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H:\Desktop\Yuli\A02S848 ATT CORRECTIONS\QC2\"/>
    </mc:Choice>
  </mc:AlternateContent>
  <xr:revisionPtr revIDLastSave="0" documentId="13_ncr:1_{F7E5967D-7B86-4884-90F0-A92678973D0B}" xr6:coauthVersionLast="47" xr6:coauthVersionMax="47" xr10:uidLastSave="{00000000-0000-0000-0000-000000000000}"/>
  <bookViews>
    <workbookView xWindow="-120" yWindow="-120" windowWidth="38640" windowHeight="140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P133"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63" i="29" l="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AA281" i="29"/>
  <c r="I172"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S3" i="34" l="1"/>
  <c r="FC3" i="34"/>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Y5" i="34"/>
  <c r="AI3" i="34"/>
  <c r="AD3" i="34"/>
  <c r="T5" i="34"/>
  <c r="Y3" i="34"/>
  <c r="AN3" i="34"/>
  <c r="AD5" i="34"/>
  <c r="T3" i="34"/>
  <c r="O3" i="34"/>
  <c r="J3" i="34"/>
  <c r="I3" i="34" s="1"/>
  <c r="IP3" i="34"/>
  <c r="IO3" i="34" s="1"/>
  <c r="IO2" i="34" s="1"/>
  <c r="E12" i="29"/>
  <c r="E7" i="29"/>
  <c r="E9" i="34"/>
  <c r="E7" i="34"/>
  <c r="E6" i="34" s="1"/>
  <c r="AM3" i="34" l="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33" i="29" l="1"/>
  <c r="V297" i="29"/>
  <c r="V338" i="29"/>
  <c r="V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J190" i="29" s="1"/>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<sst xmlns="http://schemas.openxmlformats.org/spreadsheetml/2006/main" count="7818" uniqueCount="782">
  <si>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</si>
  <si>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</si>
  <si>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</si>
  <si>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</si>
  <si>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</si>
  <si>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</si>
  <si>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</si>
  <si>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</si>
  <si>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</si>
  <si>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</si>
  <si>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</si>
  <si>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</si>
  <si>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</si>
  <si>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</si>
  <si>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</si>
  <si>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</si>
  <si>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</si>
  <si>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</si>
  <si>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</si>
  <si>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</si>
  <si>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</si>
  <si>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</si>
  <si>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</si>
  <si>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</si>
  <si>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</si>
  <si>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</si>
  <si>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</si>
  <si>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</si>
  <si>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</si>
  <si>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</si>
  <si>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</si>
  <si>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</si>
  <si>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</si>
  <si>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</si>
  <si>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</si>
  <si>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</si>
  <si>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</si>
  <si>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</si>
  <si>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</si>
  <si>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</si>
  <si>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</si>
  <si>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</si>
  <si>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</si>
  <si>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</si>
  <si>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</si>
  <si>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</si>
  <si>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</si>
  <si>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</si>
  <si>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</si>
  <si>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</si>
  <si>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</si>
  <si>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</si>
  <si>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</si>
  <si>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</si>
  <si>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</si>
  <si>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</si>
  <si>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</si>
  <si>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</si>
  <si>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</si>
  <si>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</si>
  <si>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</si>
  <si>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</si>
  <si>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</si>
  <si>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</si>
  <si>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</si>
  <si>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</si>
  <si>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</si>
  <si>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</si>
  <si>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</si>
  <si>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</si>
  <si>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</si>
  <si>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</si>
  <si>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</si>
  <si>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</si>
  <si>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</si>
  <si>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</si>
  <si>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</si>
  <si>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</si>
  <si>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</si>
  <si>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</si>
  <si>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</si>
  <si>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</si>
  <si>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</si>
  <si>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</si>
  <si>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</si>
  <si>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</si>
  <si>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</si>
  <si>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</si>
  <si>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</si>
  <si>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</si>
  <si>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</si>
  <si>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</si>
  <si>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</si>
  <si>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</si>
  <si>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</si>
  <si>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</si>
  <si>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</si>
  <si>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</si>
  <si>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</si>
  <si>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</si>
  <si>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</si>
  <si>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</si>
  <si>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</si>
  <si>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</si>
  <si>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</si>
  <si>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</si>
  <si>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</si>
  <si>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</si>
  <si>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</si>
  <si>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</si>
  <si>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</si>
  <si>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</si>
  <si>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</si>
  <si>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</si>
  <si>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</si>
  <si>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</si>
  <si>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</si>
  <si>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</si>
  <si>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</si>
  <si>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</si>
  <si>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</si>
  <si>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</si>
  <si>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</si>
  <si>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</si>
  <si>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</si>
  <si>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</si>
  <si>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</si>
  <si>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</si>
  <si>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</si>
  <si>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</si>
  <si>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</si>
  <si>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</si>
  <si>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</si>
  <si>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</si>
  <si>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</si>
  <si>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</si>
  <si>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</si>
  <si>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</si>
  <si>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</si>
  <si>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</si>
  <si>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</si>
  <si>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</si>
  <si>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</si>
  <si>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</si>
  <si>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</si>
  <si>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</si>
  <si>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</si>
  <si>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</si>
  <si>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</si>
  <si>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</si>
  <si>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</si>
  <si>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</si>
  <si>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</si>
  <si>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</si>
  <si>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</si>
  <si>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</si>
  <si>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</si>
  <si>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</si>
  <si>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</si>
  <si>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</si>
  <si>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</si>
  <si>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</si>
  <si>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</si>
  <si>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</si>
  <si>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</si>
  <si>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</si>
  <si>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</si>
  <si>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</si>
  <si>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</si>
  <si>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</si>
  <si>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</si>
  <si>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</si>
  <si>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</si>
  <si>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</si>
  <si>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</si>
  <si>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</si>
  <si>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</si>
  <si>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</si>
  <si>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</si>
  <si>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</si>
  <si>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</si>
  <si>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</si>
  <si>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</si>
  <si>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</si>
  <si>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</si>
  <si>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</si>
  <si>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</si>
  <si>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</si>
  <si>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</si>
  <si>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</si>
  <si>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</si>
  <si>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</si>
  <si>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</si>
  <si>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</si>
  <si>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</si>
  <si>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</si>
  <si>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</si>
  <si>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</si>
  <si>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</si>
  <si>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</si>
  <si>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</si>
  <si>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</si>
  <si>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</si>
  <si>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</si>
  <si>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</si>
  <si>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</si>
  <si>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</si>
  <si>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</si>
  <si>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</si>
  <si>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</si>
  <si>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</si>
  <si>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</si>
  <si>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</si>
  <si>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</si>
  <si>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</si>
  <si>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</si>
  <si>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</si>
  <si>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</si>
  <si>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</si>
  <si>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</si>
  <si>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</si>
  <si>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</si>
  <si>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</si>
  <si>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</si>
  <si>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</si>
  <si>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</si>
  <si>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</si>
  <si>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</si>
  <si>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</si>
  <si>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</si>
  <si>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</si>
  <si>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</si>
  <si>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</si>
  <si>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</si>
  <si>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</si>
  <si>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</si>
  <si>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</si>
  <si>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</si>
  <si>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</si>
  <si>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</si>
  <si>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</si>
  <si>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</si>
  <si>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</si>
  <si>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</si>
  <si>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</si>
  <si>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</si>
  <si>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</si>
  <si>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</si>
  <si>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</si>
  <si>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</si>
  <si>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</si>
  <si>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</si>
  <si>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</si>
  <si>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</si>
  <si>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</si>
  <si>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</si>
  <si>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</si>
  <si>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</si>
  <si>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</si>
  <si>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</si>
  <si>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</si>
  <si>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</si>
  <si>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</si>
  <si>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</si>
  <si>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</si>
  <si>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</si>
  <si>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</si>
  <si>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</si>
  <si>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</si>
  <si>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</si>
  <si>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</si>
  <si>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</si>
  <si>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</si>
  <si>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</si>
  <si>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</si>
  <si>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</si>
  <si>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</si>
  <si>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</si>
  <si>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</si>
  <si>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</si>
  <si>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</si>
  <si>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</si>
  <si>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</si>
  <si>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</si>
  <si>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</si>
  <si>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</si>
  <si>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</si>
  <si>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</si>
  <si>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</si>
  <si>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</si>
  <si>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</si>
  <si>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</si>
  <si>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</si>
  <si>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</si>
  <si>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</si>
  <si>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</si>
  <si>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</si>
  <si>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</si>
  <si>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</si>
  <si>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</si>
  <si>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</si>
  <si>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</si>
  <si>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</si>
  <si>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</si>
  <si>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</si>
  <si>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</si>
  <si>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</si>
  <si>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</si>
  <si>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</si>
  <si>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</si>
  <si>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</si>
  <si>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</si>
  <si>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</si>
  <si>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</si>
  <si>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</si>
  <si>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</si>
  <si>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</si>
  <si>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</si>
  <si>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</si>
  <si>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</si>
  <si>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</si>
  <si>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</si>
  <si>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</si>
  <si>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</si>
  <si>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</si>
  <si>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</si>
  <si>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</si>
  <si>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</si>
  <si>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</si>
  <si>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</si>
  <si>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</si>
  <si>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</si>
  <si>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</si>
  <si>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</si>
  <si>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</si>
  <si>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</si>
  <si>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</si>
  <si>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</si>
  <si>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</si>
  <si>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</si>
  <si>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</si>
  <si>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</si>
  <si>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</si>
  <si>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</si>
  <si>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</si>
  <si>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</si>
  <si>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</si>
  <si>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</si>
  <si>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</si>
  <si>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</si>
  <si>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</si>
  <si>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</si>
  <si>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</si>
  <si>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</si>
  <si>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</si>
  <si>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</si>
  <si>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</si>
  <si>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</si>
  <si>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</si>
  <si>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</si>
  <si>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</si>
  <si>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</si>
  <si>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</si>
  <si>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</si>
  <si>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</si>
  <si>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</si>
  <si>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</si>
  <si>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</si>
  <si>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</si>
  <si>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</si>
  <si>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</si>
  <si>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</si>
  <si>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</si>
  <si>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</si>
  <si>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</si>
  <si>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</si>
  <si>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</si>
  <si>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</si>
  <si>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</si>
  <si>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</si>
  <si>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</si>
  <si>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</si>
  <si>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</si>
  <si>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</si>
  <si>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</si>
  <si>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</si>
  <si>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</si>
  <si>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</si>
  <si>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</si>
  <si>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</si>
  <si>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</si>
  <si>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</si>
  <si>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</si>
  <si>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</si>
  <si>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</si>
  <si>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</si>
  <si>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</si>
  <si>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</si>
  <si>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</si>
  <si>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</si>
  <si>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</si>
  <si>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</si>
  <si>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</si>
  <si>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</si>
  <si>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</si>
  <si>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</si>
  <si>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</si>
  <si>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</si>
  <si>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</si>
  <si>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</si>
  <si>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</si>
  <si>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</si>
  <si>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</si>
  <si>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</si>
  <si>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</si>
  <si>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</si>
  <si>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</si>
  <si>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</si>
  <si>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</si>
  <si>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</si>
  <si>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</si>
  <si>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</si>
  <si>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</si>
  <si>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</si>
  <si>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</si>
  <si>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</si>
  <si>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</si>
  <si>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</si>
  <si>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</si>
  <si>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</si>
  <si>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</si>
  <si>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</si>
  <si>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</si>
  <si>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</si>
  <si>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</si>
  <si>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</si>
  <si>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</si>
  <si>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</si>
  <si>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</si>
  <si>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</si>
  <si>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</si>
  <si>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</si>
  <si>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</si>
  <si>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</si>
  <si>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</si>
  <si>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</si>
  <si>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</si>
  <si>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</si>
  <si>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</si>
  <si>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</si>
  <si>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</si>
  <si>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</si>
  <si>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</si>
  <si>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</si>
  <si>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</si>
  <si>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</si>
  <si>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</si>
  <si>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</si>
  <si>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</si>
  <si>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</si>
  <si>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</si>
  <si>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</si>
  <si>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</si>
  <si>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</si>
  <si>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</si>
  <si>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</si>
  <si>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</si>
  <si>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</si>
  <si>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</si>
  <si>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</si>
  <si>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</si>
  <si>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</si>
  <si>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</si>
  <si>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</si>
  <si>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</si>
  <si>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</si>
  <si>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</si>
  <si>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</si>
  <si>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</si>
  <si>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</si>
  <si>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</si>
  <si>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</si>
  <si>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</si>
  <si>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</si>
  <si>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</si>
  <si>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</si>
  <si>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</si>
  <si>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</si>
  <si>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</si>
  <si>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</si>
  <si>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</si>
  <si>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</si>
  <si>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</si>
  <si>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</si>
  <si>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</si>
  <si>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</si>
  <si>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</si>
  <si>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</si>
  <si>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</si>
  <si>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</si>
  <si>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</si>
  <si>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</si>
  <si>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</si>
  <si>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</si>
  <si>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</si>
  <si>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</si>
  <si>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</si>
  <si>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</si>
  <si>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</si>
  <si>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</si>
  <si>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</si>
  <si>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</si>
  <si>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</si>
  <si>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</si>
  <si>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</si>
  <si>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</si>
  <si>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</si>
  <si>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</si>
  <si>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</si>
  <si>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</si>
  <si>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</si>
  <si>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</si>
  <si>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</si>
  <si>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</si>
  <si>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</si>
  <si>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</si>
  <si>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</si>
  <si>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</si>
  <si>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</si>
  <si>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</si>
  <si>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</si>
  <si>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</si>
  <si>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</si>
  <si>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</si>
  <si>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</si>
  <si>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</si>
  <si>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</si>
  <si>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</si>
  <si>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</si>
  <si>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</si>
  <si>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</si>
  <si>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</si>
  <si>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</si>
  <si>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</si>
  <si>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</si>
  <si>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</si>
  <si>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</si>
  <si>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</si>
  <si>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</si>
  <si>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</si>
  <si>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</si>
  <si>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</si>
  <si>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</si>
  <si>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</si>
  <si>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</si>
  <si>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</si>
  <si>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</si>
  <si>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</si>
  <si>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</si>
  <si>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</si>
  <si>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</si>
  <si>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</si>
  <si>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</si>
  <si>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</si>
  <si>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</si>
  <si>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</si>
  <si>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</si>
  <si>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</si>
  <si>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</si>
  <si>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</si>
  <si>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</si>
  <si>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</si>
  <si>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</si>
  <si>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</si>
  <si>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</si>
  <si>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</si>
  <si>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</si>
  <si>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</si>
  <si>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</si>
  <si>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</si>
  <si>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</si>
  <si>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</si>
  <si>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</si>
  <si>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</si>
  <si>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</si>
  <si>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</si>
  <si>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</si>
  <si>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</si>
  <si>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</si>
  <si>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</si>
  <si>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</si>
  <si>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</si>
  <si>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</si>
  <si>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</si>
  <si>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</si>
  <si>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</si>
  <si>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</si>
  <si>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</si>
  <si>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</si>
  <si>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</si>
  <si>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</si>
  <si>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</si>
  <si>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</si>
  <si>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</si>
  <si>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</si>
  <si>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</si>
  <si>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</si>
  <si>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</si>
  <si>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</si>
  <si>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</si>
  <si>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</si>
  <si>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</si>
  <si>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</si>
  <si>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</si>
  <si>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</si>
  <si>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</si>
  <si>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</si>
  <si>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</si>
  <si>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</si>
  <si>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</si>
  <si>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</si>
  <si>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</si>
  <si>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</si>
  <si>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</si>
  <si>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</si>
  <si>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</si>
  <si>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</si>
  <si>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</si>
  <si>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</si>
  <si>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</si>
  <si>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</si>
  <si>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</si>
  <si>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</si>
  <si>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</si>
  <si>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</si>
  <si>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</si>
  <si>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</si>
  <si>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</si>
  <si>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</si>
  <si>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</si>
  <si>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</si>
  <si>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</si>
  <si>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</si>
  <si>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</si>
  <si>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</si>
  <si>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</si>
  <si>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</si>
  <si>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</si>
  <si>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</si>
  <si>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</si>
  <si>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</si>
  <si>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</si>
  <si>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</si>
  <si>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</si>
  <si>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</si>
  <si>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</si>
  <si>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</si>
  <si>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</si>
  <si>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</si>
  <si>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</si>
  <si>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</si>
  <si>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</si>
  <si>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</si>
  <si>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</si>
  <si>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</si>
  <si>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</si>
  <si>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</si>
  <si>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</si>
  <si>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</si>
  <si>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</si>
  <si>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</si>
  <si>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</si>
  <si>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</si>
  <si>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</si>
  <si>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</si>
  <si>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</si>
  <si>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</si>
  <si>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</si>
  <si>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</si>
  <si>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</si>
  <si>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</si>
  <si>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</si>
  <si>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</si>
  <si>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</si>
  <si>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</si>
  <si>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</si>
  <si>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</si>
  <si>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</si>
  <si>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</si>
  <si>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</si>
  <si>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</si>
  <si>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</si>
  <si>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</si>
  <si>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</si>
  <si>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</si>
  <si>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</si>
  <si>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</si>
  <si>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</si>
  <si>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</si>
  <si>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</si>
  <si>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</si>
  <si>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</si>
  <si>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</si>
  <si>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</si>
  <si>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</si>
  <si>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</si>
  <si>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</si>
  <si>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</si>
  <si>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</si>
  <si>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</si>
  <si>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</si>
  <si>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</si>
  <si>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</si>
  <si>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</si>
  <si>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</si>
  <si>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</si>
  <si>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</si>
  <si>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</si>
  <si>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</si>
  <si>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</si>
  <si>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</si>
  <si>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</si>
  <si>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</si>
  <si>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</si>
  <si>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</si>
  <si>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</si>
  <si>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</si>
  <si>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</si>
  <si>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</si>
  <si>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</si>
  <si>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</si>
  <si>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13748-1 PATIN DYKE RD</t>
  </si>
  <si>
    <t>A02S8488</t>
  </si>
  <si>
    <t>3127PA</t>
  </si>
  <si>
    <t>PON3127PA</t>
  </si>
  <si>
    <t>F 14220 PATIN DYKE RD</t>
  </si>
  <si>
    <t>F 14186-1 PATIN DYKE RD</t>
  </si>
  <si>
    <t>F 14166-1 PATIN DYKE RD</t>
  </si>
  <si>
    <t>OPP 14173-1 PATIN DYKE RD</t>
  </si>
  <si>
    <t>F 14150-1 PATIN DYKE RD</t>
  </si>
  <si>
    <t>F 14136-1 PATIN DYKE RD</t>
  </si>
  <si>
    <t>OPP 14131-1 PATIN DYKE RD</t>
  </si>
  <si>
    <t>F 14086-1 PATIN DYKE RD</t>
  </si>
  <si>
    <t>F 14050-1 PATIN DYKE RD</t>
  </si>
  <si>
    <t>OPP 14049-1 PATIN DYKE RD</t>
  </si>
  <si>
    <t>OPP 13923-1 PATIN DYKE RD</t>
  </si>
  <si>
    <t>F 13860-1 PATIN DYKE RD</t>
  </si>
  <si>
    <t>F 13800-1 PATIN DYKE RD</t>
  </si>
  <si>
    <t>F 13762-1 PATIN DYKE RD</t>
  </si>
  <si>
    <t>F 13698-1 PATIN DYKE RD</t>
  </si>
  <si>
    <t>F 7614-1 DRIFTWOOD DR</t>
  </si>
  <si>
    <t>F 6261-1 FAUSSE BAYOU DR</t>
  </si>
  <si>
    <t>F 6239-1 FAUSSE BAYOU DR</t>
  </si>
  <si>
    <t>F 7503-1 W DRIFTWOOD DR</t>
  </si>
  <si>
    <t>F 7490-1 W DRIFTWOOD DR</t>
  </si>
  <si>
    <t>F 7465-1 W DRIFTWOOD DR</t>
  </si>
  <si>
    <t>F 7449-1 W DRIFTWOOD DR</t>
  </si>
  <si>
    <t>F 7512-1 E DRIFTWOOD DR</t>
  </si>
  <si>
    <t>F 7496-1 E DRIFTWOOD DR</t>
  </si>
  <si>
    <t>F 7480-1 E DRIFTWOOD DR</t>
  </si>
  <si>
    <t>F 7466-1 E DRIFTWOOD DR</t>
  </si>
  <si>
    <t>F 6181-1 FAUSSE BAYOU DR</t>
  </si>
  <si>
    <t>F 6197-1 FAUSSE BAYOU DR</t>
  </si>
  <si>
    <t>F 7460-1 W STACY DR</t>
  </si>
  <si>
    <t>F 7458-1 W STACY DR</t>
  </si>
  <si>
    <t>OPP 13817-1 SPRING DR</t>
  </si>
  <si>
    <t>F 7444-1 E DRIFTWOOD DR</t>
  </si>
  <si>
    <t>F 6227-1 FAUSSE BAYOU DR</t>
  </si>
  <si>
    <t>F 13856-1 SEIBERT DR</t>
  </si>
  <si>
    <t>F 7551-1 W STACY DR</t>
  </si>
  <si>
    <t>F 7543-1 W STACY DR</t>
  </si>
  <si>
    <t>F 7537-1 W STACY DR</t>
  </si>
  <si>
    <t>OPP 7522-1 W STACY DR</t>
  </si>
  <si>
    <t>F 7495-1 W STACY DR</t>
  </si>
  <si>
    <t>F 7475-1 W STACY DR</t>
  </si>
  <si>
    <t>F 7519-1 W DRIFTWOOD DR</t>
  </si>
  <si>
    <t>NWRDLAMA</t>
  </si>
  <si>
    <t>REEL7</t>
  </si>
  <si>
    <t>COIL</t>
  </si>
  <si>
    <t>F 13638-1 PATIN DYKE RD</t>
  </si>
  <si>
    <t>F 7485-1 W STACY DR</t>
  </si>
  <si>
    <t>F 13808-1 PATIN DYKE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</si>
</sst>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4">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3" dataDxfId="1631" headerRowBorderDxfId="1632" tableBorderDxfId="1630" totalsRowBorderDxfId="1629">
  <autoFilter ref="A1:AP499" xr:uid="{00000000-0009-0000-0100-000003000000}"/>
  <tableColumns count="42">
    <tableColumn id="1" xr3:uid="{00000000-0010-0000-0000-000001000000}" name="DWG#" dataDxfId="1628"/>
    <tableColumn id="61" xr3:uid="{00000000-0010-0000-0000-00003D000000}" name="10x15 HH" dataDxfId="1627"/>
    <tableColumn id="9" xr3:uid="{00000000-0010-0000-0000-000009000000}" name="IDUCT 1" dataDxfId="1626"/>
    <tableColumn id="10" xr3:uid="{00000000-0010-0000-0000-00000A000000}" name="IDUCT 2" dataDxfId="1625"/>
    <tableColumn id="11" xr3:uid="{00000000-0010-0000-0000-00000B000000}" name="IDUCT 3" dataDxfId="1624"/>
    <tableColumn id="12" xr3:uid="{00000000-0010-0000-0000-00000C000000}" name="IDUCT 4" dataDxfId="1623"/>
    <tableColumn id="13" xr3:uid="{00000000-0010-0000-0000-00000D000000}" name="IDUCT 5" dataDxfId="1622"/>
    <tableColumn id="14" xr3:uid="{00000000-0010-0000-0000-00000E000000}" name="IDUCT 6" dataDxfId="1621"/>
    <tableColumn id="15" xr3:uid="{00000000-0010-0000-0000-00000F000000}" name="IDUCT 7" dataDxfId="1620"/>
    <tableColumn id="16" xr3:uid="{00000000-0010-0000-0000-000010000000}" name="IDUCT 8" dataDxfId="1619"/>
    <tableColumn id="17" xr3:uid="{00000000-0010-0000-0000-000011000000}" name="IDUCT 9" dataDxfId="1618"/>
    <tableColumn id="18" xr3:uid="{00000000-0010-0000-0000-000012000000}" name="IDUCT 10" dataDxfId="1617"/>
    <tableColumn id="19" xr3:uid="{00000000-0010-0000-0000-000013000000}" name="IDUCT 11" dataDxfId="1616"/>
    <tableColumn id="20" xr3:uid="{00000000-0010-0000-0000-000014000000}" name="IDUCT 12" dataDxfId="1615"/>
    <tableColumn id="21" xr3:uid="{00000000-0010-0000-0000-000015000000}" name="IDUCT 13" dataDxfId="1614"/>
    <tableColumn id="22" xr3:uid="{00000000-0010-0000-0000-000016000000}" name="IDUCT 14" dataDxfId="1613"/>
    <tableColumn id="23" xr3:uid="{00000000-0010-0000-0000-000017000000}" name="IDUCT 15" dataDxfId="1612"/>
    <tableColumn id="24" xr3:uid="{00000000-0010-0000-0000-000018000000}" name="IDUCT 16" dataDxfId="1611"/>
    <tableColumn id="25" xr3:uid="{00000000-0010-0000-0000-000019000000}" name="IDUCT 17" dataDxfId="1610"/>
    <tableColumn id="26" xr3:uid="{00000000-0010-0000-0000-00001A000000}" name="IDUCT 18" dataDxfId="1609"/>
    <tableColumn id="27" xr3:uid="{00000000-0010-0000-0000-00001B000000}" name="IDUCT 19" dataDxfId="1608"/>
    <tableColumn id="28" xr3:uid="{00000000-0010-0000-0000-00001C000000}" name="IDUCT 20" dataDxfId="1607"/>
    <tableColumn id="29" xr3:uid="{00000000-0010-0000-0000-00001D000000}" name="Pullback IDUCT 1" dataDxfId="1606"/>
    <tableColumn id="30" xr3:uid="{00000000-0010-0000-0000-00001E000000}" name="Pullback IDUCT 2" dataDxfId="1605"/>
    <tableColumn id="31" xr3:uid="{00000000-0010-0000-0000-00001F000000}" name="Pullback IDUCT 3" dataDxfId="1604"/>
    <tableColumn id="32" xr3:uid="{00000000-0010-0000-0000-000020000000}" name="Pullback IDUCT 4" dataDxfId="1603"/>
    <tableColumn id="33" xr3:uid="{00000000-0010-0000-0000-000021000000}" name="Pullback IDUCT 5" dataDxfId="1602"/>
    <tableColumn id="34" xr3:uid="{00000000-0010-0000-0000-000022000000}" name="Pullback IDUCT 6" dataDxfId="1601"/>
    <tableColumn id="35" xr3:uid="{00000000-0010-0000-0000-000023000000}" name="Pullback IDUCT 7" dataDxfId="1600"/>
    <tableColumn id="36" xr3:uid="{00000000-0010-0000-0000-000024000000}" name="Pullback IDUCT 8" dataDxfId="1599"/>
    <tableColumn id="37" xr3:uid="{00000000-0010-0000-0000-000025000000}" name="Pullback IDUCT 9" dataDxfId="1598"/>
    <tableColumn id="38" xr3:uid="{00000000-0010-0000-0000-000026000000}" name="Pullback IDUCT 10" dataDxfId="1597"/>
    <tableColumn id="49" xr3:uid="{00000000-0010-0000-0000-000031000000}" name="ROD Duct 1" dataDxfId="1596"/>
    <tableColumn id="50" xr3:uid="{00000000-0010-0000-0000-000032000000}" name="ROD Duct 2" dataDxfId="1595"/>
    <tableColumn id="51" xr3:uid="{00000000-0010-0000-0000-000033000000}" name="ROD Duct 3" dataDxfId="1594"/>
    <tableColumn id="52" xr3:uid="{00000000-0010-0000-0000-000034000000}" name="ROD Duct 4" dataDxfId="1593"/>
    <tableColumn id="53" xr3:uid="{00000000-0010-0000-0000-000035000000}" name="ROD Duct 5" dataDxfId="1592"/>
    <tableColumn id="54" xr3:uid="{00000000-0010-0000-0000-000036000000}" name="ROD Duct 6" dataDxfId="1591"/>
    <tableColumn id="55" xr3:uid="{00000000-0010-0000-0000-000037000000}" name="ROD Duct 7" dataDxfId="1590"/>
    <tableColumn id="56" xr3:uid="{00000000-0010-0000-0000-000038000000}" name="ROD Duct 8" dataDxfId="1589"/>
    <tableColumn id="57" xr3:uid="{00000000-0010-0000-0000-000039000000}" name="ROD Duct 9" dataDxfId="1588"/>
    <tableColumn id="58" xr3:uid="{00000000-0010-0000-0000-00003A000000}" name="ROD Duct 10" dataDxfId="1587"/>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G19" sqref="G19:P24"/>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14186-1 PATIN DYKE RD</v>
      </c>
      <c r="B1" s="118"/>
      <c r="C1" s="118"/>
      <c r="D1" s="118"/>
      <c r="E1" s="118"/>
      <c r="G1" t="str">
        <f>IF('Assignment Tool'!C1="","",IF('Assignment Tool'!C1="FST",'Assignment Tool'!D1,""))</f>
        <v/>
      </c>
      <c r="H1">
        <v>1</v>
      </c>
      <c r="I1">
        <v>1</v>
      </c>
      <c r="J1" t="str">
        <f t="array" ref="J1">IFERROR(INDEX($G$2:$G$2050,_xlfn.AGGREGATE(15,6,(ROW($G$2:$G$2050)-ROW($G$2)+1)/($G$2:$G$2050&lt;&gt;""),ROWS(J$1:J1))),"")</f>
        <v>F 14186-1 PATIN DYKE RD</v>
      </c>
      <c r="K1">
        <f>IF(J1="","",INDEX('Assignment Tool'!E17:E2050,MATCH(FA_DATA!J1,'Assignment Tool'!D17:D2050,0)))</f>
        <v>4</v>
      </c>
    </row>
    <row r="2" spans="1:11" x14ac:dyDescent="0.25">
      <c r="A2" s="118" t="str">
        <f t="shared" ref="A2:A65" si="0">VLOOKUP(H2,$I$1:$J$1000,2)</f>
        <v>F 14186-1 PATIN DYKE RD</v>
      </c>
      <c r="G2" t="str">
        <f>IF('Assignment Tool'!C2="","",IF('Assignment Tool'!C2="FST",'Assignment Tool'!D2,""))</f>
        <v/>
      </c>
      <c r="H2">
        <v>2</v>
      </c>
      <c r="I2">
        <f>IFERROR((I1+K1),"")</f>
        <v>5</v>
      </c>
      <c r="J2" t="str">
        <f t="array" ref="J2">IFERROR(INDEX($G$2:$G$2050,_xlfn.AGGREGATE(15,6,(ROW($G$2:$G$2050)-ROW($G$2)+1)/($G$2:$G$2050&lt;&gt;""),ROWS(J$1:J2))),"")</f>
        <v>F 14166-1 PATIN DYKE RD</v>
      </c>
      <c r="K2">
        <f>IF(J2="","",INDEX('Assignment Tool'!E18:E2051,MATCH(FA_DATA!J2,'Assignment Tool'!D18:D2051,0)))</f>
        <v>12</v>
      </c>
    </row>
    <row r="3" spans="1:11" x14ac:dyDescent="0.25">
      <c r="A3" s="118" t="str">
        <f t="shared" si="0"/>
        <v>F 14186-1 PATIN DYKE RD</v>
      </c>
      <c r="G3" t="str">
        <f>IF('Assignment Tool'!C3="","",IF('Assignment Tool'!C3="FST",'Assignment Tool'!D3,""))</f>
        <v/>
      </c>
      <c r="H3">
        <v>3</v>
      </c>
      <c r="I3">
        <f t="shared" ref="I3:I66" si="1">IFERROR((I2+K2),"")</f>
        <v>17</v>
      </c>
      <c r="J3" t="str">
        <f t="array" ref="J3">IFERROR(INDEX($G$2:$G$2050,_xlfn.AGGREGATE(15,6,(ROW($G$2:$G$2050)-ROW($G$2)+1)/($G$2:$G$2050&lt;&gt;""),ROWS(J$1:J3))),"")</f>
        <v>OPP 14173-1 PATIN DYKE RD</v>
      </c>
      <c r="K3">
        <f>IF(J3="","",INDEX('Assignment Tool'!E19:E2052,MATCH(FA_DATA!J3,'Assignment Tool'!D19:D2052,0)))</f>
        <v>12</v>
      </c>
    </row>
    <row r="4" spans="1:11" x14ac:dyDescent="0.25">
      <c r="A4" s="118" t="str">
        <f t="shared" si="0"/>
        <v>F 14186-1 PATIN DYKE RD</v>
      </c>
      <c r="G4" t="str">
        <f>IF('Assignment Tool'!C4="","",IF('Assignment Tool'!C4="FST",'Assignment Tool'!D4,""))</f>
        <v/>
      </c>
      <c r="H4">
        <v>4</v>
      </c>
      <c r="I4">
        <f t="shared" si="1"/>
        <v>29</v>
      </c>
      <c r="J4" t="str">
        <f t="array" ref="J4">IFERROR(INDEX($G$2:$G$2050,_xlfn.AGGREGATE(15,6,(ROW($G$2:$G$2050)-ROW($G$2)+1)/($G$2:$G$2050&lt;&gt;""),ROWS(J$1:J4))),"")</f>
        <v>F 14150-1 PATIN DYKE RD</v>
      </c>
      <c r="K4">
        <f>IF(J4="","",INDEX('Assignment Tool'!E20:E2053,MATCH(FA_DATA!J4,'Assignment Tool'!D20:D2053,0)))</f>
        <v>8</v>
      </c>
    </row>
    <row r="5" spans="1:11" x14ac:dyDescent="0.25">
      <c r="A5" s="118" t="str">
        <f t="shared" si="0"/>
        <v>F 14166-1 PATIN DYKE RD</v>
      </c>
      <c r="G5" t="str">
        <f>IF('Assignment Tool'!C5="","",IF('Assignment Tool'!C5="FST",'Assignment Tool'!D5,""))</f>
        <v/>
      </c>
      <c r="H5">
        <v>5</v>
      </c>
      <c r="I5">
        <f t="shared" si="1"/>
        <v>37</v>
      </c>
      <c r="J5" t="str">
        <f t="array" ref="J5">IFERROR(INDEX($G$2:$G$2050,_xlfn.AGGREGATE(15,6,(ROW($G$2:$G$2050)-ROW($G$2)+1)/($G$2:$G$2050&lt;&gt;""),ROWS(J$1:J5))),"")</f>
        <v>F 14136-1 PATIN DYKE RD</v>
      </c>
      <c r="K5">
        <f>IF(J5="","",INDEX('Assignment Tool'!E21:E2054,MATCH(FA_DATA!J5,'Assignment Tool'!D21:D2054,0)))</f>
        <v>4</v>
      </c>
    </row>
    <row r="6" spans="1:11" x14ac:dyDescent="0.25">
      <c r="A6" s="118" t="str">
        <f t="shared" si="0"/>
        <v>F 14166-1 PATIN DYKE RD</v>
      </c>
      <c r="G6" t="str">
        <f>IF('Assignment Tool'!C6="","",IF('Assignment Tool'!C6="FST",'Assignment Tool'!D6,""))</f>
        <v/>
      </c>
      <c r="H6">
        <v>6</v>
      </c>
      <c r="I6">
        <f t="shared" si="1"/>
        <v>41</v>
      </c>
      <c r="J6" t="str">
        <f t="array" ref="J6">IFERROR(INDEX($G$2:$G$2050,_xlfn.AGGREGATE(15,6,(ROW($G$2:$G$2050)-ROW($G$2)+1)/($G$2:$G$2050&lt;&gt;""),ROWS(J$1:J6))),"")</f>
        <v>OPP 14131-1 PATIN DYKE RD</v>
      </c>
      <c r="K6">
        <f>IF(J6="","",INDEX('Assignment Tool'!E22:E2055,MATCH(FA_DATA!J6,'Assignment Tool'!D22:D2055,0)))</f>
        <v>4</v>
      </c>
    </row>
    <row r="7" spans="1:11" x14ac:dyDescent="0.25">
      <c r="A7" s="118" t="str">
        <f t="shared" si="0"/>
        <v>F 14166-1 PATIN DYKE RD</v>
      </c>
      <c r="G7" t="str">
        <f>IF('Assignment Tool'!C7="","",IF('Assignment Tool'!C7="FST",'Assignment Tool'!D7,""))</f>
        <v/>
      </c>
      <c r="H7">
        <v>7</v>
      </c>
      <c r="I7">
        <f t="shared" si="1"/>
        <v>45</v>
      </c>
      <c r="J7" t="str">
        <f t="array" ref="J7">IFERROR(INDEX($G$2:$G$2050,_xlfn.AGGREGATE(15,6,(ROW($G$2:$G$2050)-ROW($G$2)+1)/($G$2:$G$2050&lt;&gt;""),ROWS(J$1:J7))),"")</f>
        <v>F 14086-1 PATIN DYKE RD</v>
      </c>
      <c r="K7">
        <f>IF(J7="","",INDEX('Assignment Tool'!E23:E2056,MATCH(FA_DATA!J7,'Assignment Tool'!D23:D2056,0)))</f>
        <v>4</v>
      </c>
    </row>
    <row r="8" spans="1:11" x14ac:dyDescent="0.25">
      <c r="A8" s="118" t="str">
        <f t="shared" si="0"/>
        <v>F 14166-1 PATIN DYKE RD</v>
      </c>
      <c r="G8" t="str">
        <f>IF('Assignment Tool'!C8="","",IF('Assignment Tool'!C8="FST",'Assignment Tool'!D8,""))</f>
        <v/>
      </c>
      <c r="H8">
        <v>8</v>
      </c>
      <c r="I8">
        <f t="shared" si="1"/>
        <v>49</v>
      </c>
      <c r="J8" t="str">
        <f t="array" ref="J8">IFERROR(INDEX($G$2:$G$2050,_xlfn.AGGREGATE(15,6,(ROW($G$2:$G$2050)-ROW($G$2)+1)/($G$2:$G$2050&lt;&gt;""),ROWS(J$1:J8))),"")</f>
        <v>F 14050-1 PATIN DYKE RD</v>
      </c>
      <c r="K8">
        <f>IF(J8="","",INDEX('Assignment Tool'!E24:E2057,MATCH(FA_DATA!J8,'Assignment Tool'!D24:D2057,0)))</f>
        <v>2</v>
      </c>
    </row>
    <row r="9" spans="1:11" x14ac:dyDescent="0.25">
      <c r="A9" s="118" t="str">
        <f t="shared" si="0"/>
        <v>F 14166-1 PATIN DYKE RD</v>
      </c>
      <c r="G9" t="str">
        <f>IF('Assignment Tool'!C9="","",IF('Assignment Tool'!C9="FST",'Assignment Tool'!D9,""))</f>
        <v/>
      </c>
      <c r="H9">
        <v>9</v>
      </c>
      <c r="I9">
        <f t="shared" si="1"/>
        <v>51</v>
      </c>
      <c r="J9" t="str">
        <f t="array" ref="J9">IFERROR(INDEX($G$2:$G$2050,_xlfn.AGGREGATE(15,6,(ROW($G$2:$G$2050)-ROW($G$2)+1)/($G$2:$G$2050&lt;&gt;""),ROWS(J$1:J9))),"")</f>
        <v>OPP 14049-1 PATIN DYKE RD</v>
      </c>
      <c r="K9">
        <f>IF(J9="","",INDEX('Assignment Tool'!E25:E2058,MATCH(FA_DATA!J9,'Assignment Tool'!D25:D2058,0)))</f>
        <v>4</v>
      </c>
    </row>
    <row r="10" spans="1:11" x14ac:dyDescent="0.25">
      <c r="A10" s="118" t="str">
        <f t="shared" si="0"/>
        <v>F 14166-1 PATIN DYKE RD</v>
      </c>
      <c r="G10" t="str">
        <f>IF('Assignment Tool'!C10="","",IF('Assignment Tool'!C10="FST",'Assignment Tool'!D10,""))</f>
        <v/>
      </c>
      <c r="H10">
        <v>10</v>
      </c>
      <c r="I10">
        <f t="shared" si="1"/>
        <v>55</v>
      </c>
      <c r="J10" t="str">
        <f t="array" ref="J10">IFERROR(INDEX($G$2:$G$2050,_xlfn.AGGREGATE(15,6,(ROW($G$2:$G$2050)-ROW($G$2)+1)/($G$2:$G$2050&lt;&gt;""),ROWS(J$1:J10))),"")</f>
        <v>OPP 13923-1 PATIN DYKE RD</v>
      </c>
      <c r="K10">
        <f>IF(J10="","",INDEX('Assignment Tool'!E26:E2059,MATCH(FA_DATA!J10,'Assignment Tool'!D26:D2059,0)))</f>
        <v>4</v>
      </c>
    </row>
    <row r="11" spans="1:11" x14ac:dyDescent="0.25">
      <c r="A11" s="118" t="str">
        <f t="shared" si="0"/>
        <v>F 14166-1 PATIN DYKE RD</v>
      </c>
      <c r="G11" t="str">
        <f>IF('Assignment Tool'!C11="","",IF('Assignment Tool'!C11="FST",'Assignment Tool'!D11,""))</f>
        <v/>
      </c>
      <c r="H11">
        <v>11</v>
      </c>
      <c r="I11">
        <f t="shared" si="1"/>
        <v>59</v>
      </c>
      <c r="J11" t="str">
        <f t="array" ref="J11">IFERROR(INDEX($G$2:$G$2050,_xlfn.AGGREGATE(15,6,(ROW($G$2:$G$2050)-ROW($G$2)+1)/($G$2:$G$2050&lt;&gt;""),ROWS(J$1:J11))),"")</f>
        <v>F 13860-1 PATIN DYKE RD</v>
      </c>
      <c r="K11">
        <f>IF(J11="","",INDEX('Assignment Tool'!E27:E2060,MATCH(FA_DATA!J11,'Assignment Tool'!D27:D2060,0)))</f>
        <v>8</v>
      </c>
    </row>
    <row r="12" spans="1:11" x14ac:dyDescent="0.25">
      <c r="A12" s="118" t="str">
        <f t="shared" si="0"/>
        <v>F 14166-1 PATIN DYKE RD</v>
      </c>
      <c r="G12" t="str">
        <f>IF('Assignment Tool'!C12="","",IF('Assignment Tool'!C12="FST",'Assignment Tool'!D12,""))</f>
        <v/>
      </c>
      <c r="H12">
        <v>12</v>
      </c>
      <c r="I12">
        <f t="shared" si="1"/>
        <v>67</v>
      </c>
      <c r="J12" t="str">
        <f t="array" ref="J12">IFERROR(INDEX($G$2:$G$2050,_xlfn.AGGREGATE(15,6,(ROW($G$2:$G$2050)-ROW($G$2)+1)/($G$2:$G$2050&lt;&gt;""),ROWS(J$1:J12))),"")</f>
        <v>F 13808-1 PATIN DYKE RD</v>
      </c>
      <c r="K12">
        <f>IF(J12="","",INDEX('Assignment Tool'!E28:E2061,MATCH(FA_DATA!J12,'Assignment Tool'!D28:D2061,0)))</f>
        <v>8</v>
      </c>
    </row>
    <row r="13" spans="1:11" x14ac:dyDescent="0.25">
      <c r="A13" s="118" t="str">
        <f t="shared" si="0"/>
        <v>F 14166-1 PATIN DYKE RD</v>
      </c>
      <c r="G13" t="str">
        <f>IF('Assignment Tool'!C13="","",IF('Assignment Tool'!C13="FST",'Assignment Tool'!D13,""))</f>
        <v/>
      </c>
      <c r="H13">
        <v>13</v>
      </c>
      <c r="I13">
        <f t="shared" si="1"/>
        <v>75</v>
      </c>
      <c r="J13" t="str">
        <f t="array" ref="J13">IFERROR(INDEX($G$2:$G$2050,_xlfn.AGGREGATE(15,6,(ROW($G$2:$G$2050)-ROW($G$2)+1)/($G$2:$G$2050&lt;&gt;""),ROWS(J$1:J13))),"")</f>
        <v>F 13800-1 PATIN DYKE RD</v>
      </c>
      <c r="K13">
        <f>IF(J13="","",INDEX('Assignment Tool'!E29:E2062,MATCH(FA_DATA!J13,'Assignment Tool'!D29:D2062,0)))</f>
        <v>4</v>
      </c>
    </row>
    <row r="14" spans="1:11" x14ac:dyDescent="0.25">
      <c r="A14" s="118" t="str">
        <f t="shared" si="0"/>
        <v>F 14166-1 PATIN DYKE RD</v>
      </c>
      <c r="G14" t="str">
        <f>IF('Assignment Tool'!C14="","",IF('Assignment Tool'!C14="FST",'Assignment Tool'!D14,""))</f>
        <v/>
      </c>
      <c r="H14">
        <v>14</v>
      </c>
      <c r="I14">
        <f t="shared" si="1"/>
        <v>79</v>
      </c>
      <c r="J14" t="str">
        <f t="array" ref="J14">IFERROR(INDEX($G$2:$G$2050,_xlfn.AGGREGATE(15,6,(ROW($G$2:$G$2050)-ROW($G$2)+1)/($G$2:$G$2050&lt;&gt;""),ROWS(J$1:J14))),"")</f>
        <v>F 13762-1 PATIN DYKE RD</v>
      </c>
      <c r="K14">
        <f>IF(J14="","",INDEX('Assignment Tool'!E30:E2063,MATCH(FA_DATA!J14,'Assignment Tool'!D30:D2063,0)))</f>
        <v>4</v>
      </c>
    </row>
    <row r="15" spans="1:11" x14ac:dyDescent="0.25">
      <c r="A15" s="118" t="str">
        <f t="shared" si="0"/>
        <v>F 14166-1 PATIN DYKE RD</v>
      </c>
      <c r="G15" t="str">
        <f>IF('Assignment Tool'!C15="","",IF('Assignment Tool'!C15="FST",'Assignment Tool'!D15,""))</f>
        <v/>
      </c>
      <c r="H15">
        <v>15</v>
      </c>
      <c r="I15">
        <f t="shared" si="1"/>
        <v>83</v>
      </c>
      <c r="J15" t="str">
        <f t="array" ref="J15">IFERROR(INDEX($G$2:$G$2050,_xlfn.AGGREGATE(15,6,(ROW($G$2:$G$2050)-ROW($G$2)+1)/($G$2:$G$2050&lt;&gt;""),ROWS(J$1:J15))),"")</f>
        <v>F 13748-1 PATIN DYKE RD</v>
      </c>
      <c r="K15">
        <f>IF(J15="","",INDEX('Assignment Tool'!E31:E2064,MATCH(FA_DATA!J15,'Assignment Tool'!D31:D2064,0)))</f>
        <v>2</v>
      </c>
    </row>
    <row r="16" spans="1:11" x14ac:dyDescent="0.25">
      <c r="A16" s="118" t="str">
        <f t="shared" si="0"/>
        <v>F 14166-1 PATIN DYKE RD</v>
      </c>
      <c r="G16" t="str">
        <f>IF('Assignment Tool'!C16="","",IF('Assignment Tool'!C16="FST",'Assignment Tool'!D16,""))</f>
        <v/>
      </c>
      <c r="H16">
        <v>16</v>
      </c>
      <c r="I16">
        <f t="shared" si="1"/>
        <v>85</v>
      </c>
      <c r="J16" t="str">
        <f t="array" ref="J16">IFERROR(INDEX($G$2:$G$2050,_xlfn.AGGREGATE(15,6,(ROW($G$2:$G$2050)-ROW($G$2)+1)/($G$2:$G$2050&lt;&gt;""),ROWS(J$1:J16))),"")</f>
        <v>F 13698-1 PATIN DYKE RD</v>
      </c>
      <c r="K16">
        <f>IF(J16="","",INDEX('Assignment Tool'!E32:E2065,MATCH(FA_DATA!J16,'Assignment Tool'!D32:D2065,0)))</f>
        <v>4</v>
      </c>
    </row>
    <row r="17" spans="1:11" x14ac:dyDescent="0.25">
      <c r="A17" s="118" t="str">
        <f t="shared" si="0"/>
        <v>OPP 14173-1 PATIN DYKE RD</v>
      </c>
      <c r="G17" t="str">
        <f>IF('Assignment Tool'!C17="","",IF('Assignment Tool'!C17="FST",'Assignment Tool'!D17,""))</f>
        <v>F 14186-1 PATIN DYKE RD</v>
      </c>
      <c r="H17">
        <v>17</v>
      </c>
      <c r="I17">
        <f t="shared" si="1"/>
        <v>89</v>
      </c>
      <c r="J17" t="str">
        <f t="array" ref="J17">IFERROR(INDEX($G$2:$G$2050,_xlfn.AGGREGATE(15,6,(ROW($G$2:$G$2050)-ROW($G$2)+1)/($G$2:$G$2050&lt;&gt;""),ROWS(J$1:J17))),"")</f>
        <v>F 13638-1 PATIN DYKE RD</v>
      </c>
      <c r="K17">
        <f>IF(J17="","",INDEX('Assignment Tool'!E33:E2066,MATCH(FA_DATA!J17,'Assignment Tool'!D33:D2066,0)))</f>
        <v>2</v>
      </c>
    </row>
    <row r="18" spans="1:11" x14ac:dyDescent="0.25">
      <c r="A18" s="118" t="str">
        <f t="shared" si="0"/>
        <v>OPP 14173-1 PATIN DYKE RD</v>
      </c>
      <c r="G18" t="str">
        <f>IF('Assignment Tool'!C18="","",IF('Assignment Tool'!C18="FST",'Assignment Tool'!D18,""))</f>
        <v>F 14166-1 PATIN DYKE RD</v>
      </c>
      <c r="H18">
        <v>18</v>
      </c>
      <c r="I18">
        <f t="shared" si="1"/>
        <v>91</v>
      </c>
      <c r="J18" t="str">
        <f t="array" ref="J18">IFERROR(INDEX($G$2:$G$2050,_xlfn.AGGREGATE(15,6,(ROW($G$2:$G$2050)-ROW($G$2)+1)/($G$2:$G$2050&lt;&gt;""),ROWS(J$1:J18))),"")</f>
        <v>F 7614-1 DRIFTWOOD DR</v>
      </c>
      <c r="K18">
        <f>IF(J18="","",INDEX('Assignment Tool'!E34:E2067,MATCH(FA_DATA!J18,'Assignment Tool'!D34:D2067,0)))</f>
        <v>12</v>
      </c>
    </row>
    <row r="19" spans="1:11" x14ac:dyDescent="0.25">
      <c r="A19" s="118" t="str">
        <f t="shared" si="0"/>
        <v>OPP 14173-1 PATIN DYKE RD</v>
      </c>
      <c r="G19" t="str">
        <f>IF('Assignment Tool'!C19="","",IF('Assignment Tool'!C19="FST",'Assignment Tool'!D19,""))</f>
        <v>OPP 14173-1 PATIN DYKE RD</v>
      </c>
      <c r="H19">
        <v>19</v>
      </c>
      <c r="I19">
        <f t="shared" si="1"/>
        <v>103</v>
      </c>
      <c r="J19" t="str">
        <f t="array" ref="J19">IFERROR(INDEX($G$2:$G$2050,_xlfn.AGGREGATE(15,6,(ROW($G$2:$G$2050)-ROW($G$2)+1)/($G$2:$G$2050&lt;&gt;""),ROWS(J$1:J19))),"")</f>
        <v>F 7519-1 W DRIFTWOOD DR</v>
      </c>
      <c r="K19">
        <f>IF(J19="","",INDEX('Assignment Tool'!E35:E2068,MATCH(FA_DATA!J19,'Assignment Tool'!D35:D2068,0)))</f>
        <v>4</v>
      </c>
    </row>
    <row r="20" spans="1:11" x14ac:dyDescent="0.25">
      <c r="A20" s="118" t="str">
        <f t="shared" si="0"/>
        <v>OPP 14173-1 PATIN DYKE RD</v>
      </c>
      <c r="G20" t="str">
        <f>IF('Assignment Tool'!C20="","",IF('Assignment Tool'!C20="FST",'Assignment Tool'!D20,""))</f>
        <v>F 14150-1 PATIN DYKE RD</v>
      </c>
      <c r="H20">
        <v>20</v>
      </c>
      <c r="I20">
        <f t="shared" si="1"/>
        <v>107</v>
      </c>
      <c r="J20" t="str">
        <f t="array" ref="J20">IFERROR(INDEX($G$2:$G$2050,_xlfn.AGGREGATE(15,6,(ROW($G$2:$G$2050)-ROW($G$2)+1)/($G$2:$G$2050&lt;&gt;""),ROWS(J$1:J20))),"")</f>
        <v>F 7503-1 W DRIFTWOOD DR</v>
      </c>
      <c r="K20">
        <f>IF(J20="","",INDEX('Assignment Tool'!E36:E2069,MATCH(FA_DATA!J20,'Assignment Tool'!D36:D2069,0)))</f>
        <v>4</v>
      </c>
    </row>
    <row r="21" spans="1:11" x14ac:dyDescent="0.25">
      <c r="A21" s="118" t="str">
        <f t="shared" si="0"/>
        <v>OPP 14173-1 PATIN DYKE RD</v>
      </c>
      <c r="G21" t="str">
        <f>IF('Assignment Tool'!C21="","",IF('Assignment Tool'!C21="FST",'Assignment Tool'!D21,""))</f>
        <v>F 14136-1 PATIN DYKE RD</v>
      </c>
      <c r="H21">
        <v>21</v>
      </c>
      <c r="I21">
        <f t="shared" si="1"/>
        <v>111</v>
      </c>
      <c r="J21" t="str">
        <f t="array" ref="J21">IFERROR(INDEX($G$2:$G$2050,_xlfn.AGGREGATE(15,6,(ROW($G$2:$G$2050)-ROW($G$2)+1)/($G$2:$G$2050&lt;&gt;""),ROWS(J$1:J21))),"")</f>
        <v>F 7490-1 W DRIFTWOOD DR</v>
      </c>
      <c r="K21">
        <f>IF(J21="","",INDEX('Assignment Tool'!E37:E2070,MATCH(FA_DATA!J21,'Assignment Tool'!D37:D2070,0)))</f>
        <v>4</v>
      </c>
    </row>
    <row r="22" spans="1:11" x14ac:dyDescent="0.25">
      <c r="A22" s="118" t="str">
        <f t="shared" si="0"/>
        <v>OPP 14173-1 PATIN DYKE RD</v>
      </c>
      <c r="G22" t="str">
        <f>IF('Assignment Tool'!C22="","",IF('Assignment Tool'!C22="FST",'Assignment Tool'!D22,""))</f>
        <v>OPP 14131-1 PATIN DYKE RD</v>
      </c>
      <c r="H22">
        <v>22</v>
      </c>
      <c r="I22">
        <f t="shared" si="1"/>
        <v>115</v>
      </c>
      <c r="J22" t="str">
        <f t="array" ref="J22">IFERROR(INDEX($G$2:$G$2050,_xlfn.AGGREGATE(15,6,(ROW($G$2:$G$2050)-ROW($G$2)+1)/($G$2:$G$2050&lt;&gt;""),ROWS(J$1:J22))),"")</f>
        <v>F 7465-1 W DRIFTWOOD DR</v>
      </c>
      <c r="K22">
        <f>IF(J22="","",INDEX('Assignment Tool'!E38:E2071,MATCH(FA_DATA!J22,'Assignment Tool'!D38:D2071,0)))</f>
        <v>4</v>
      </c>
    </row>
    <row r="23" spans="1:11" x14ac:dyDescent="0.25">
      <c r="A23" s="118" t="str">
        <f t="shared" si="0"/>
        <v>OPP 14173-1 PATIN DYKE RD</v>
      </c>
      <c r="G23" t="str">
        <f>IF('Assignment Tool'!C23="","",IF('Assignment Tool'!C23="FST",'Assignment Tool'!D23,""))</f>
        <v>F 14086-1 PATIN DYKE RD</v>
      </c>
      <c r="H23">
        <v>23</v>
      </c>
      <c r="I23">
        <f t="shared" si="1"/>
        <v>119</v>
      </c>
      <c r="J23" t="str">
        <f t="array" ref="J23">IFERROR(INDEX($G$2:$G$2050,_xlfn.AGGREGATE(15,6,(ROW($G$2:$G$2050)-ROW($G$2)+1)/($G$2:$G$2050&lt;&gt;""),ROWS(J$1:J23))),"")</f>
        <v>F 7449-1 W DRIFTWOOD DR</v>
      </c>
      <c r="K23">
        <f>IF(J23="","",INDEX('Assignment Tool'!E39:E2072,MATCH(FA_DATA!J23,'Assignment Tool'!D39:D2072,0)))</f>
        <v>4</v>
      </c>
    </row>
    <row r="24" spans="1:11" x14ac:dyDescent="0.25">
      <c r="A24" s="118" t="str">
        <f t="shared" si="0"/>
        <v>OPP 14173-1 PATIN DYKE RD</v>
      </c>
      <c r="G24" t="str">
        <f>IF('Assignment Tool'!C24="","",IF('Assignment Tool'!C24="FST",'Assignment Tool'!D24,""))</f>
        <v/>
      </c>
      <c r="H24">
        <v>24</v>
      </c>
      <c r="I24">
        <f t="shared" si="1"/>
        <v>123</v>
      </c>
      <c r="J24" t="str">
        <f t="array" ref="J24">IFERROR(INDEX($G$2:$G$2050,_xlfn.AGGREGATE(15,6,(ROW($G$2:$G$2050)-ROW($G$2)+1)/($G$2:$G$2050&lt;&gt;""),ROWS(J$1:J24))),"")</f>
        <v>OPP 13817-1 SPRING DR</v>
      </c>
      <c r="K24">
        <f>IF(J24="","",INDEX('Assignment Tool'!E40:E2073,MATCH(FA_DATA!J24,'Assignment Tool'!D40:D2073,0)))</f>
        <v>4</v>
      </c>
    </row>
    <row r="25" spans="1:11" x14ac:dyDescent="0.25">
      <c r="A25" s="118" t="str">
        <f t="shared" si="0"/>
        <v>OPP 14173-1 PATIN DYKE RD</v>
      </c>
      <c r="G25" t="str">
        <f>IF('Assignment Tool'!C25="","",IF('Assignment Tool'!C25="FST",'Assignment Tool'!D25,""))</f>
        <v/>
      </c>
      <c r="H25">
        <v>25</v>
      </c>
      <c r="I25">
        <f t="shared" si="1"/>
        <v>127</v>
      </c>
      <c r="J25" t="str">
        <f t="array" ref="J25">IFERROR(INDEX($G$2:$G$2050,_xlfn.AGGREGATE(15,6,(ROW($G$2:$G$2050)-ROW($G$2)+1)/($G$2:$G$2050&lt;&gt;""),ROWS(J$1:J25))),"")</f>
        <v>F 6261-1 FAUSSE BAYOU DR</v>
      </c>
      <c r="K25">
        <f>IF(J25="","",INDEX('Assignment Tool'!E41:E2074,MATCH(FA_DATA!J25,'Assignment Tool'!D41:D2074,0)))</f>
        <v>4</v>
      </c>
    </row>
    <row r="26" spans="1:11" x14ac:dyDescent="0.25">
      <c r="A26" s="118" t="str">
        <f t="shared" si="0"/>
        <v>OPP 14173-1 PATIN DYKE RD</v>
      </c>
      <c r="G26" t="str">
        <f>IF('Assignment Tool'!C26="","",IF('Assignment Tool'!C26="FST",'Assignment Tool'!D26,""))</f>
        <v/>
      </c>
      <c r="H26">
        <v>26</v>
      </c>
      <c r="I26">
        <f t="shared" si="1"/>
        <v>131</v>
      </c>
      <c r="J26" t="str">
        <f t="array" ref="J26">IFERROR(INDEX($G$2:$G$2050,_xlfn.AGGREGATE(15,6,(ROW($G$2:$G$2050)-ROW($G$2)+1)/($G$2:$G$2050&lt;&gt;""),ROWS(J$1:J26))),"")</f>
        <v>F 6239-1 FAUSSE BAYOU DR</v>
      </c>
      <c r="K26">
        <f>IF(J26="","",INDEX('Assignment Tool'!E42:E2075,MATCH(FA_DATA!J26,'Assignment Tool'!D42:D2075,0)))</f>
        <v>8</v>
      </c>
    </row>
    <row r="27" spans="1:11" x14ac:dyDescent="0.25">
      <c r="A27" s="118" t="str">
        <f t="shared" si="0"/>
        <v>OPP 14173-1 PATIN DYKE RD</v>
      </c>
      <c r="G27" t="str">
        <f>IF('Assignment Tool'!C27="","",IF('Assignment Tool'!C27="FST",'Assignment Tool'!D27,""))</f>
        <v/>
      </c>
      <c r="H27">
        <v>27</v>
      </c>
      <c r="I27">
        <f t="shared" si="1"/>
        <v>139</v>
      </c>
      <c r="J27" t="str">
        <f t="array" ref="J27">IFERROR(INDEX($G$2:$G$2050,_xlfn.AGGREGATE(15,6,(ROW($G$2:$G$2050)-ROW($G$2)+1)/($G$2:$G$2050&lt;&gt;""),ROWS(J$1:J27))),"")</f>
        <v>F 7512-1 E DRIFTWOOD DR</v>
      </c>
      <c r="K27">
        <f>IF(J27="","",INDEX('Assignment Tool'!E43:E2076,MATCH(FA_DATA!J27,'Assignment Tool'!D43:D2076,0)))</f>
        <v>4</v>
      </c>
    </row>
    <row r="28" spans="1:11" x14ac:dyDescent="0.25">
      <c r="A28" s="118" t="str">
        <f t="shared" si="0"/>
        <v>OPP 14173-1 PATIN DYKE RD</v>
      </c>
      <c r="G28" t="str">
        <f>IF('Assignment Tool'!C28="","",IF('Assignment Tool'!C28="FST",'Assignment Tool'!D28,""))</f>
        <v/>
      </c>
      <c r="H28">
        <v>28</v>
      </c>
      <c r="I28">
        <f t="shared" si="1"/>
        <v>143</v>
      </c>
      <c r="J28" t="str">
        <f t="array" ref="J28">IFERROR(INDEX($G$2:$G$2050,_xlfn.AGGREGATE(15,6,(ROW($G$2:$G$2050)-ROW($G$2)+1)/($G$2:$G$2050&lt;&gt;""),ROWS(J$1:J28))),"")</f>
        <v>F 7496-1 E DRIFTWOOD DR</v>
      </c>
      <c r="K28">
        <f>IF(J28="","",INDEX('Assignment Tool'!E44:E2077,MATCH(FA_DATA!J28,'Assignment Tool'!D44:D2077,0)))</f>
        <v>4</v>
      </c>
    </row>
    <row r="29" spans="1:11" x14ac:dyDescent="0.25">
      <c r="A29" s="118" t="str">
        <f t="shared" si="0"/>
        <v>F 14150-1 PATIN DYKE RD</v>
      </c>
      <c r="G29" t="str">
        <f>IF('Assignment Tool'!C29="","",IF('Assignment Tool'!C29="FST",'Assignment Tool'!D29,""))</f>
        <v/>
      </c>
      <c r="H29">
        <v>29</v>
      </c>
      <c r="I29">
        <f t="shared" si="1"/>
        <v>147</v>
      </c>
      <c r="J29" t="str">
        <f t="array" ref="J29">IFERROR(INDEX($G$2:$G$2050,_xlfn.AGGREGATE(15,6,(ROW($G$2:$G$2050)-ROW($G$2)+1)/($G$2:$G$2050&lt;&gt;""),ROWS(J$1:J29))),"")</f>
        <v>F 7480-1 E DRIFTWOOD DR</v>
      </c>
      <c r="K29">
        <f>IF(J29="","",INDEX('Assignment Tool'!E45:E2078,MATCH(FA_DATA!J29,'Assignment Tool'!D45:D2078,0)))</f>
        <v>4</v>
      </c>
    </row>
    <row r="30" spans="1:11" x14ac:dyDescent="0.25">
      <c r="A30" s="118" t="str">
        <f t="shared" si="0"/>
        <v>F 14150-1 PATIN DYKE RD</v>
      </c>
      <c r="G30" t="str">
        <f>IF('Assignment Tool'!C30="","",IF('Assignment Tool'!C30="FST",'Assignment Tool'!D30,""))</f>
        <v/>
      </c>
      <c r="H30">
        <v>30</v>
      </c>
      <c r="I30">
        <f t="shared" si="1"/>
        <v>151</v>
      </c>
      <c r="J30" t="str">
        <f t="array" ref="J30">IFERROR(INDEX($G$2:$G$2050,_xlfn.AGGREGATE(15,6,(ROW($G$2:$G$2050)-ROW($G$2)+1)/($G$2:$G$2050&lt;&gt;""),ROWS(J$1:J30))),"")</f>
        <v>F 7466-1 E DRIFTWOOD DR</v>
      </c>
      <c r="K30">
        <f>IF(J30="","",INDEX('Assignment Tool'!E46:E2079,MATCH(FA_DATA!J30,'Assignment Tool'!D46:D2079,0)))</f>
        <v>4</v>
      </c>
    </row>
    <row r="31" spans="1:11" x14ac:dyDescent="0.25">
      <c r="A31" s="118" t="str">
        <f t="shared" si="0"/>
        <v>F 14150-1 PATIN DYKE RD</v>
      </c>
      <c r="G31" t="str">
        <f>IF('Assignment Tool'!C31="","",IF('Assignment Tool'!C31="FST",'Assignment Tool'!D31,""))</f>
        <v/>
      </c>
      <c r="H31">
        <v>31</v>
      </c>
      <c r="I31">
        <f t="shared" si="1"/>
        <v>155</v>
      </c>
      <c r="J31" t="str">
        <f t="array" ref="J31">IFERROR(INDEX($G$2:$G$2050,_xlfn.AGGREGATE(15,6,(ROW($G$2:$G$2050)-ROW($G$2)+1)/($G$2:$G$2050&lt;&gt;""),ROWS(J$1:J31))),"")</f>
        <v>F 7444-1 E DRIFTWOOD DR</v>
      </c>
      <c r="K31">
        <f>IF(J31="","",INDEX('Assignment Tool'!E47:E2080,MATCH(FA_DATA!J31,'Assignment Tool'!D47:D2080,0)))</f>
        <v>4</v>
      </c>
    </row>
    <row r="32" spans="1:11" x14ac:dyDescent="0.25">
      <c r="A32" s="118" t="str">
        <f t="shared" si="0"/>
        <v>F 14150-1 PATIN DYKE RD</v>
      </c>
      <c r="G32" t="str">
        <f>IF('Assignment Tool'!C32="","",IF('Assignment Tool'!C32="FST",'Assignment Tool'!D32,""))</f>
        <v/>
      </c>
      <c r="H32">
        <v>32</v>
      </c>
      <c r="I32">
        <f t="shared" si="1"/>
        <v>159</v>
      </c>
      <c r="J32" t="str">
        <f t="array" ref="J32">IFERROR(INDEX($G$2:$G$2050,_xlfn.AGGREGATE(15,6,(ROW($G$2:$G$2050)-ROW($G$2)+1)/($G$2:$G$2050&lt;&gt;""),ROWS(J$1:J32))),"")</f>
        <v>F 6181-1 FAUSSE BAYOU DR</v>
      </c>
      <c r="K32">
        <f>IF(J32="","",INDEX('Assignment Tool'!E48:E2081,MATCH(FA_DATA!J32,'Assignment Tool'!D48:D2081,0)))</f>
        <v>4</v>
      </c>
    </row>
    <row r="33" spans="1:11" x14ac:dyDescent="0.25">
      <c r="A33" s="118" t="str">
        <f t="shared" si="0"/>
        <v>F 14150-1 PATIN DYKE RD</v>
      </c>
      <c r="G33" t="str">
        <f>IF('Assignment Tool'!C33="","",IF('Assignment Tool'!C33="FST",'Assignment Tool'!D33,""))</f>
        <v/>
      </c>
      <c r="H33">
        <v>33</v>
      </c>
      <c r="I33">
        <f t="shared" si="1"/>
        <v>163</v>
      </c>
      <c r="J33" t="str">
        <f t="array" ref="J33">IFERROR(INDEX($G$2:$G$2050,_xlfn.AGGREGATE(15,6,(ROW($G$2:$G$2050)-ROW($G$2)+1)/($G$2:$G$2050&lt;&gt;""),ROWS(J$1:J33))),"")</f>
        <v>F 6197-1 FAUSSE BAYOU DR</v>
      </c>
      <c r="K33">
        <f>IF(J33="","",INDEX('Assignment Tool'!E49:E2082,MATCH(FA_DATA!J33,'Assignment Tool'!D49:D2082,0)))</f>
        <v>4</v>
      </c>
    </row>
    <row r="34" spans="1:11" x14ac:dyDescent="0.25">
      <c r="A34" s="118" t="str">
        <f t="shared" si="0"/>
        <v>F 14150-1 PATIN DYKE RD</v>
      </c>
      <c r="G34" t="str">
        <f>IF('Assignment Tool'!C34="","",IF('Assignment Tool'!C34="FST",'Assignment Tool'!D34,""))</f>
        <v/>
      </c>
      <c r="H34">
        <v>34</v>
      </c>
      <c r="I34">
        <f t="shared" si="1"/>
        <v>167</v>
      </c>
      <c r="J34" t="str">
        <f t="array" ref="J34">IFERROR(INDEX($G$2:$G$2050,_xlfn.AGGREGATE(15,6,(ROW($G$2:$G$2050)-ROW($G$2)+1)/($G$2:$G$2050&lt;&gt;""),ROWS(J$1:J34))),"")</f>
        <v>F 6227-1 FAUSSE BAYOU DR</v>
      </c>
      <c r="K34">
        <f>IF(J34="","",INDEX('Assignment Tool'!E50:E2083,MATCH(FA_DATA!J34,'Assignment Tool'!D50:D2083,0)))</f>
        <v>8</v>
      </c>
    </row>
    <row r="35" spans="1:11" x14ac:dyDescent="0.25">
      <c r="A35" s="118" t="str">
        <f t="shared" si="0"/>
        <v>F 14150-1 PATIN DYKE RD</v>
      </c>
      <c r="G35" t="str">
        <f>IF('Assignment Tool'!C35="","",IF('Assignment Tool'!C35="FST",'Assignment Tool'!D35,""))</f>
        <v/>
      </c>
      <c r="H35">
        <v>35</v>
      </c>
      <c r="I35">
        <f t="shared" si="1"/>
        <v>175</v>
      </c>
      <c r="J35" t="str">
        <f t="array" ref="J35">IFERROR(INDEX($G$2:$G$2050,_xlfn.AGGREGATE(15,6,(ROW($G$2:$G$2050)-ROW($G$2)+1)/($G$2:$G$2050&lt;&gt;""),ROWS(J$1:J35))),"")</f>
        <v>F 13856-1 SEIBERT DR</v>
      </c>
      <c r="K35">
        <f>IF(J35="","",INDEX('Assignment Tool'!E51:E2084,MATCH(FA_DATA!J35,'Assignment Tool'!D51:D2084,0)))</f>
        <v>4</v>
      </c>
    </row>
    <row r="36" spans="1:11" x14ac:dyDescent="0.25">
      <c r="A36" s="118" t="str">
        <f t="shared" si="0"/>
        <v>F 14150-1 PATIN DYKE RD</v>
      </c>
      <c r="G36" t="str">
        <f>IF('Assignment Tool'!C36="","",IF('Assignment Tool'!C36="FST",'Assignment Tool'!D36,""))</f>
        <v/>
      </c>
      <c r="H36">
        <v>36</v>
      </c>
      <c r="I36">
        <f t="shared" si="1"/>
        <v>179</v>
      </c>
      <c r="J36" t="str">
        <f t="array" ref="J36">IFERROR(INDEX($G$2:$G$2050,_xlfn.AGGREGATE(15,6,(ROW($G$2:$G$2050)-ROW($G$2)+1)/($G$2:$G$2050&lt;&gt;""),ROWS(J$1:J36))),"")</f>
        <v>F 7551-1 W STACY DR</v>
      </c>
      <c r="K36">
        <f>IF(J36="","",INDEX('Assignment Tool'!E52:E2085,MATCH(FA_DATA!J36,'Assignment Tool'!D52:D2085,0)))</f>
        <v>4</v>
      </c>
    </row>
    <row r="37" spans="1:11" x14ac:dyDescent="0.25">
      <c r="A37" s="118" t="str">
        <f t="shared" si="0"/>
        <v>F 14136-1 PATIN DYKE RD</v>
      </c>
      <c r="G37" t="str">
        <f>IF('Assignment Tool'!C37="","",IF('Assignment Tool'!C37="FST",'Assignment Tool'!D37,""))</f>
        <v/>
      </c>
      <c r="H37">
        <v>37</v>
      </c>
      <c r="I37">
        <f t="shared" si="1"/>
        <v>183</v>
      </c>
      <c r="J37" t="str">
        <f t="array" ref="J37">IFERROR(INDEX($G$2:$G$2050,_xlfn.AGGREGATE(15,6,(ROW($G$2:$G$2050)-ROW($G$2)+1)/($G$2:$G$2050&lt;&gt;""),ROWS(J$1:J37))),"")</f>
        <v>F 7543-1 W STACY DR</v>
      </c>
      <c r="K37">
        <f>IF(J37="","",INDEX('Assignment Tool'!E53:E2086,MATCH(FA_DATA!J37,'Assignment Tool'!D53:D2086,0)))</f>
        <v>4</v>
      </c>
    </row>
    <row r="38" spans="1:11" x14ac:dyDescent="0.25">
      <c r="A38" s="118" t="str">
        <f t="shared" si="0"/>
        <v>F 14136-1 PATIN DYKE RD</v>
      </c>
      <c r="G38" t="str">
        <f>IF('Assignment Tool'!C38="","",IF('Assignment Tool'!C38="FST",'Assignment Tool'!D38,""))</f>
        <v/>
      </c>
      <c r="H38">
        <v>38</v>
      </c>
      <c r="I38">
        <f t="shared" si="1"/>
        <v>187</v>
      </c>
      <c r="J38" t="str">
        <f t="array" ref="J38">IFERROR(INDEX($G$2:$G$2050,_xlfn.AGGREGATE(15,6,(ROW($G$2:$G$2050)-ROW($G$2)+1)/($G$2:$G$2050&lt;&gt;""),ROWS(J$1:J38))),"")</f>
        <v>F 7537-1 W STACY DR</v>
      </c>
      <c r="K38">
        <f>IF(J38="","",INDEX('Assignment Tool'!E54:E2087,MATCH(FA_DATA!J38,'Assignment Tool'!D54:D2087,0)))</f>
        <v>4</v>
      </c>
    </row>
    <row r="39" spans="1:11" x14ac:dyDescent="0.25">
      <c r="A39" s="118" t="str">
        <f t="shared" si="0"/>
        <v>F 14136-1 PATIN DYKE RD</v>
      </c>
      <c r="G39" t="str">
        <f>IF('Assignment Tool'!C39="","",IF('Assignment Tool'!C39="FST",'Assignment Tool'!D39,""))</f>
        <v/>
      </c>
      <c r="H39">
        <v>39</v>
      </c>
      <c r="I39">
        <f t="shared" si="1"/>
        <v>191</v>
      </c>
      <c r="J39" t="str">
        <f t="array" ref="J39">IFERROR(INDEX($G$2:$G$2050,_xlfn.AGGREGATE(15,6,(ROW($G$2:$G$2050)-ROW($G$2)+1)/($G$2:$G$2050&lt;&gt;""),ROWS(J$1:J39))),"")</f>
        <v>OPP 7522-1 W STACY DR</v>
      </c>
      <c r="K39">
        <f>IF(J39="","",INDEX('Assignment Tool'!E55:E2088,MATCH(FA_DATA!J39,'Assignment Tool'!D55:D2088,0)))</f>
        <v>4</v>
      </c>
    </row>
    <row r="40" spans="1:11" x14ac:dyDescent="0.25">
      <c r="A40" s="118" t="str">
        <f t="shared" si="0"/>
        <v>F 14136-1 PATIN DYKE RD</v>
      </c>
      <c r="G40" t="str">
        <f>IF('Assignment Tool'!C40="","",IF('Assignment Tool'!C40="FST",'Assignment Tool'!D40,""))</f>
        <v/>
      </c>
      <c r="H40">
        <v>40</v>
      </c>
      <c r="I40">
        <f t="shared" si="1"/>
        <v>195</v>
      </c>
      <c r="J40" t="str">
        <f t="array" ref="J40">IFERROR(INDEX($G$2:$G$2050,_xlfn.AGGREGATE(15,6,(ROW($G$2:$G$2050)-ROW($G$2)+1)/($G$2:$G$2050&lt;&gt;""),ROWS(J$1:J40))),"")</f>
        <v>F 7485-1 W STACY DR</v>
      </c>
      <c r="K40">
        <f>IF(J40="","",INDEX('Assignment Tool'!E56:E2089,MATCH(FA_DATA!J40,'Assignment Tool'!D56:D2089,0)))</f>
        <v>4</v>
      </c>
    </row>
    <row r="41" spans="1:11" x14ac:dyDescent="0.25">
      <c r="A41" s="118" t="str">
        <f t="shared" si="0"/>
        <v>OPP 14131-1 PATIN DYKE RD</v>
      </c>
      <c r="G41" t="str">
        <f>IF('Assignment Tool'!C41="","",IF('Assignment Tool'!C41="FST",'Assignment Tool'!D41,""))</f>
        <v/>
      </c>
      <c r="H41">
        <v>41</v>
      </c>
      <c r="I41">
        <f t="shared" si="1"/>
        <v>199</v>
      </c>
      <c r="J41" t="str">
        <f t="array" ref="J41">IFERROR(INDEX($G$2:$G$2050,_xlfn.AGGREGATE(15,6,(ROW($G$2:$G$2050)-ROW($G$2)+1)/($G$2:$G$2050&lt;&gt;""),ROWS(J$1:J41))),"")</f>
        <v>F 7475-1 W STACY DR</v>
      </c>
      <c r="K41">
        <f>IF(J41="","",INDEX('Assignment Tool'!E57:E2090,MATCH(FA_DATA!J41,'Assignment Tool'!D57:D2090,0)))</f>
        <v>4</v>
      </c>
    </row>
    <row r="42" spans="1:11" x14ac:dyDescent="0.25">
      <c r="A42" s="118" t="str">
        <f t="shared" si="0"/>
        <v>OPP 14131-1 PATIN DYKE RD</v>
      </c>
      <c r="G42" t="str">
        <f>IF('Assignment Tool'!C42="","",IF('Assignment Tool'!C42="FST",'Assignment Tool'!D42,""))</f>
        <v/>
      </c>
      <c r="H42">
        <v>42</v>
      </c>
      <c r="I42">
        <f t="shared" si="1"/>
        <v>203</v>
      </c>
      <c r="J42" t="str">
        <f t="array" ref="J42">IFERROR(INDEX($G$2:$G$2050,_xlfn.AGGREGATE(15,6,(ROW($G$2:$G$2050)-ROW($G$2)+1)/($G$2:$G$2050&lt;&gt;""),ROWS(J$1:J42))),"")</f>
        <v>F 7460-1 W STACY DR</v>
      </c>
      <c r="K42">
        <f>IF(J42="","",INDEX('Assignment Tool'!E58:E2091,MATCH(FA_DATA!J42,'Assignment Tool'!D58:D2091,0)))</f>
        <v>2</v>
      </c>
    </row>
    <row r="43" spans="1:11" x14ac:dyDescent="0.25">
      <c r="A43" s="118" t="str">
        <f t="shared" si="0"/>
        <v>OPP 14131-1 PATIN DYKE RD</v>
      </c>
      <c r="G43" t="str">
        <f>IF('Assignment Tool'!C43="","",IF('Assignment Tool'!C43="FST",'Assignment Tool'!D43,""))</f>
        <v/>
      </c>
      <c r="H43">
        <v>43</v>
      </c>
      <c r="I43">
        <f t="shared" si="1"/>
        <v>205</v>
      </c>
      <c r="J43" t="str">
        <f t="array" ref="J43">IFERROR(INDEX($G$2:$G$2050,_xlfn.AGGREGATE(15,6,(ROW($G$2:$G$2050)-ROW($G$2)+1)/($G$2:$G$2050&lt;&gt;""),ROWS(J$1:J43))),"")</f>
        <v>F 7458-1 W STACY DR</v>
      </c>
      <c r="K43">
        <f>IF(J43="","",INDEX('Assignment Tool'!E59:E2092,MATCH(FA_DATA!J43,'Assignment Tool'!D59:D2092,0)))</f>
        <v>2</v>
      </c>
    </row>
    <row r="44" spans="1:11" x14ac:dyDescent="0.25">
      <c r="A44" s="118" t="str">
        <f t="shared" si="0"/>
        <v>OPP 14131-1 PATIN DYKE RD</v>
      </c>
      <c r="G44" t="str">
        <f>IF('Assignment Tool'!C44="","",IF('Assignment Tool'!C44="FST",'Assignment Tool'!D44,""))</f>
        <v/>
      </c>
      <c r="H44">
        <v>44</v>
      </c>
      <c r="I44">
        <f t="shared" si="1"/>
        <v>207</v>
      </c>
      <c r="J44" t="str">
        <f t="array" ref="J44">IFERROR(INDEX($G$2:$G$2050,_xlfn.AGGREGATE(15,6,(ROW($G$2:$G$2050)-ROW($G$2)+1)/($G$2:$G$2050&lt;&gt;""),ROWS(J$1:J44))),"")</f>
        <v/>
      </c>
      <c r="K44" t="str">
        <f>IF(J44="","",INDEX('Assignment Tool'!E60:E2093,MATCH(FA_DATA!J44,'Assignment Tool'!D60:D2093,0)))</f>
        <v/>
      </c>
    </row>
    <row r="45" spans="1:11" x14ac:dyDescent="0.25">
      <c r="A45" s="118" t="str">
        <f t="shared" si="0"/>
        <v>F 14086-1 PATIN DYKE RD</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14086-1 PATIN DYKE RD</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14086-1 PATIN DYKE RD</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14086-1 PATIN DYKE RD</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14050-1 PATIN DYKE RD</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14050-1 PATIN DYKE RD</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OPP 14049-1 PATIN DYKE RD</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OPP 14049-1 PATIN DYKE RD</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OPP 14049-1 PATIN DYKE RD</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OPP 14049-1 PATIN DYKE RD</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OPP 13923-1 PATIN DYKE RD</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OPP 13923-1 PATIN DYKE RD</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OPP 13923-1 PATIN DYKE RD</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OPP 13923-1 PATIN DYKE RD</v>
      </c>
      <c r="G58" t="str">
        <f>IF('Assignment Tool'!C58="","",IF('Assignment Tool'!C58="FST",'Assignment Tool'!D58,""))</f>
        <v>F 14050-1 PATIN DYKE RD</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13860-1 PATIN DYKE RD</v>
      </c>
      <c r="G59" t="str">
        <f>IF('Assignment Tool'!C59="","",IF('Assignment Tool'!C59="FST",'Assignment Tool'!D59,""))</f>
        <v>OPP 14049-1 PATIN DYKE RD</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13860-1 PATIN DYKE RD</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13860-1 PATIN DYKE RD</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13860-1 PATIN DYKE RD</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13860-1 PATIN DYKE RD</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13860-1 PATIN DYKE RD</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13860-1 PATIN DYKE RD</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13860-1 PATIN DYKE RD</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13808-1 PATIN DYKE RD</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13808-1 PATIN DYKE RD</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13808-1 PATIN DYKE RD</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13808-1 PATIN DYKE RD</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13808-1 PATIN DYKE RD</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13808-1 PATIN DYKE RD</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13808-1 PATIN DYKE RD</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13808-1 PATIN DYKE RD</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13800-1 PATIN DYKE RD</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13800-1 PATIN DYKE RD</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13800-1 PATIN DYKE RD</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13800-1 PATIN DYKE RD</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13762-1 PATIN DYKE RD</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13762-1 PATIN DYKE RD</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13762-1 PATIN DYKE RD</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13762-1 PATIN DYKE RD</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13748-1 PATIN DYKE RD</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13748-1 PATIN DYKE RD</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13698-1 PATIN DYKE RD</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13698-1 PATIN DYKE RD</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13698-1 PATIN DYKE RD</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13698-1 PATIN DYKE RD</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13638-1 PATIN DYKE RD</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13638-1 PATIN DYKE RD</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7614-1 DRIFTWOOD DR</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7614-1 DRIFTWOOD DR</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7614-1 DRIFTWOOD DR</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7614-1 DRIFTWOOD DR</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7614-1 DRIFTWOOD DR</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7614-1 DRIFTWOOD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7614-1 DRIFTWOOD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7614-1 DRIFTWOOD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7614-1 DRIFTWOOD DR</v>
      </c>
      <c r="G99" t="str">
        <f>IF('Assignment Tool'!C99="","",IF('Assignment Tool'!C99="FST",'Assignment Tool'!D99,""))</f>
        <v>OPP 13923-1 PATIN DYKE RD</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7614-1 DRIFTWOOD DR</v>
      </c>
      <c r="G100" t="str">
        <f>IF('Assignment Tool'!C100="","",IF('Assignment Tool'!C100="FST",'Assignment Tool'!D100,""))</f>
        <v>F 13860-1 PATIN DYKE RD</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7614-1 DRIFTWOOD DR</v>
      </c>
      <c r="G101" t="str">
        <f>IF('Assignment Tool'!C101="","",IF('Assignment Tool'!C101="FST",'Assignment Tool'!D101,""))</f>
        <v>F 13808-1 PATIN DYKE RD</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7614-1 DRIFTWOOD DR</v>
      </c>
      <c r="G102" t="str">
        <f>IF('Assignment Tool'!C102="","",IF('Assignment Tool'!C102="FST",'Assignment Tool'!D102,""))</f>
        <v>F 13800-1 PATIN DYKE RD</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7519-1 W DRIFTWOOD DR</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7519-1 W DRIFTWOOD DR</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7519-1 W DRIFTWOOD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7519-1 W DRIFTWOOD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7503-1 W DRIFTWOOD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7503-1 W DRIFTWOOD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7503-1 W DRIFTWOOD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7503-1 W DRIFTWOOD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7490-1 W DRIFTWOOD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7490-1 W DRIFTWOOD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7490-1 W DRIFTWOOD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7490-1 W DRIFTWOOD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7465-1 W DRIFTWOOD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7465-1 W DRIFTWOOD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7465-1 W DRIFTWOOD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7465-1 W DRIFTWOOD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7449-1 W DRIFTWOOD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7449-1 W DRIFTWOOD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7449-1 W DRIFTWOOD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7449-1 W DRIFTWOOD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OPP 13817-1 SPRING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OPP 13817-1 SPRING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13817-1 SPRING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13817-1 SPRING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6261-1 FAUSSE BAYOU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6261-1 FAUSSE BAYOU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6261-1 FAUSSE BAYOU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6261-1 FAUSSE BAYOU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6239-1 FAUSSE BAYOU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6239-1 FAUSSE BAYOU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6239-1 FAUSSE BAYOU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6239-1 FAUSSE BAYOU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6239-1 FAUSSE BAYOU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6239-1 FAUSSE BAYOU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6239-1 FAUSSE BAYOU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6239-1 FAUSSE BAYOU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7512-1 E DRIFTWOOD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7512-1 E DRIFTWOOD DR</v>
      </c>
      <c r="G140" t="str">
        <f>IF('Assignment Tool'!C140="","",IF('Assignment Tool'!C140="FST",'Assignment Tool'!D140,""))</f>
        <v>F 13762-1 PATIN DYKE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7512-1 E DRIFTWOOD DR</v>
      </c>
      <c r="G141" t="str">
        <f>IF('Assignment Tool'!C141="","",IF('Assignment Tool'!C141="FST",'Assignment Tool'!D141,""))</f>
        <v>F 13748-1 PATIN DYKE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7512-1 E DRIFTWOOD DR</v>
      </c>
      <c r="G142" t="str">
        <f>IF('Assignment Tool'!C142="","",IF('Assignment Tool'!C142="FST",'Assignment Tool'!D142,""))</f>
        <v>F 13698-1 PATIN DYKE RD</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7496-1 E DRIFTWOOD DR</v>
      </c>
      <c r="G143" t="str">
        <f>IF('Assignment Tool'!C143="","",IF('Assignment Tool'!C143="FST",'Assignment Tool'!D143,""))</f>
        <v>F 13638-1 PATIN DYKE RD</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7496-1 E DRIFTWOOD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7496-1 E DRIFTWOOD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7496-1 E DRIFTWOOD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7480-1 E DRIFTWOOD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7480-1 E DRIFTWOOD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7480-1 E DRIFTWOOD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7480-1 E DRIFTWOOD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7466-1 E DRIFTWOOD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7466-1 E DRIFTWOOD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7466-1 E DRIFTWOOD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7466-1 E DRIFTWOOD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7444-1 E DRIFTWOOD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7444-1 E DRIFTWOOD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7444-1 E DRIFTWOOD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7444-1 E DRIFTWOOD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6181-1 FAUSSE BAYOU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6181-1 FAUSSE BAYOU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6181-1 FAUSSE BAYOU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6181-1 FAUSSE BAYOU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6197-1 FAUSSE BAYOU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6197-1 FAUSSE BAYOU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6197-1 FAUSSE BAYOU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6197-1 FAUSSE BAYOU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6227-1 FAUSSE BAYOU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6227-1 FAUSSE BAYOU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6227-1 FAUSSE BAYOU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6227-1 FAUSSE BAYOU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6227-1 FAUSSE BAYOU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6227-1 FAUSSE BAYOU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6227-1 FAUSSE BAYOU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6227-1 FAUSSE BAYOU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13856-1 SEIBERT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13856-1 SEIBERT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13856-1 SEIBERT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13856-1 SEIBERT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7551-1 W STACY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7551-1 W STACY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7551-1 W STACY DR</v>
      </c>
      <c r="G181" t="str">
        <f>IF('Assignment Tool'!C181="","",IF('Assignment Tool'!C181="FST",'Assignment Tool'!D181,""))</f>
        <v>F 7614-1 DRIFTWOOD DR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7551-1 W STACY DR</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7543-1 W STACY DR</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7543-1 W STACY DR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7543-1 W STACY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7543-1 W STACY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7537-1 W STACY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7537-1 W STACY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7537-1 W STACY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7537-1 W STACY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7522-1 W STACY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7522-1 W STACY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OPP 7522-1 W STACY DR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OPP 7522-1 W STACY DR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7485-1 W STACY DR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7485-1 W STACY DR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7485-1 W STACY DR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7485-1 W STACY DR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7475-1 W STACY DR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7475-1 W STACY DR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7475-1 W STACY DR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7475-1 W STACY DR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7460-1 W STACY DR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7460-1 W STACY DR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7458-1 W STACY DR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7458-1 W STACY DR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F 7519-1 W DRIFTWOOD DR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F 7503-1 W DRIFTWOOD DR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F 7490-1 W DRIFTWOOD DR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F 7465-1 W DRIFTWOOD DR</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F 7449-1 W DRIFTWOOD DR</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OPP 13817-1 SPRING DR</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F 6261-1 FAUSSE BAYOU DR</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F 6239-1 FAUSSE BAYOU DR</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7512-1 E DRIFTWOOD DR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F 7496-1 E DRIFTWOOD DR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F 7480-1 E DRIFTWOOD DR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F 7466-1 E DRIFTWOOD DR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F 7444-1 E DRIFTWOOD DR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F 6181-1 FAUSSE BAYOU DR</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F 6197-1 FAUSSE BAYOU DR</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F 6227-1 FAUSSE BAYOU DR</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Tool'!D308:D2342,0)))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F 13856-1 SEIBERT DR</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7551-1 W STACY DR</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F 7543-1 W STACY DR</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F 7537-1 W STACY DR</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e">
        <f>IF('Assignment Tool'!C308="","",IF('Assignment Tool'!C308="FST",'Assignment Tool'!#REF!,""))</f>
        <v>#REF!</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Tool'!D308,""))</f>
        <v>OPP 7522-1 W STACY DR</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F 7485-1 W STACY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7475-1 W STACY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7460-1 W STACY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7458-1 W STACY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4" activePane="bottomRight" state="frozen"/>
      <selection pane="topRight" activeCell="A9" sqref="A9"/>
      <selection pane="bottomLeft" activeCell="A9" sqref="A9"/>
      <selection pane="bottomRight" activeCell="W17" activeCellId="1" sqref="C17 W17"/>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v>3</v>
      </c>
      <c r="C4" s="4">
        <v>68</v>
      </c>
      <c r="D4" s="4">
        <v>68</v>
      </c>
      <c r="E4" s="4">
        <v>66</v>
      </c>
      <c r="F4" s="4"/>
      <c r="G4" s="4"/>
      <c r="H4" s="4"/>
      <c r="I4" s="4"/>
      <c r="J4" s="4"/>
      <c r="K4" s="4"/>
      <c r="L4" s="4"/>
      <c r="M4" s="4"/>
      <c r="N4" s="4"/>
      <c r="O4" s="4"/>
      <c r="P4" s="4"/>
      <c r="Q4" s="4"/>
      <c r="R4" s="4"/>
      <c r="S4" s="4"/>
      <c r="T4" s="4"/>
      <c r="U4" s="4"/>
      <c r="V4" s="4"/>
      <c r="W4" s="4"/>
      <c r="X4" s="4"/>
      <c r="Y4" s="4">
        <v>80</v>
      </c>
      <c r="Z4" s="4"/>
      <c r="AA4" s="4"/>
      <c r="AB4" s="4"/>
      <c r="AC4" s="4"/>
      <c r="AD4" s="4"/>
      <c r="AE4" s="4"/>
      <c r="AF4" s="4"/>
      <c r="AG4" s="4"/>
      <c r="AH4" s="4"/>
      <c r="AI4" s="4"/>
      <c r="AJ4" s="4"/>
      <c r="AK4" s="4"/>
      <c r="AL4" s="4"/>
      <c r="AM4" s="4"/>
      <c r="AN4" s="4"/>
      <c r="AO4" s="4"/>
      <c r="AP4" s="4"/>
    </row>
    <row r="5" spans="1:42" x14ac:dyDescent="0.25">
      <c r="A5" s="6">
        <v>6</v>
      </c>
      <c r="B5" s="5">
        <v>3</v>
      </c>
      <c r="C5" s="4">
        <v>66</v>
      </c>
      <c r="D5" s="4">
        <v>66</v>
      </c>
      <c r="E5" s="4">
        <v>68</v>
      </c>
      <c r="F5" s="4"/>
      <c r="G5" s="4"/>
      <c r="H5" s="4"/>
      <c r="I5" s="4"/>
      <c r="J5" s="4"/>
      <c r="K5" s="4"/>
      <c r="L5" s="4"/>
      <c r="M5" s="4"/>
      <c r="N5" s="4"/>
      <c r="O5" s="4"/>
      <c r="P5" s="4"/>
      <c r="Q5" s="4"/>
      <c r="R5" s="4"/>
      <c r="S5" s="4"/>
      <c r="T5" s="4"/>
      <c r="U5" s="4"/>
      <c r="V5" s="4"/>
      <c r="W5" s="4">
        <v>70</v>
      </c>
      <c r="X5" s="4">
        <v>91</v>
      </c>
      <c r="Y5" s="4"/>
      <c r="Z5" s="4"/>
      <c r="AA5" s="4"/>
      <c r="AB5" s="4"/>
      <c r="AC5" s="4"/>
      <c r="AD5" s="4"/>
      <c r="AE5" s="4"/>
      <c r="AF5" s="4"/>
      <c r="AG5" s="4"/>
      <c r="AH5" s="4"/>
      <c r="AI5" s="4"/>
      <c r="AJ5" s="4"/>
      <c r="AK5" s="4"/>
      <c r="AL5" s="4"/>
      <c r="AM5" s="4"/>
      <c r="AN5" s="4"/>
      <c r="AO5" s="4"/>
      <c r="AP5" s="4"/>
    </row>
    <row r="6" spans="1:42" x14ac:dyDescent="0.25">
      <c r="A6" s="6">
        <v>7</v>
      </c>
      <c r="B6" s="5">
        <v>1</v>
      </c>
      <c r="C6" s="4">
        <v>68</v>
      </c>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1</v>
      </c>
      <c r="C7" s="4">
        <v>68</v>
      </c>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2</v>
      </c>
      <c r="C8" s="4">
        <v>68</v>
      </c>
      <c r="D8" s="4">
        <v>66</v>
      </c>
      <c r="E8" s="4"/>
      <c r="F8" s="4"/>
      <c r="G8" s="4"/>
      <c r="H8" s="4"/>
      <c r="I8" s="4"/>
      <c r="J8" s="4"/>
      <c r="K8" s="4"/>
      <c r="L8" s="4"/>
      <c r="M8" s="4"/>
      <c r="N8" s="4"/>
      <c r="O8" s="4"/>
      <c r="P8" s="4"/>
      <c r="Q8" s="4"/>
      <c r="R8" s="4"/>
      <c r="S8" s="4"/>
      <c r="T8" s="4"/>
      <c r="U8" s="4"/>
      <c r="V8" s="4"/>
      <c r="W8" s="4"/>
      <c r="X8" s="4">
        <v>137</v>
      </c>
      <c r="Y8" s="4"/>
      <c r="Z8" s="4"/>
      <c r="AA8" s="4"/>
      <c r="AB8" s="4"/>
      <c r="AC8" s="4"/>
      <c r="AD8" s="4"/>
      <c r="AE8" s="4"/>
      <c r="AF8" s="4"/>
      <c r="AG8" s="4"/>
      <c r="AH8" s="4"/>
      <c r="AI8" s="4"/>
      <c r="AJ8" s="4"/>
      <c r="AK8" s="4"/>
      <c r="AL8" s="4"/>
      <c r="AM8" s="4"/>
      <c r="AN8" s="4"/>
      <c r="AO8" s="4"/>
      <c r="AP8" s="4"/>
    </row>
    <row r="9" spans="1:42" x14ac:dyDescent="0.25">
      <c r="A9" s="6">
        <v>10</v>
      </c>
      <c r="B9" s="5">
        <v>2</v>
      </c>
      <c r="C9" s="4">
        <v>66</v>
      </c>
      <c r="D9" s="4">
        <v>44</v>
      </c>
      <c r="E9" s="4"/>
      <c r="F9" s="4"/>
      <c r="G9" s="4"/>
      <c r="H9" s="4"/>
      <c r="I9" s="4"/>
      <c r="J9" s="4"/>
      <c r="K9" s="4"/>
      <c r="L9" s="4"/>
      <c r="M9" s="4"/>
      <c r="N9" s="4"/>
      <c r="O9" s="4"/>
      <c r="P9" s="4"/>
      <c r="Q9" s="4"/>
      <c r="R9" s="4"/>
      <c r="S9" s="4"/>
      <c r="T9" s="4"/>
      <c r="U9" s="4"/>
      <c r="V9" s="4"/>
      <c r="W9" s="4">
        <v>123</v>
      </c>
      <c r="X9" s="4"/>
      <c r="Y9" s="4"/>
      <c r="Z9" s="4"/>
      <c r="AA9" s="4"/>
      <c r="AB9" s="4"/>
      <c r="AC9" s="4"/>
      <c r="AD9" s="4"/>
      <c r="AE9" s="4"/>
      <c r="AF9" s="4"/>
      <c r="AG9" s="4"/>
      <c r="AH9" s="4"/>
      <c r="AI9" s="4"/>
      <c r="AJ9" s="4"/>
      <c r="AK9" s="4"/>
      <c r="AL9" s="4"/>
      <c r="AM9" s="4"/>
      <c r="AN9" s="4"/>
      <c r="AO9" s="4"/>
      <c r="AP9" s="4"/>
    </row>
    <row r="10" spans="1:42" x14ac:dyDescent="0.25">
      <c r="A10" s="6">
        <v>11</v>
      </c>
      <c r="B10" s="5">
        <v>4</v>
      </c>
      <c r="C10" s="4">
        <v>50</v>
      </c>
      <c r="D10" s="4">
        <v>50</v>
      </c>
      <c r="E10" s="4">
        <v>50</v>
      </c>
      <c r="F10" s="4">
        <v>50</v>
      </c>
      <c r="G10" s="4"/>
      <c r="H10" s="4"/>
      <c r="I10" s="4"/>
      <c r="J10" s="4"/>
      <c r="K10" s="4"/>
      <c r="L10" s="4"/>
      <c r="M10" s="4"/>
      <c r="N10" s="4"/>
      <c r="O10" s="4"/>
      <c r="P10" s="4"/>
      <c r="Q10" s="4"/>
      <c r="R10" s="4"/>
      <c r="S10" s="4"/>
      <c r="T10" s="4"/>
      <c r="U10" s="4"/>
      <c r="V10" s="4"/>
      <c r="W10" s="4">
        <v>22</v>
      </c>
      <c r="X10" s="4">
        <v>58</v>
      </c>
      <c r="Y10" s="4">
        <v>58</v>
      </c>
      <c r="Z10" s="4">
        <v>16</v>
      </c>
      <c r="AA10" s="4"/>
      <c r="AB10" s="4"/>
      <c r="AC10" s="4"/>
      <c r="AD10" s="4"/>
      <c r="AE10" s="4"/>
      <c r="AF10" s="4"/>
      <c r="AG10" s="4"/>
      <c r="AH10" s="4"/>
      <c r="AI10" s="4"/>
      <c r="AJ10" s="4"/>
      <c r="AK10" s="4"/>
      <c r="AL10" s="4"/>
      <c r="AM10" s="4"/>
      <c r="AN10" s="4"/>
      <c r="AO10" s="4"/>
      <c r="AP10" s="4"/>
    </row>
    <row r="11" spans="1:42" x14ac:dyDescent="0.25">
      <c r="A11" s="6">
        <v>12</v>
      </c>
      <c r="B11" s="5">
        <v>6</v>
      </c>
      <c r="C11" s="4">
        <v>50</v>
      </c>
      <c r="D11" s="4">
        <v>50</v>
      </c>
      <c r="E11" s="4">
        <v>50</v>
      </c>
      <c r="F11" s="4">
        <v>50</v>
      </c>
      <c r="G11" s="4">
        <v>52</v>
      </c>
      <c r="H11" s="4">
        <v>50</v>
      </c>
      <c r="I11" s="4"/>
      <c r="J11" s="4"/>
      <c r="K11" s="4"/>
      <c r="L11" s="4"/>
      <c r="M11" s="4"/>
      <c r="N11" s="4"/>
      <c r="O11" s="4"/>
      <c r="P11" s="4"/>
      <c r="Q11" s="4"/>
      <c r="R11" s="4"/>
      <c r="S11" s="4"/>
      <c r="T11" s="4"/>
      <c r="U11" s="4"/>
      <c r="V11" s="4"/>
      <c r="W11" s="4">
        <v>45</v>
      </c>
      <c r="X11" s="4">
        <v>48</v>
      </c>
      <c r="Y11" s="4">
        <v>50</v>
      </c>
      <c r="Z11" s="4">
        <v>12</v>
      </c>
      <c r="AA11" s="4"/>
      <c r="AB11" s="4">
        <v>17</v>
      </c>
      <c r="AC11" s="4"/>
      <c r="AD11" s="4"/>
      <c r="AE11" s="4"/>
      <c r="AF11" s="4"/>
      <c r="AG11" s="4"/>
      <c r="AH11" s="4"/>
      <c r="AI11" s="4"/>
      <c r="AJ11" s="4"/>
      <c r="AK11" s="4"/>
      <c r="AL11" s="4"/>
      <c r="AM11" s="4"/>
      <c r="AN11" s="4"/>
      <c r="AO11" s="4"/>
      <c r="AP11" s="4"/>
    </row>
    <row r="12" spans="1:42" x14ac:dyDescent="0.25">
      <c r="A12" s="6">
        <v>13</v>
      </c>
      <c r="B12" s="5">
        <v>1</v>
      </c>
      <c r="C12" s="4">
        <v>56</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3</v>
      </c>
      <c r="C13" s="4">
        <v>52</v>
      </c>
      <c r="D13" s="4">
        <v>52</v>
      </c>
      <c r="E13" s="4">
        <v>54</v>
      </c>
      <c r="F13" s="4"/>
      <c r="G13" s="4"/>
      <c r="H13" s="4"/>
      <c r="I13" s="4"/>
      <c r="J13" s="4"/>
      <c r="K13" s="4"/>
      <c r="L13" s="4"/>
      <c r="M13" s="4"/>
      <c r="N13" s="4"/>
      <c r="O13" s="4"/>
      <c r="P13" s="4"/>
      <c r="Q13" s="4"/>
      <c r="R13" s="4"/>
      <c r="S13" s="4"/>
      <c r="T13" s="4"/>
      <c r="U13" s="4"/>
      <c r="V13" s="4"/>
      <c r="W13" s="4">
        <v>16</v>
      </c>
      <c r="X13" s="4">
        <v>21</v>
      </c>
      <c r="Y13" s="4"/>
      <c r="Z13" s="4"/>
      <c r="AA13" s="4"/>
      <c r="AB13" s="4"/>
      <c r="AC13" s="4"/>
      <c r="AD13" s="4"/>
      <c r="AE13" s="4"/>
      <c r="AF13" s="4"/>
      <c r="AG13" s="4"/>
      <c r="AH13" s="4"/>
      <c r="AI13" s="4"/>
      <c r="AJ13" s="4"/>
      <c r="AK13" s="4"/>
      <c r="AL13" s="4"/>
      <c r="AM13" s="4"/>
      <c r="AN13" s="4"/>
      <c r="AO13" s="4"/>
      <c r="AP13" s="4"/>
    </row>
    <row r="14" spans="1:42" x14ac:dyDescent="0.25">
      <c r="A14" s="6">
        <v>15</v>
      </c>
      <c r="B14" s="5">
        <v>3</v>
      </c>
      <c r="C14" s="4">
        <v>52</v>
      </c>
      <c r="D14" s="4">
        <v>52</v>
      </c>
      <c r="E14" s="4">
        <v>52</v>
      </c>
      <c r="F14" s="4"/>
      <c r="G14" s="4"/>
      <c r="H14" s="4"/>
      <c r="I14" s="4"/>
      <c r="J14" s="4"/>
      <c r="K14" s="4"/>
      <c r="L14" s="4"/>
      <c r="M14" s="4"/>
      <c r="N14" s="4"/>
      <c r="O14" s="4"/>
      <c r="P14" s="4"/>
      <c r="Q14" s="4"/>
      <c r="R14" s="4"/>
      <c r="S14" s="4"/>
      <c r="T14" s="4"/>
      <c r="U14" s="4"/>
      <c r="V14" s="4"/>
      <c r="W14" s="4">
        <v>46</v>
      </c>
      <c r="X14" s="4">
        <v>32</v>
      </c>
      <c r="Y14" s="4">
        <v>42</v>
      </c>
      <c r="Z14" s="4"/>
      <c r="AA14" s="4"/>
      <c r="AB14" s="4"/>
      <c r="AC14" s="4"/>
      <c r="AD14" s="4"/>
      <c r="AE14" s="4"/>
      <c r="AF14" s="4"/>
      <c r="AG14" s="4"/>
      <c r="AH14" s="4"/>
      <c r="AI14" s="4"/>
      <c r="AJ14" s="4"/>
      <c r="AK14" s="4"/>
      <c r="AL14" s="4"/>
      <c r="AM14" s="4"/>
      <c r="AN14" s="4"/>
      <c r="AO14" s="4"/>
      <c r="AP14" s="4"/>
    </row>
    <row r="15" spans="1:42" x14ac:dyDescent="0.25">
      <c r="A15" s="6">
        <v>16</v>
      </c>
      <c r="B15" s="5">
        <v>2</v>
      </c>
      <c r="C15" s="4">
        <v>54</v>
      </c>
      <c r="D15" s="4">
        <v>54</v>
      </c>
      <c r="E15" s="4"/>
      <c r="F15" s="4"/>
      <c r="G15" s="4"/>
      <c r="H15" s="4"/>
      <c r="I15" s="4"/>
      <c r="J15" s="4"/>
      <c r="K15" s="4"/>
      <c r="L15" s="4"/>
      <c r="M15" s="4"/>
      <c r="N15" s="4"/>
      <c r="O15" s="4"/>
      <c r="P15" s="4"/>
      <c r="Q15" s="4"/>
      <c r="R15" s="4"/>
      <c r="S15" s="4"/>
      <c r="T15" s="4"/>
      <c r="U15" s="4"/>
      <c r="V15" s="4"/>
      <c r="W15" s="4">
        <v>90</v>
      </c>
      <c r="X15" s="4">
        <v>118</v>
      </c>
      <c r="Y15" s="4"/>
      <c r="Z15" s="4"/>
      <c r="AA15" s="4"/>
      <c r="AB15" s="4"/>
      <c r="AC15" s="4"/>
      <c r="AD15" s="4"/>
      <c r="AE15" s="4"/>
      <c r="AF15" s="4"/>
      <c r="AG15" s="4"/>
      <c r="AH15" s="4"/>
      <c r="AI15" s="4"/>
      <c r="AJ15" s="4"/>
      <c r="AK15" s="4"/>
      <c r="AL15" s="4"/>
      <c r="AM15" s="4"/>
      <c r="AN15" s="4"/>
      <c r="AO15" s="4"/>
      <c r="AP15" s="4"/>
    </row>
    <row r="16" spans="1:42" x14ac:dyDescent="0.25">
      <c r="A16" s="6">
        <v>17</v>
      </c>
      <c r="B16" s="5">
        <v>2</v>
      </c>
      <c r="C16" s="4">
        <v>52</v>
      </c>
      <c r="D16" s="4">
        <v>52</v>
      </c>
      <c r="E16" s="4"/>
      <c r="F16" s="4"/>
      <c r="G16" s="4"/>
      <c r="H16" s="4"/>
      <c r="I16" s="4"/>
      <c r="J16" s="4"/>
      <c r="K16" s="4"/>
      <c r="L16" s="4"/>
      <c r="M16" s="4"/>
      <c r="N16" s="4"/>
      <c r="O16" s="4"/>
      <c r="P16" s="4"/>
      <c r="Q16" s="4"/>
      <c r="R16" s="4"/>
      <c r="S16" s="4"/>
      <c r="T16" s="4"/>
      <c r="U16" s="4"/>
      <c r="V16" s="4"/>
      <c r="W16" s="4">
        <v>84</v>
      </c>
      <c r="X16" s="4">
        <v>17</v>
      </c>
      <c r="Y16" s="4"/>
      <c r="Z16" s="4"/>
      <c r="AA16" s="4"/>
      <c r="AB16" s="4"/>
      <c r="AC16" s="4"/>
      <c r="AD16" s="4"/>
      <c r="AE16" s="4"/>
      <c r="AF16" s="4"/>
      <c r="AG16" s="4"/>
      <c r="AH16" s="4"/>
      <c r="AI16" s="4"/>
      <c r="AJ16" s="4"/>
      <c r="AK16" s="4"/>
      <c r="AL16" s="4"/>
      <c r="AM16" s="4"/>
      <c r="AN16" s="4"/>
      <c r="AO16" s="4"/>
      <c r="AP16" s="4"/>
    </row>
    <row r="17" spans="1:42" x14ac:dyDescent="0.25">
      <c r="A17" s="6">
        <v>18</v>
      </c>
      <c r="B17" s="5">
        <v>2</v>
      </c>
      <c r="C17" s="4">
        <v>66</v>
      </c>
      <c r="D17" s="4">
        <v>68</v>
      </c>
      <c r="E17" s="4"/>
      <c r="F17" s="4"/>
      <c r="G17" s="4"/>
      <c r="H17" s="4"/>
      <c r="I17" s="4"/>
      <c r="J17" s="4"/>
      <c r="K17" s="4"/>
      <c r="L17" s="4"/>
      <c r="M17" s="4"/>
      <c r="N17" s="4"/>
      <c r="O17" s="4"/>
      <c r="P17" s="4"/>
      <c r="Q17" s="4"/>
      <c r="R17" s="4"/>
      <c r="S17" s="4"/>
      <c r="T17" s="4"/>
      <c r="U17" s="4"/>
      <c r="V17" s="4"/>
      <c r="W17" s="4">
        <v>30</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3480</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3340</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1480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35</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36</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5</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3</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Normal="100" workbookViewId="0">
      <pane ySplit="8" topLeftCell="A9" activePane="bottomLeft" state="frozen"/>
      <selection pane="bottomLeft" activeCell="AP14" sqref="AP14"/>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1717</v>
      </c>
      <c r="F2" s="273" t="s">
        <v>173</v>
      </c>
      <c r="G2" s="273"/>
      <c r="H2" s="273"/>
      <c r="I2" s="14">
        <f>IF(I3="","",IF(AND(I5="Y",I6="N"),I3,IF(I3&lt;1000,I3+10,I3+20)))</f>
        <v>1304</v>
      </c>
      <c r="K2" s="273" t="s">
        <v>173</v>
      </c>
      <c r="L2" s="273"/>
      <c r="M2" s="273"/>
      <c r="N2" s="14">
        <f>IF(N3="","",IF(AND(N5="Y",N6="N"),N3,IF(N3&lt;1000,N3+10,N3+20)))</f>
        <v>1996</v>
      </c>
      <c r="P2" s="273" t="s">
        <v>173</v>
      </c>
      <c r="Q2" s="273"/>
      <c r="R2" s="273"/>
      <c r="S2" s="14">
        <f>IF(S3="","",IF(AND(S5="Y",S6="N"),S3,IF(S3&lt;1000,S3+10,S3+20)))</f>
        <v>1648</v>
      </c>
      <c r="U2" s="273" t="s">
        <v>173</v>
      </c>
      <c r="V2" s="273"/>
      <c r="W2" s="273"/>
      <c r="X2" s="14">
        <f>IF(X3="","",IF(AND(X5="Y",X6="N"),X3,IF(X3&lt;1000,X3+10,X3+20)))</f>
        <v>738</v>
      </c>
      <c r="Z2" s="273" t="s">
        <v>173</v>
      </c>
      <c r="AA2" s="273"/>
      <c r="AB2" s="273"/>
      <c r="AC2" s="14">
        <f>IF(AC3="","",IF(AND(AC5="Y",AC6="N"),AC3,IF(AC3&lt;1000,AC3+10,AC3+20)))</f>
        <v>1559</v>
      </c>
      <c r="AE2" s="273" t="s">
        <v>173</v>
      </c>
      <c r="AF2" s="273"/>
      <c r="AG2" s="273"/>
      <c r="AH2" s="14">
        <f>IF(AH3="","",IF(AND(AH5="Y",AH6="N"),AH3,IF(AH3&lt;1000,AH3+10,AH3+20)))</f>
        <v>1722</v>
      </c>
      <c r="AJ2" s="273" t="s">
        <v>173</v>
      </c>
      <c r="AK2" s="273"/>
      <c r="AL2" s="273"/>
      <c r="AM2" s="14">
        <f>IF(AM3="","",IF(AND(AM5="Y",AM6="N"),AM3,IF(AM3&lt;1000,AM3+10,AM3+20)))</f>
        <v>1478</v>
      </c>
      <c r="AO2" s="273" t="s">
        <v>173</v>
      </c>
      <c r="AP2" s="273"/>
      <c r="AQ2" s="273"/>
      <c r="AR2" s="14">
        <f>IF(AR3="","",IF(AND(AR5="Y",AR6="N"),AR3,IF(AR3&lt;1000,AR3+10,AR3+20)))</f>
        <v>912</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1697</v>
      </c>
      <c r="E3" s="16">
        <f>IF(E9="","",SUM(E9:E208,B9:B208,D9:D208))</f>
        <v>1697</v>
      </c>
      <c r="F3" s="273" t="s">
        <v>174</v>
      </c>
      <c r="G3" s="273"/>
      <c r="H3" s="273"/>
      <c r="I3" s="15">
        <f>IF(J3="","",SUM(J3,J5,J6))</f>
        <v>1284</v>
      </c>
      <c r="J3" s="16">
        <f>IF(J9="","",SUM(J9:J208,G9:G208,I9:I208))</f>
        <v>1284</v>
      </c>
      <c r="K3" s="273" t="s">
        <v>174</v>
      </c>
      <c r="L3" s="273"/>
      <c r="M3" s="273"/>
      <c r="N3" s="15">
        <f>IF(O3="","",SUM(O3,O5,O6))</f>
        <v>1976</v>
      </c>
      <c r="O3" s="16">
        <f>IF(O9="","",SUM(O9:O208,L9:L208,N9:N208))</f>
        <v>1976</v>
      </c>
      <c r="P3" s="273" t="s">
        <v>174</v>
      </c>
      <c r="Q3" s="273"/>
      <c r="R3" s="273"/>
      <c r="S3" s="15">
        <f>IF(T3="","",SUM(T3,T5,T6))</f>
        <v>1628</v>
      </c>
      <c r="T3" s="16">
        <f>IF(T9="","",SUM(T9:T208,Q9:Q208,S9:S208))</f>
        <v>1603</v>
      </c>
      <c r="U3" s="273" t="s">
        <v>174</v>
      </c>
      <c r="V3" s="273"/>
      <c r="W3" s="273"/>
      <c r="X3" s="15">
        <f>IF(Y3="","",SUM(Y3,Y5,Y6))</f>
        <v>728</v>
      </c>
      <c r="Y3" s="16">
        <f>IF(Y9="","",SUM(Y9:Y208,V9:V208,X9:X208))</f>
        <v>728</v>
      </c>
      <c r="Z3" s="273" t="s">
        <v>174</v>
      </c>
      <c r="AA3" s="273"/>
      <c r="AB3" s="273"/>
      <c r="AC3" s="15">
        <f>IF(AD3="","",SUM(AD3,AD5,AD6))</f>
        <v>1539</v>
      </c>
      <c r="AD3" s="16">
        <f>IF(AD9="","",SUM(AD9:AD208,AA9:AA208,AC9:AC208))</f>
        <v>1514</v>
      </c>
      <c r="AE3" s="273" t="s">
        <v>174</v>
      </c>
      <c r="AF3" s="273"/>
      <c r="AG3" s="273"/>
      <c r="AH3" s="15">
        <f>IF(AI3="","",SUM(AI3,AI5,AI6))</f>
        <v>1702</v>
      </c>
      <c r="AI3" s="16">
        <f>IF(AI9="","",SUM(AI9:AI208,AF9:AF208,AH9:AH208))</f>
        <v>1677</v>
      </c>
      <c r="AJ3" s="273" t="s">
        <v>174</v>
      </c>
      <c r="AK3" s="273"/>
      <c r="AL3" s="273"/>
      <c r="AM3" s="15">
        <f>IF(AN3="","",SUM(AN3,AN5,AN6))</f>
        <v>1458</v>
      </c>
      <c r="AN3" s="16">
        <f>IF(AN9="","",SUM(AN9:AN208,AK9:AK208,AM9:AM208))</f>
        <v>1433</v>
      </c>
      <c r="AO3" s="273" t="s">
        <v>174</v>
      </c>
      <c r="AP3" s="273"/>
      <c r="AQ3" s="273"/>
      <c r="AR3" s="15">
        <f>IF(AS3="","",SUM(AS3,AS5,AS6))</f>
        <v>912</v>
      </c>
      <c r="AS3" s="16">
        <f>IF(AS9="","",SUM(AS9:AS208,AP9:AP208,AR9:AR208))</f>
        <v>862</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178</v>
      </c>
      <c r="T5" s="16" t="str">
        <f>IF(S4="N","0",IF(S5="Y",T7/2,"0"))</f>
        <v>0</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179</v>
      </c>
      <c r="AS5" s="16">
        <f>IF(AR4="N","0",IF(AR5="Y",AS7/2,"0"))</f>
        <v>25</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179</v>
      </c>
      <c r="J6" s="16" t="str">
        <f>IF(I4="N","0",IF(I6="N",J7/2,"0"))</f>
        <v>0</v>
      </c>
      <c r="K6" s="274" t="s">
        <v>177</v>
      </c>
      <c r="L6" s="275"/>
      <c r="M6" s="276"/>
      <c r="N6" s="117" t="s">
        <v>179</v>
      </c>
      <c r="O6" s="16" t="str">
        <f>IF(N4="N","0",IF(N6="N",O7/2,"0"))</f>
        <v>0</v>
      </c>
      <c r="P6" s="274" t="s">
        <v>177</v>
      </c>
      <c r="Q6" s="275"/>
      <c r="R6" s="276"/>
      <c r="S6" s="117" t="s">
        <v>178</v>
      </c>
      <c r="T6" s="16">
        <f>IF(S4="N","0",IF(S6="N",T7/2,"0"))</f>
        <v>25</v>
      </c>
      <c r="U6" s="274" t="s">
        <v>177</v>
      </c>
      <c r="V6" s="275"/>
      <c r="W6" s="276"/>
      <c r="X6" s="117" t="s">
        <v>179</v>
      </c>
      <c r="Y6" s="16" t="str">
        <f>IF(X4="N","0",IF(X6="N",Y7/2,"0"))</f>
        <v>0</v>
      </c>
      <c r="Z6" s="274" t="s">
        <v>177</v>
      </c>
      <c r="AA6" s="275"/>
      <c r="AB6" s="276"/>
      <c r="AC6" s="117" t="s">
        <v>178</v>
      </c>
      <c r="AD6" s="16">
        <f>IF(AC4="N","0",IF(AC6="N",AD7/2,"0"))</f>
        <v>25</v>
      </c>
      <c r="AE6" s="274" t="s">
        <v>177</v>
      </c>
      <c r="AF6" s="275"/>
      <c r="AG6" s="276"/>
      <c r="AH6" s="117" t="s">
        <v>178</v>
      </c>
      <c r="AI6" s="16">
        <f>IF(AH4="N","0",IF(AH6="N",AI7/2,"0"))</f>
        <v>25</v>
      </c>
      <c r="AJ6" s="274" t="s">
        <v>177</v>
      </c>
      <c r="AK6" s="275"/>
      <c r="AL6" s="276"/>
      <c r="AM6" s="117" t="s">
        <v>178</v>
      </c>
      <c r="AN6" s="16">
        <f>IF(AM4="N","0",IF(AM6="N",AN7/2,"0"))</f>
        <v>25</v>
      </c>
      <c r="AO6" s="274" t="s">
        <v>177</v>
      </c>
      <c r="AP6" s="275"/>
      <c r="AQ6" s="276"/>
      <c r="AR6" s="117" t="s">
        <v>178</v>
      </c>
      <c r="AS6" s="16">
        <f>IF(AR4="N","0",IF(AR6="N",AS7/2,"0"))</f>
        <v>25</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t="s">
        <v>492</v>
      </c>
      <c r="AD7" s="16">
        <f>IF(OR(AC7="RPX",AC7="SS"),30,IF(OR(AC7="RPX-T",AC7="EUC"),50,0))</f>
        <v>50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81</v>
      </c>
      <c r="B11" s="90"/>
      <c r="C11" s="116"/>
      <c r="D11" s="116"/>
      <c r="E11" s="16">
        <f t="shared" ref="E11:E74" si="1">IF(A11="",C11,A11)</f>
        <v>81</v>
      </c>
      <c r="F11" s="90">
        <v>130</v>
      </c>
      <c r="G11" s="90"/>
      <c r="H11" s="90"/>
      <c r="I11" s="116"/>
      <c r="J11" s="16">
        <f t="shared" ref="J11:J74" si="2">IF(F11="",H11,F11)</f>
        <v>130</v>
      </c>
      <c r="K11" s="90">
        <v>342</v>
      </c>
      <c r="L11" s="90"/>
      <c r="M11" s="90"/>
      <c r="N11" s="116"/>
      <c r="O11" s="16">
        <f t="shared" ref="O11:O74" si="3">IF(K11="",M11,K11)</f>
        <v>342</v>
      </c>
      <c r="P11" s="90">
        <v>205</v>
      </c>
      <c r="Q11" s="90"/>
      <c r="R11" s="90"/>
      <c r="S11" s="116"/>
      <c r="T11" s="16">
        <f t="shared" ref="T11:T74" si="4">IF(P11="",R11,P11)</f>
        <v>205</v>
      </c>
      <c r="U11" s="90">
        <v>188</v>
      </c>
      <c r="V11" s="90"/>
      <c r="W11" s="90"/>
      <c r="X11" s="116"/>
      <c r="Y11" s="16">
        <f t="shared" ref="Y11:Y74" si="5">IF(U11="",W11,U11)</f>
        <v>188</v>
      </c>
      <c r="Z11" s="90">
        <v>140</v>
      </c>
      <c r="AA11" s="90"/>
      <c r="AB11" s="90"/>
      <c r="AC11" s="116"/>
      <c r="AD11" s="16">
        <f t="shared" ref="AD11:AD74" si="6">IF(Z11="",AB11,Z11)</f>
        <v>140</v>
      </c>
      <c r="AE11" s="90">
        <v>205</v>
      </c>
      <c r="AF11" s="90"/>
      <c r="AG11" s="90"/>
      <c r="AH11" s="116"/>
      <c r="AI11" s="16">
        <f t="shared" ref="AI11:AI74" si="7">IF(AE11="",AG11,AE11)</f>
        <v>205</v>
      </c>
      <c r="AJ11" s="90">
        <v>590</v>
      </c>
      <c r="AK11" s="90"/>
      <c r="AL11" s="90"/>
      <c r="AM11" s="116"/>
      <c r="AN11" s="16">
        <f t="shared" ref="AN11:AN74" si="8">IF(AJ11="",AL11,AJ11)</f>
        <v>590</v>
      </c>
      <c r="AO11" s="90">
        <v>110</v>
      </c>
      <c r="AP11" s="90"/>
      <c r="AQ11" s="90"/>
      <c r="AR11" s="116"/>
      <c r="AS11" s="16">
        <f t="shared" ref="AS11:AS74" si="9">IF(AO11="",AQ11,AO11)</f>
        <v>110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v>256</v>
      </c>
      <c r="G12" s="90"/>
      <c r="H12" s="90"/>
      <c r="I12" s="116"/>
      <c r="J12" s="16">
        <f t="shared" si="2"/>
        <v>256</v>
      </c>
      <c r="K12" s="90"/>
      <c r="L12" s="90">
        <v>20</v>
      </c>
      <c r="M12" s="90"/>
      <c r="N12" s="116"/>
      <c r="O12" s="16">
        <f t="shared" si="3"/>
        <v>0</v>
      </c>
      <c r="P12" s="90">
        <v>193</v>
      </c>
      <c r="Q12" s="90"/>
      <c r="R12" s="90"/>
      <c r="S12" s="116"/>
      <c r="T12" s="16">
        <f t="shared" si="4"/>
        <v>193</v>
      </c>
      <c r="U12" s="90">
        <v>440</v>
      </c>
      <c r="V12" s="90"/>
      <c r="W12" s="90"/>
      <c r="X12" s="116"/>
      <c r="Y12" s="16">
        <f t="shared" si="5"/>
        <v>440</v>
      </c>
      <c r="Z12" s="90">
        <v>178</v>
      </c>
      <c r="AA12" s="90"/>
      <c r="AB12" s="90"/>
      <c r="AC12" s="116"/>
      <c r="AD12" s="16">
        <f t="shared" si="6"/>
        <v>178</v>
      </c>
      <c r="AE12" s="90"/>
      <c r="AF12" s="90">
        <v>20</v>
      </c>
      <c r="AG12" s="90"/>
      <c r="AH12" s="116"/>
      <c r="AI12" s="16">
        <f t="shared" si="7"/>
        <v>0</v>
      </c>
      <c r="AJ12" s="90">
        <v>197</v>
      </c>
      <c r="AK12" s="90"/>
      <c r="AL12" s="90"/>
      <c r="AM12" s="116"/>
      <c r="AN12" s="16">
        <f t="shared" si="8"/>
        <v>197</v>
      </c>
      <c r="AO12" s="90">
        <v>297</v>
      </c>
      <c r="AP12" s="90"/>
      <c r="AQ12" s="90"/>
      <c r="AR12" s="116"/>
      <c r="AS12" s="16">
        <f t="shared" si="9"/>
        <v>297</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20</v>
      </c>
      <c r="C13" s="116"/>
      <c r="D13" s="116"/>
      <c r="E13" s="16">
        <f t="shared" si="1"/>
        <v>0</v>
      </c>
      <c r="F13" s="90"/>
      <c r="G13" s="90">
        <v>20</v>
      </c>
      <c r="H13" s="90"/>
      <c r="I13" s="116"/>
      <c r="J13" s="16">
        <f t="shared" si="2"/>
        <v>0</v>
      </c>
      <c r="K13" s="90">
        <v>656</v>
      </c>
      <c r="L13" s="90"/>
      <c r="M13" s="90"/>
      <c r="N13" s="116"/>
      <c r="O13" s="16">
        <f t="shared" si="3"/>
        <v>656</v>
      </c>
      <c r="P13" s="90"/>
      <c r="Q13" s="90">
        <v>20</v>
      </c>
      <c r="R13" s="90"/>
      <c r="S13" s="116"/>
      <c r="T13" s="16">
        <f t="shared" si="4"/>
        <v>0</v>
      </c>
      <c r="U13" s="90"/>
      <c r="V13" s="90">
        <v>50</v>
      </c>
      <c r="W13" s="90"/>
      <c r="X13" s="116"/>
      <c r="Y13" s="16">
        <f t="shared" si="5"/>
        <v>0</v>
      </c>
      <c r="Z13" s="90"/>
      <c r="AA13" s="90">
        <v>20</v>
      </c>
      <c r="AB13" s="90"/>
      <c r="AC13" s="116"/>
      <c r="AD13" s="16">
        <f t="shared" si="6"/>
        <v>0</v>
      </c>
      <c r="AE13" s="90">
        <v>175</v>
      </c>
      <c r="AF13" s="90"/>
      <c r="AG13" s="90"/>
      <c r="AH13" s="116"/>
      <c r="AI13" s="16">
        <f t="shared" si="7"/>
        <v>175</v>
      </c>
      <c r="AJ13" s="90"/>
      <c r="AK13" s="90">
        <v>20</v>
      </c>
      <c r="AL13" s="90"/>
      <c r="AM13" s="116"/>
      <c r="AN13" s="16">
        <f t="shared" si="8"/>
        <v>0</v>
      </c>
      <c r="AO13" s="90"/>
      <c r="AP13" s="90">
        <v>20</v>
      </c>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v>15</v>
      </c>
      <c r="C14" s="116"/>
      <c r="D14" s="116"/>
      <c r="E14" s="16">
        <f t="shared" si="1"/>
        <v>0</v>
      </c>
      <c r="F14" s="90">
        <v>778</v>
      </c>
      <c r="G14" s="90"/>
      <c r="H14" s="90"/>
      <c r="I14" s="116"/>
      <c r="J14" s="16">
        <f t="shared" si="2"/>
        <v>778</v>
      </c>
      <c r="K14" s="90"/>
      <c r="L14" s="90">
        <v>20</v>
      </c>
      <c r="M14" s="90"/>
      <c r="N14" s="116"/>
      <c r="O14" s="16">
        <f t="shared" si="3"/>
        <v>0</v>
      </c>
      <c r="P14" s="90">
        <v>495</v>
      </c>
      <c r="Q14" s="90"/>
      <c r="R14" s="90"/>
      <c r="S14" s="116"/>
      <c r="T14" s="16">
        <f t="shared" si="4"/>
        <v>495</v>
      </c>
      <c r="U14" s="90"/>
      <c r="V14" s="90"/>
      <c r="W14" s="90"/>
      <c r="X14" s="116"/>
      <c r="Y14" s="16">
        <f t="shared" si="5"/>
        <v>0</v>
      </c>
      <c r="Z14" s="90">
        <v>240</v>
      </c>
      <c r="AA14" s="90"/>
      <c r="AB14" s="90"/>
      <c r="AC14" s="116"/>
      <c r="AD14" s="16">
        <f t="shared" si="6"/>
        <v>240</v>
      </c>
      <c r="AE14" s="90">
        <v>154</v>
      </c>
      <c r="AF14" s="90"/>
      <c r="AG14" s="90"/>
      <c r="AH14" s="116"/>
      <c r="AI14" s="16">
        <f t="shared" si="7"/>
        <v>154</v>
      </c>
      <c r="AJ14" s="90">
        <v>144</v>
      </c>
      <c r="AK14" s="90"/>
      <c r="AL14" s="90"/>
      <c r="AM14" s="116"/>
      <c r="AN14" s="16">
        <f t="shared" si="8"/>
        <v>144</v>
      </c>
      <c r="AO14" s="90">
        <v>127</v>
      </c>
      <c r="AP14" s="90"/>
      <c r="AQ14" s="90"/>
      <c r="AR14" s="116"/>
      <c r="AS14" s="16">
        <f t="shared" si="9"/>
        <v>127</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137</v>
      </c>
      <c r="B15" s="90"/>
      <c r="C15" s="116"/>
      <c r="D15" s="116"/>
      <c r="E15" s="16">
        <f t="shared" si="1"/>
        <v>137</v>
      </c>
      <c r="F15" s="90"/>
      <c r="G15" s="90">
        <v>50</v>
      </c>
      <c r="H15" s="90"/>
      <c r="I15" s="116"/>
      <c r="J15" s="16">
        <f t="shared" si="2"/>
        <v>0</v>
      </c>
      <c r="K15" s="90">
        <v>573</v>
      </c>
      <c r="L15" s="90"/>
      <c r="M15" s="90"/>
      <c r="N15" s="116"/>
      <c r="O15" s="16">
        <f t="shared" si="3"/>
        <v>573</v>
      </c>
      <c r="P15" s="90"/>
      <c r="Q15" s="90">
        <v>20</v>
      </c>
      <c r="R15" s="90"/>
      <c r="S15" s="116"/>
      <c r="T15" s="16">
        <f t="shared" si="4"/>
        <v>0</v>
      </c>
      <c r="U15" s="90"/>
      <c r="V15" s="90"/>
      <c r="W15" s="90"/>
      <c r="X15" s="116"/>
      <c r="Y15" s="16">
        <f t="shared" si="5"/>
        <v>0</v>
      </c>
      <c r="Z15" s="90">
        <v>162</v>
      </c>
      <c r="AA15" s="90"/>
      <c r="AB15" s="90"/>
      <c r="AC15" s="116"/>
      <c r="AD15" s="16">
        <f t="shared" si="6"/>
        <v>162</v>
      </c>
      <c r="AE15" s="90"/>
      <c r="AF15" s="90">
        <v>20</v>
      </c>
      <c r="AG15" s="90"/>
      <c r="AH15" s="116"/>
      <c r="AI15" s="16">
        <f t="shared" si="7"/>
        <v>0</v>
      </c>
      <c r="AJ15" s="90">
        <v>89</v>
      </c>
      <c r="AK15" s="90"/>
      <c r="AL15" s="90"/>
      <c r="AM15" s="116"/>
      <c r="AN15" s="16">
        <f t="shared" si="8"/>
        <v>89</v>
      </c>
      <c r="AO15" s="90">
        <v>258</v>
      </c>
      <c r="AP15" s="90"/>
      <c r="AQ15" s="90"/>
      <c r="AR15" s="116"/>
      <c r="AS15" s="16">
        <f t="shared" si="9"/>
        <v>258</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v>269</v>
      </c>
      <c r="B16" s="90"/>
      <c r="C16" s="116"/>
      <c r="D16" s="116"/>
      <c r="E16" s="16">
        <f t="shared" si="1"/>
        <v>269</v>
      </c>
      <c r="F16" s="90"/>
      <c r="G16" s="90"/>
      <c r="H16" s="90"/>
      <c r="I16" s="116"/>
      <c r="J16" s="16">
        <f t="shared" si="2"/>
        <v>0</v>
      </c>
      <c r="K16" s="90">
        <v>181</v>
      </c>
      <c r="L16" s="90"/>
      <c r="M16" s="90"/>
      <c r="N16" s="116"/>
      <c r="O16" s="16">
        <f t="shared" si="3"/>
        <v>181</v>
      </c>
      <c r="P16" s="90">
        <v>620</v>
      </c>
      <c r="Q16" s="90"/>
      <c r="R16" s="90"/>
      <c r="S16" s="116"/>
      <c r="T16" s="16">
        <f t="shared" si="4"/>
        <v>620</v>
      </c>
      <c r="U16" s="90"/>
      <c r="V16" s="90"/>
      <c r="W16" s="90"/>
      <c r="X16" s="116"/>
      <c r="Y16" s="16">
        <f t="shared" si="5"/>
        <v>0</v>
      </c>
      <c r="Z16" s="90">
        <v>164</v>
      </c>
      <c r="AA16" s="90"/>
      <c r="AB16" s="90"/>
      <c r="AC16" s="116"/>
      <c r="AD16" s="16">
        <f t="shared" si="6"/>
        <v>164</v>
      </c>
      <c r="AE16" s="90">
        <v>156</v>
      </c>
      <c r="AF16" s="90"/>
      <c r="AG16" s="90"/>
      <c r="AH16" s="116"/>
      <c r="AI16" s="16">
        <f t="shared" si="7"/>
        <v>156</v>
      </c>
      <c r="AJ16" s="90">
        <v>204</v>
      </c>
      <c r="AK16" s="90"/>
      <c r="AL16" s="90"/>
      <c r="AM16" s="116"/>
      <c r="AN16" s="16">
        <f t="shared" si="8"/>
        <v>204</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v>230</v>
      </c>
      <c r="B17" s="90"/>
      <c r="C17" s="116"/>
      <c r="D17" s="116"/>
      <c r="E17" s="16">
        <f t="shared" si="1"/>
        <v>230</v>
      </c>
      <c r="F17" s="90"/>
      <c r="G17" s="90"/>
      <c r="H17" s="90"/>
      <c r="I17" s="116"/>
      <c r="J17" s="16">
        <f t="shared" si="2"/>
        <v>0</v>
      </c>
      <c r="K17" s="90">
        <v>84</v>
      </c>
      <c r="L17" s="90"/>
      <c r="M17" s="90"/>
      <c r="N17" s="116"/>
      <c r="O17" s="16">
        <f t="shared" si="3"/>
        <v>84</v>
      </c>
      <c r="P17" s="90"/>
      <c r="Q17" s="90"/>
      <c r="R17" s="90"/>
      <c r="S17" s="116"/>
      <c r="T17" s="16">
        <f t="shared" si="4"/>
        <v>0</v>
      </c>
      <c r="U17" s="90"/>
      <c r="V17" s="90"/>
      <c r="W17" s="90"/>
      <c r="X17" s="116"/>
      <c r="Y17" s="16">
        <f t="shared" si="5"/>
        <v>0</v>
      </c>
      <c r="Z17" s="90"/>
      <c r="AA17" s="90">
        <v>20</v>
      </c>
      <c r="AB17" s="90"/>
      <c r="AC17" s="116"/>
      <c r="AD17" s="16">
        <f t="shared" si="6"/>
        <v>0</v>
      </c>
      <c r="AE17" s="90">
        <v>156</v>
      </c>
      <c r="AF17" s="90"/>
      <c r="AG17" s="90"/>
      <c r="AH17" s="116"/>
      <c r="AI17" s="16">
        <f t="shared" si="7"/>
        <v>156</v>
      </c>
      <c r="AJ17" s="90">
        <v>139</v>
      </c>
      <c r="AK17" s="90"/>
      <c r="AL17" s="90"/>
      <c r="AM17" s="116"/>
      <c r="AN17" s="16">
        <f t="shared" si="8"/>
        <v>139</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v>20</v>
      </c>
      <c r="C18" s="116"/>
      <c r="D18" s="116"/>
      <c r="E18" s="16">
        <f t="shared" si="1"/>
        <v>0</v>
      </c>
      <c r="F18" s="90"/>
      <c r="G18" s="90"/>
      <c r="H18" s="90"/>
      <c r="I18" s="116"/>
      <c r="J18" s="16">
        <f t="shared" si="2"/>
        <v>0</v>
      </c>
      <c r="K18" s="90"/>
      <c r="L18" s="90">
        <v>50</v>
      </c>
      <c r="M18" s="90"/>
      <c r="N18" s="116"/>
      <c r="O18" s="16">
        <f t="shared" si="3"/>
        <v>0</v>
      </c>
      <c r="P18" s="90"/>
      <c r="Q18" s="90"/>
      <c r="R18" s="90"/>
      <c r="S18" s="116"/>
      <c r="T18" s="16">
        <f t="shared" si="4"/>
        <v>0</v>
      </c>
      <c r="U18" s="90"/>
      <c r="V18" s="90"/>
      <c r="W18" s="90"/>
      <c r="X18" s="116"/>
      <c r="Y18" s="16">
        <f t="shared" si="5"/>
        <v>0</v>
      </c>
      <c r="Z18" s="90">
        <v>82</v>
      </c>
      <c r="AA18" s="90"/>
      <c r="AB18" s="90"/>
      <c r="AC18" s="116"/>
      <c r="AD18" s="16">
        <f t="shared" si="6"/>
        <v>82</v>
      </c>
      <c r="AE18" s="90"/>
      <c r="AF18" s="90">
        <v>20</v>
      </c>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v>235</v>
      </c>
      <c r="B19" s="90"/>
      <c r="C19" s="90"/>
      <c r="D19" s="116"/>
      <c r="E19" s="16">
        <f t="shared" si="1"/>
        <v>235</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v>164</v>
      </c>
      <c r="AA19" s="90"/>
      <c r="AB19" s="90"/>
      <c r="AC19" s="116"/>
      <c r="AD19" s="16">
        <f t="shared" si="6"/>
        <v>164</v>
      </c>
      <c r="AE19" s="90">
        <v>169</v>
      </c>
      <c r="AF19" s="90"/>
      <c r="AG19" s="90"/>
      <c r="AH19" s="116"/>
      <c r="AI19" s="16">
        <f t="shared" si="7"/>
        <v>169</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v>250</v>
      </c>
      <c r="B20" s="90"/>
      <c r="C20" s="90"/>
      <c r="D20" s="116"/>
      <c r="E20" s="16">
        <f t="shared" si="1"/>
        <v>250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v>294</v>
      </c>
      <c r="AA20" s="90"/>
      <c r="AB20" s="90"/>
      <c r="AC20" s="116"/>
      <c r="AD20" s="16">
        <f t="shared" si="6"/>
        <v>294</v>
      </c>
      <c r="AE20" s="90">
        <v>322</v>
      </c>
      <c r="AF20" s="90"/>
      <c r="AG20" s="90"/>
      <c r="AH20" s="116"/>
      <c r="AI20" s="16">
        <f t="shared" si="7"/>
        <v>322</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v>315</v>
      </c>
      <c r="B21" s="90"/>
      <c r="C21" s="90"/>
      <c r="D21" s="116"/>
      <c r="E21" s="16">
        <f t="shared" si="1"/>
        <v>315</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v>20</v>
      </c>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v>50</v>
      </c>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v>210</v>
      </c>
      <c r="AF22" s="90"/>
      <c r="AG22" s="90"/>
      <c r="AH22" s="116"/>
      <c r="AI22" s="16">
        <f t="shared" si="7"/>
        <v>210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6" priority="202">
      <formula>IF(A25&gt;0,A25&lt;20)</formula>
    </cfRule>
  </conditionalFormatting>
  <conditionalFormatting sqref="F20:F208">
    <cfRule type="expression" dxfId="1585" priority="83">
      <formula>IF(F20&gt;0,F20&lt;20)</formula>
    </cfRule>
  </conditionalFormatting>
  <conditionalFormatting sqref="K22:K208">
    <cfRule type="expression" dxfId="1584" priority="82">
      <formula>IF(K22&gt;0,K22&lt;20)</formula>
    </cfRule>
  </conditionalFormatting>
  <conditionalFormatting sqref="P14:P208">
    <cfRule type="expression" dxfId="1583" priority="81">
      <formula>IF(P14&gt;0,P14&lt;20)</formula>
    </cfRule>
  </conditionalFormatting>
  <conditionalFormatting sqref="U22:U208">
    <cfRule type="expression" dxfId="1582" priority="80">
      <formula>IF(U22&gt;0,U22&lt;20)</formula>
    </cfRule>
  </conditionalFormatting>
  <conditionalFormatting sqref="Z17:Z208">
    <cfRule type="expression" dxfId="1581" priority="79">
      <formula>IF(Z17&gt;0,Z17&lt;20)</formula>
    </cfRule>
  </conditionalFormatting>
  <conditionalFormatting sqref="AE14:AE208">
    <cfRule type="expression" dxfId="1580" priority="78">
      <formula>IF(AE14&gt;0,AE14&lt;20)</formula>
    </cfRule>
  </conditionalFormatting>
  <conditionalFormatting sqref="AJ25:AJ208">
    <cfRule type="expression" dxfId="1579" priority="77">
      <formula>IF(AJ25&gt;0,AJ25&lt;20)</formula>
    </cfRule>
  </conditionalFormatting>
  <conditionalFormatting sqref="AO16:AO208">
    <cfRule type="expression" dxfId="1578" priority="76">
      <formula>IF(AO16&gt;0,AO16&lt;20)</formula>
    </cfRule>
  </conditionalFormatting>
  <conditionalFormatting sqref="AT14:AT208">
    <cfRule type="expression" dxfId="1577" priority="75">
      <formula>IF(AT14&gt;0,AT14&lt;20)</formula>
    </cfRule>
  </conditionalFormatting>
  <conditionalFormatting sqref="AY9:AY208">
    <cfRule type="expression" dxfId="1576" priority="74">
      <formula>IF(AY9&gt;0,AY9&lt;20)</formula>
    </cfRule>
  </conditionalFormatting>
  <conditionalFormatting sqref="BD9:BD208">
    <cfRule type="expression" dxfId="1575" priority="73">
      <formula>IF(BD9&gt;0,BD9&lt;20)</formula>
    </cfRule>
  </conditionalFormatting>
  <conditionalFormatting sqref="BI9:BI208">
    <cfRule type="expression" dxfId="1574" priority="72">
      <formula>IF(BI9&gt;0,BI9&lt;20)</formula>
    </cfRule>
  </conditionalFormatting>
  <conditionalFormatting sqref="BN9:BN208">
    <cfRule type="expression" dxfId="1573" priority="71">
      <formula>IF(BN9&gt;0,BN9&lt;20)</formula>
    </cfRule>
  </conditionalFormatting>
  <conditionalFormatting sqref="BS9:BS208">
    <cfRule type="expression" dxfId="1572" priority="70">
      <formula>IF(BS9&gt;0,BS9&lt;20)</formula>
    </cfRule>
  </conditionalFormatting>
  <conditionalFormatting sqref="BX9:BX208">
    <cfRule type="expression" dxfId="1571" priority="69">
      <formula>IF(BX9&gt;0,BX9&lt;20)</formula>
    </cfRule>
  </conditionalFormatting>
  <conditionalFormatting sqref="CC9:CC208">
    <cfRule type="expression" dxfId="1570" priority="68">
      <formula>IF(CC9&gt;0,CC9&lt;20)</formula>
    </cfRule>
  </conditionalFormatting>
  <conditionalFormatting sqref="CH9:CH208">
    <cfRule type="expression" dxfId="1569" priority="67">
      <formula>IF(CH9&gt;0,CH9&lt;20)</formula>
    </cfRule>
  </conditionalFormatting>
  <conditionalFormatting sqref="CM9:CM208">
    <cfRule type="expression" dxfId="1568" priority="66">
      <formula>IF(CM9&gt;0,CM9&lt;20)</formula>
    </cfRule>
  </conditionalFormatting>
  <conditionalFormatting sqref="CR9:CR208">
    <cfRule type="expression" dxfId="1567" priority="65">
      <formula>IF(CR9&gt;0,CR9&lt;20)</formula>
    </cfRule>
  </conditionalFormatting>
  <conditionalFormatting sqref="CW9:CW208">
    <cfRule type="expression" dxfId="1566" priority="64">
      <formula>IF(CW9&gt;0,CW9&lt;20)</formula>
    </cfRule>
  </conditionalFormatting>
  <conditionalFormatting sqref="DB9:DB208">
    <cfRule type="expression" dxfId="1565" priority="63">
      <formula>IF(DB9&gt;0,DB9&lt;20)</formula>
    </cfRule>
  </conditionalFormatting>
  <conditionalFormatting sqref="DG9:DG208">
    <cfRule type="expression" dxfId="1564" priority="62">
      <formula>IF(DG9&gt;0,DG9&lt;20)</formula>
    </cfRule>
  </conditionalFormatting>
  <conditionalFormatting sqref="DL9:DL208">
    <cfRule type="expression" dxfId="1563" priority="61">
      <formula>IF(DL9&gt;0,DL9&lt;20)</formula>
    </cfRule>
  </conditionalFormatting>
  <conditionalFormatting sqref="DQ9:DQ208">
    <cfRule type="expression" dxfId="1562" priority="60">
      <formula>IF(DQ9&gt;0,DQ9&lt;20)</formula>
    </cfRule>
  </conditionalFormatting>
  <conditionalFormatting sqref="DV9:DV208">
    <cfRule type="expression" dxfId="1561" priority="59">
      <formula>IF(DV9&gt;0,DV9&lt;20)</formula>
    </cfRule>
  </conditionalFormatting>
  <conditionalFormatting sqref="EA9:EA208">
    <cfRule type="expression" dxfId="1560" priority="58">
      <formula>IF(EA9&gt;0,EA9&lt;20)</formula>
    </cfRule>
  </conditionalFormatting>
  <conditionalFormatting sqref="EF9:EF208">
    <cfRule type="expression" dxfId="1559" priority="57">
      <formula>IF(EF9&gt;0,EF9&lt;20)</formula>
    </cfRule>
  </conditionalFormatting>
  <conditionalFormatting sqref="EK9:EK208">
    <cfRule type="expression" dxfId="1558" priority="56">
      <formula>IF(EK9&gt;0,EK9&lt;20)</formula>
    </cfRule>
  </conditionalFormatting>
  <conditionalFormatting sqref="EP9:EP208">
    <cfRule type="expression" dxfId="1557" priority="55">
      <formula>IF(EP9&gt;0,EP9&lt;20)</formula>
    </cfRule>
  </conditionalFormatting>
  <conditionalFormatting sqref="EU9:EU208">
    <cfRule type="expression" dxfId="1556" priority="54">
      <formula>IF(EU9&gt;0,EU9&lt;20)</formula>
    </cfRule>
  </conditionalFormatting>
  <conditionalFormatting sqref="EZ9:EZ208">
    <cfRule type="expression" dxfId="1555" priority="53">
      <formula>IF(EZ9&gt;0,EZ9&lt;20)</formula>
    </cfRule>
  </conditionalFormatting>
  <conditionalFormatting sqref="FE9:FE208">
    <cfRule type="expression" dxfId="1554" priority="52">
      <formula>IF(FE9&gt;0,FE9&lt;20)</formula>
    </cfRule>
  </conditionalFormatting>
  <conditionalFormatting sqref="IL9:IL208">
    <cfRule type="expression" dxfId="1553" priority="35">
      <formula>IF(IL9&gt;0,IL9&lt;20)</formula>
    </cfRule>
  </conditionalFormatting>
  <conditionalFormatting sqref="FJ9:FJ208">
    <cfRule type="expression" dxfId="1552" priority="51">
      <formula>IF(FJ9&gt;0,FJ9&lt;20)</formula>
    </cfRule>
  </conditionalFormatting>
  <conditionalFormatting sqref="FO9:FO208">
    <cfRule type="expression" dxfId="1551" priority="50">
      <formula>IF(FO9&gt;0,FO9&lt;20)</formula>
    </cfRule>
  </conditionalFormatting>
  <conditionalFormatting sqref="FT9:FT208">
    <cfRule type="expression" dxfId="1550" priority="49">
      <formula>IF(FT9&gt;0,FT9&lt;20)</formula>
    </cfRule>
  </conditionalFormatting>
  <conditionalFormatting sqref="FY9:FY208">
    <cfRule type="expression" dxfId="1549" priority="48">
      <formula>IF(FY9&gt;0,FY9&lt;20)</formula>
    </cfRule>
  </conditionalFormatting>
  <conditionalFormatting sqref="GD9:GD208">
    <cfRule type="expression" dxfId="1548" priority="47">
      <formula>IF(GD9&gt;0,GD9&lt;20)</formula>
    </cfRule>
  </conditionalFormatting>
  <conditionalFormatting sqref="GI9:GI208">
    <cfRule type="expression" dxfId="1547" priority="46">
      <formula>IF(GI9&gt;0,GI9&lt;20)</formula>
    </cfRule>
  </conditionalFormatting>
  <conditionalFormatting sqref="GN9:GN208">
    <cfRule type="expression" dxfId="1546" priority="45">
      <formula>IF(GN9&gt;0,GN9&lt;20)</formula>
    </cfRule>
  </conditionalFormatting>
  <conditionalFormatting sqref="GS9:GS208">
    <cfRule type="expression" dxfId="1545" priority="44">
      <formula>IF(GS9&gt;0,GS9&lt;20)</formula>
    </cfRule>
  </conditionalFormatting>
  <conditionalFormatting sqref="GX9:GX208">
    <cfRule type="expression" dxfId="1544" priority="43">
      <formula>IF(GX9&gt;0,GX9&lt;20)</formula>
    </cfRule>
  </conditionalFormatting>
  <conditionalFormatting sqref="HC9:HC208">
    <cfRule type="expression" dxfId="1543" priority="42">
      <formula>IF(HC9&gt;0,HC9&lt;20)</formula>
    </cfRule>
  </conditionalFormatting>
  <conditionalFormatting sqref="HH9:HH208">
    <cfRule type="expression" dxfId="1542" priority="41">
      <formula>IF(HH9&gt;0,HH9&lt;20)</formula>
    </cfRule>
  </conditionalFormatting>
  <conditionalFormatting sqref="HM9:HM208">
    <cfRule type="expression" dxfId="1541" priority="40">
      <formula>IF(HM9&gt;0,HM9&lt;20)</formula>
    </cfRule>
  </conditionalFormatting>
  <conditionalFormatting sqref="HR9:HR208">
    <cfRule type="expression" dxfId="1540" priority="39">
      <formula>IF(HR9&gt;0,HR9&lt;20)</formula>
    </cfRule>
  </conditionalFormatting>
  <conditionalFormatting sqref="HW9:HW208">
    <cfRule type="expression" dxfId="1539" priority="38">
      <formula>IF(HW9&gt;0,HW9&lt;20)</formula>
    </cfRule>
  </conditionalFormatting>
  <conditionalFormatting sqref="IB9:IB208">
    <cfRule type="expression" dxfId="1538" priority="37">
      <formula>IF(IB9&gt;0,IB9&lt;20)</formula>
    </cfRule>
  </conditionalFormatting>
  <conditionalFormatting sqref="IG9:IG208">
    <cfRule type="expression" dxfId="1537" priority="36">
      <formula>IF(IG9&gt;0,IG9&lt;20)</formula>
    </cfRule>
  </conditionalFormatting>
  <conditionalFormatting sqref="A20:A24">
    <cfRule type="expression" dxfId="1536" priority="33">
      <formula>IF(A20&gt;0,A20&lt;20)</formula>
    </cfRule>
  </conditionalFormatting>
  <conditionalFormatting sqref="F17:F19">
    <cfRule type="expression" dxfId="1535" priority="32">
      <formula>IF(F17&gt;0,F17&lt;20)</formula>
    </cfRule>
  </conditionalFormatting>
  <conditionalFormatting sqref="K13:K16 K19:K21">
    <cfRule type="expression" dxfId="1534" priority="31">
      <formula>IF(K13&gt;0,K13&lt;20)</formula>
    </cfRule>
  </conditionalFormatting>
  <conditionalFormatting sqref="P12:P13">
    <cfRule type="expression" dxfId="1533" priority="29">
      <formula>IF(P12&gt;0,P12&lt;20)</formula>
    </cfRule>
  </conditionalFormatting>
  <conditionalFormatting sqref="U10:U21">
    <cfRule type="expression" dxfId="1532" priority="28">
      <formula>IF(U10&gt;0,U10&lt;20)</formula>
    </cfRule>
  </conditionalFormatting>
  <conditionalFormatting sqref="AJ11:AJ24">
    <cfRule type="expression" dxfId="1531" priority="25">
      <formula>IF(AJ11&gt;0,AJ11&lt;20)</formula>
    </cfRule>
  </conditionalFormatting>
  <conditionalFormatting sqref="K13">
    <cfRule type="expression" dxfId="1530" priority="23">
      <formula>IF(K13&gt;0,K13&lt;20)</formula>
    </cfRule>
  </conditionalFormatting>
  <conditionalFormatting sqref="K9:K12">
    <cfRule type="expression" dxfId="1529" priority="22">
      <formula>IF(K9&gt;0,K9&lt;20)</formula>
    </cfRule>
  </conditionalFormatting>
  <conditionalFormatting sqref="P9:P11">
    <cfRule type="expression" dxfId="1528" priority="21">
      <formula>IF(P9&gt;0,P9&lt;20)</formula>
    </cfRule>
  </conditionalFormatting>
  <conditionalFormatting sqref="U9">
    <cfRule type="expression" dxfId="1527" priority="20">
      <formula>IF(U9&gt;0,U9&lt;20)</formula>
    </cfRule>
  </conditionalFormatting>
  <conditionalFormatting sqref="Z9:Z18">
    <cfRule type="expression" dxfId="1526" priority="19">
      <formula>IF(Z9&gt;0,Z9&lt;20)</formula>
    </cfRule>
  </conditionalFormatting>
  <conditionalFormatting sqref="AE12:AE15">
    <cfRule type="expression" dxfId="1525" priority="18">
      <formula>IF(AE12&gt;0,AE12&lt;20)</formula>
    </cfRule>
  </conditionalFormatting>
  <conditionalFormatting sqref="AE9:AE12">
    <cfRule type="expression" dxfId="1524" priority="17">
      <formula>IF(AE9&gt;0,AE9&lt;20)</formula>
    </cfRule>
  </conditionalFormatting>
  <conditionalFormatting sqref="AJ9:AJ10">
    <cfRule type="expression" dxfId="1523" priority="16">
      <formula>IF(AJ9&gt;0,AJ9&lt;20)</formula>
    </cfRule>
  </conditionalFormatting>
  <conditionalFormatting sqref="AO9:AO15">
    <cfRule type="expression" dxfId="1522" priority="15">
      <formula>IF(AO9&gt;0,AO9&lt;20)</formula>
    </cfRule>
  </conditionalFormatting>
  <conditionalFormatting sqref="AT9:AT13">
    <cfRule type="expression" dxfId="1521" priority="14">
      <formula>IF(AT9&gt;0,AT9&lt;20)</formula>
    </cfRule>
  </conditionalFormatting>
  <conditionalFormatting sqref="A19">
    <cfRule type="expression" dxfId="1520" priority="11">
      <formula>IF(A19&gt;0,A19&lt;20)</formula>
    </cfRule>
  </conditionalFormatting>
  <conditionalFormatting sqref="A9">
    <cfRule type="expression" dxfId="1519" priority="10">
      <formula>AND(A$9&lt;&gt;"",A$9&lt;20)</formula>
    </cfRule>
  </conditionalFormatting>
  <conditionalFormatting sqref="A10:A21">
    <cfRule type="expression" dxfId="1518" priority="9">
      <formula>AND(A10&lt;&gt;"",A10&lt;20)</formula>
    </cfRule>
  </conditionalFormatting>
  <conditionalFormatting sqref="F12:F16">
    <cfRule type="expression" dxfId="1517" priority="8">
      <formula>IF(F12&gt;0,F12&lt;20)</formula>
    </cfRule>
  </conditionalFormatting>
  <conditionalFormatting sqref="F9:F11">
    <cfRule type="expression" dxfId="1516" priority="7">
      <formula>IF(F9&gt;0,F9&lt;20)</formula>
    </cfRule>
  </conditionalFormatting>
  <conditionalFormatting sqref="A21">
    <cfRule type="expression" dxfId="1515" priority="6">
      <formula>IF(A21&gt;0,A21&lt;20)</formula>
    </cfRule>
  </conditionalFormatting>
  <conditionalFormatting sqref="A20">
    <cfRule type="expression" dxfId="1514" priority="5">
      <formula>IF(A20&gt;0,A20&lt;20)</formula>
    </cfRule>
  </conditionalFormatting>
  <conditionalFormatting sqref="A22">
    <cfRule type="expression" dxfId="1513" priority="4">
      <formula>IF(A22&gt;0,A22&lt;20)</formula>
    </cfRule>
  </conditionalFormatting>
  <conditionalFormatting sqref="K12">
    <cfRule type="expression" dxfId="1512" priority="3">
      <formula>IF(K12&gt;0,K12&lt;20)</formula>
    </cfRule>
  </conditionalFormatting>
  <conditionalFormatting sqref="K17:K18">
    <cfRule type="expression" dxfId="1511" priority="2">
      <formula>IF(K17&gt;0,K17&lt;20)</formula>
    </cfRule>
  </conditionalFormatting>
  <conditionalFormatting sqref="AE16">
    <cfRule type="expression" dxfId="1510" priority="1">
      <formula>IF(AE16&gt;0,AE16&lt;20)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84" zoomScaleNormal="100" workbookViewId="0">
      <selection activeCell="D104" sqref="D10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732</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735</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FA_IMPORT_A02S8488</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216</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0</v>
      </c>
      <c r="J7" s="301" t="s">
        <v>231</v>
      </c>
      <c r="K7" s="302"/>
      <c r="L7" s="34">
        <f>I11</f>
        <v>649</v>
      </c>
      <c r="M7" s="196">
        <v>4</v>
      </c>
      <c r="N7" s="35">
        <f>SUM(AI7,AI18)</f>
        <v>0</v>
      </c>
      <c r="O7" s="35">
        <v>0</v>
      </c>
      <c r="P7" s="35">
        <f>SUM(AJ7,AJ18)</f>
        <v>0</v>
      </c>
      <c r="Q7" s="35">
        <v>0</v>
      </c>
      <c r="R7" s="35">
        <f>COUNTIFS($E17:$E41,"4",$F17:$F41,"Pole",$C17:$C41,"FST")</f>
        <v>0</v>
      </c>
      <c r="S7" s="35">
        <f>SUM(AL7,AK18)</f>
        <v>0</v>
      </c>
      <c r="T7" s="35">
        <v>0</v>
      </c>
      <c r="U7" s="35">
        <f>SUM(AK7,AL18)</f>
        <v>4</v>
      </c>
      <c r="V7" s="35">
        <v>0</v>
      </c>
      <c r="W7" s="34">
        <f>COUNTIFS($E17:$E41,"4",$F17:$F41,"HH",$C17:$C41,"FST")</f>
        <v>4</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4</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648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277" t="s">
        <v>242</v>
      </c>
      <c r="H9" s="43" t="s">
        <v>243</v>
      </c>
      <c r="I9" s="35">
        <f>IF(E9&lt;&gt;0,1,0)</f>
        <v>0</v>
      </c>
      <c r="J9" s="309" t="s">
        <v>244</v>
      </c>
      <c r="K9" s="310"/>
      <c r="L9" s="44">
        <f>'Cable Calculator'!D3</f>
        <v>1697</v>
      </c>
      <c r="M9" s="196">
        <v>8</v>
      </c>
      <c r="N9" s="35">
        <f>SUM(AI9,AI20)</f>
        <v>0</v>
      </c>
      <c r="O9" s="35">
        <v>0</v>
      </c>
      <c r="P9" s="35">
        <f>SUM(AJ9,AJ20)</f>
        <v>0</v>
      </c>
      <c r="Q9" s="35">
        <v>0</v>
      </c>
      <c r="R9" s="35">
        <f>COUNTIFS($E17:$E41,"8",$F17:$F41,"Pole",$C17:$C41,"FST")</f>
        <v>0</v>
      </c>
      <c r="S9" s="35">
        <f>SUM(AL9,AK20)</f>
        <v>0</v>
      </c>
      <c r="T9" s="35">
        <v>0</v>
      </c>
      <c r="U9" s="35">
        <f>SUM(AK9,AL20)</f>
        <v>1</v>
      </c>
      <c r="V9" s="35">
        <v>0</v>
      </c>
      <c r="W9" s="34">
        <f>COUNTIFS($E17:$E41,"8",$F17:$F41,"HH",$C17:$C41,"FST")</f>
        <v>1</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649</v>
      </c>
      <c r="F10" s="88"/>
      <c r="G10" s="278"/>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2</v>
      </c>
      <c r="V10" s="35">
        <f>IF($E7="EUC",SUM($AN42,AP42,AR42),"0")</f>
        <v>0</v>
      </c>
      <c r="W10" s="34">
        <f>COUNTIFS($E17:$E41,"12",$F17:$F41,"HH",$C17:$C41,"FST")</f>
        <v>2</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2</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649</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216</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736</v>
      </c>
      <c r="E17" s="32">
        <v>4</v>
      </c>
      <c r="F17" s="32" t="s">
        <v>488</v>
      </c>
      <c r="G17" s="68" t="s">
        <v>277</v>
      </c>
      <c r="H17" s="69">
        <f>IF(I17=0,0,I17-(E17-1))</f>
        <v>861</v>
      </c>
      <c r="I17" s="70">
        <f>IF(E17=0,0,I12)</f>
        <v>864</v>
      </c>
      <c r="J17" s="71" t="s">
        <v>278</v>
      </c>
      <c r="K17" s="32"/>
      <c r="L17" s="233"/>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737</v>
      </c>
      <c r="E18" s="32">
        <v>12</v>
      </c>
      <c r="F18" s="32" t="s">
        <v>488</v>
      </c>
      <c r="G18" s="68" t="s">
        <v>277</v>
      </c>
      <c r="H18" s="69">
        <f t="shared" ref="H18:H41" si="9">IF(E18=0,0,I18-(E18-1))</f>
        <v>849</v>
      </c>
      <c r="I18" s="70">
        <f t="shared" ref="I18:I41" si="10">IF(E18=0,0,H17-1)</f>
        <v>860</v>
      </c>
      <c r="J18" s="73" t="str">
        <f>IF(C18="","--",IF(AND(C18&lt;&gt;"FST",C18&lt;&gt;"TCF",BA17&lt;&gt;0),BA17,"--"))</f>
        <v>--</v>
      </c>
      <c r="K18" s="32"/>
      <c r="L18" s="233"/>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849-860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4</v>
      </c>
    </row>
    <row r="19" spans="1:53" ht="15.75" thickBot="1" x14ac:dyDescent="0.3">
      <c r="A19" s="88"/>
      <c r="B19" s="74" t="s">
        <v>280</v>
      </c>
      <c r="C19" s="67" t="s">
        <v>484</v>
      </c>
      <c r="D19" s="102" t="s">
        <v>738</v>
      </c>
      <c r="E19" s="32">
        <v>12</v>
      </c>
      <c r="F19" s="32" t="s">
        <v>488</v>
      </c>
      <c r="G19" s="75" t="s">
        <v>277</v>
      </c>
      <c r="H19" s="69">
        <f t="shared" si="9"/>
        <v>837</v>
      </c>
      <c r="I19" s="70">
        <f t="shared" si="10"/>
        <v>848</v>
      </c>
      <c r="J19" s="73" t="str">
        <f t="shared" ref="J19:J41" si="11">IF(C19="","--",IF(AND(C19&lt;&gt;"FST",C19&lt;&gt;"TCF",BA18&lt;&gt;0),BA18,"--"))</f>
        <v>--</v>
      </c>
      <c r="K19" s="32"/>
      <c r="L19" s="233"/>
      <c r="M19" s="295"/>
      <c r="N19" s="295"/>
      <c r="O19" s="295"/>
      <c r="P19" s="295"/>
      <c r="Q19" s="295"/>
      <c r="R19" s="295"/>
      <c r="S19" s="295"/>
      <c r="T19" s="295"/>
      <c r="U19" s="296"/>
      <c r="V19" s="103"/>
      <c r="W19" s="72"/>
      <c r="X19" s="72"/>
      <c r="Y19" s="72"/>
      <c r="Z19" s="45">
        <v>11</v>
      </c>
      <c r="AA19" s="46">
        <v>121</v>
      </c>
      <c r="AB19" s="46">
        <v>132</v>
      </c>
      <c r="AC19" s="72">
        <f t="shared" si="0"/>
        <v>1</v>
      </c>
      <c r="AD19" s="72">
        <f t="shared" si="1"/>
        <v>0</v>
      </c>
      <c r="AE19" s="109" t="str">
        <f t="shared" si="2"/>
        <v>837-848</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739</v>
      </c>
      <c r="E20" s="32">
        <v>8</v>
      </c>
      <c r="F20" s="32" t="s">
        <v>488</v>
      </c>
      <c r="G20" s="68" t="s">
        <v>277</v>
      </c>
      <c r="H20" s="69">
        <f t="shared" si="9"/>
        <v>829</v>
      </c>
      <c r="I20" s="70">
        <f t="shared" si="10"/>
        <v>836</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0</v>
      </c>
      <c r="AE20" s="109" t="str">
        <f t="shared" si="2"/>
        <v>829-836</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4</v>
      </c>
    </row>
    <row r="21" spans="1:53" ht="15.75" thickBot="1" x14ac:dyDescent="0.3">
      <c r="A21" s="88"/>
      <c r="B21" s="66" t="s">
        <v>282</v>
      </c>
      <c r="C21" s="67" t="s">
        <v>484</v>
      </c>
      <c r="D21" s="102" t="s">
        <v>740</v>
      </c>
      <c r="E21" s="32">
        <v>4</v>
      </c>
      <c r="F21" s="32" t="s">
        <v>488</v>
      </c>
      <c r="G21" s="68" t="s">
        <v>277</v>
      </c>
      <c r="H21" s="69">
        <f t="shared" si="9"/>
        <v>825</v>
      </c>
      <c r="I21" s="70">
        <f t="shared" si="10"/>
        <v>828</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0</v>
      </c>
      <c r="AE21" s="109" t="str">
        <f t="shared" si="2"/>
        <v>825-828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8</v>
      </c>
    </row>
    <row r="22" spans="1:53" ht="15.75" thickBot="1" x14ac:dyDescent="0.3">
      <c r="A22" s="88"/>
      <c r="B22" s="66" t="s">
        <v>283</v>
      </c>
      <c r="C22" s="67" t="s">
        <v>484</v>
      </c>
      <c r="D22" s="102" t="s">
        <v>741</v>
      </c>
      <c r="E22" s="32">
        <v>4</v>
      </c>
      <c r="F22" s="32" t="s">
        <v>488</v>
      </c>
      <c r="G22" s="68" t="s">
        <v>277</v>
      </c>
      <c r="H22" s="69">
        <f t="shared" si="9"/>
        <v>821</v>
      </c>
      <c r="I22" s="70">
        <f t="shared" si="10"/>
        <v>824</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0</v>
      </c>
      <c r="AE22" s="109" t="str">
        <f t="shared" si="2"/>
        <v>821-824</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t="s">
        <v>484</v>
      </c>
      <c r="D23" s="102" t="s">
        <v>742</v>
      </c>
      <c r="E23" s="32">
        <v>4</v>
      </c>
      <c r="F23" s="32" t="s">
        <v>488</v>
      </c>
      <c r="G23" s="68" t="s">
        <v>277</v>
      </c>
      <c r="H23" s="69">
        <f t="shared" si="9"/>
        <v>817</v>
      </c>
      <c r="I23" s="70">
        <f t="shared" si="10"/>
        <v>820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0</v>
      </c>
      <c r="AE23" s="109" t="str">
        <f t="shared" si="2"/>
        <v>817-820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t="s">
        <v>502</v>
      </c>
      <c r="D24" s="102"/>
      <c r="E24" s="32">
        <v>144</v>
      </c>
      <c r="F24" s="32"/>
      <c r="G24" s="68" t="s">
        <v>277</v>
      </c>
      <c r="H24" s="69">
        <f t="shared" si="9"/>
        <v>673</v>
      </c>
      <c r="I24" s="70">
        <f t="shared" si="10"/>
        <v>816</v>
      </c>
      <c r="J24" s="73" t="str">
        <f t="shared" si="11"/>
        <v>--</v>
      </c>
      <c r="K24" s="32"/>
      <c r="L24" s="233"/>
      <c r="M24" s="295" t="s">
        <v>404</v>
      </c>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673-816</v>
      </c>
      <c r="AF24" s="109" t="str">
        <f t="shared" si="3"/>
        <v>N</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t="s">
        <v>502</v>
      </c>
      <c r="D25" s="102"/>
      <c r="E25" s="32">
        <v>24</v>
      </c>
      <c r="F25" s="32"/>
      <c r="G25" s="68" t="s">
        <v>277</v>
      </c>
      <c r="H25" s="69">
        <f t="shared" si="9"/>
        <v>649</v>
      </c>
      <c r="I25" s="70">
        <f t="shared" si="10"/>
        <v>672</v>
      </c>
      <c r="J25" s="73" t="str">
        <f t="shared" si="11"/>
        <v>--</v>
      </c>
      <c r="K25" s="32"/>
      <c r="L25" s="233"/>
      <c r="M25" s="295" t="s">
        <v>404</v>
      </c>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649-672</v>
      </c>
      <c r="AF25" s="109" t="str">
        <f t="shared" si="3"/>
        <v>N</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217</v>
      </c>
      <c r="X28" s="84"/>
      <c r="Y28" s="78">
        <f>SUM(E17:E28)</f>
        <v>216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217</v>
      </c>
      <c r="X29" s="84"/>
      <c r="Y29" s="78">
        <f>SUM(E17:E29)</f>
        <v>216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217</v>
      </c>
      <c r="X30" s="84"/>
      <c r="Y30" s="78">
        <f>SUM(E17:E30)</f>
        <v>216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217</v>
      </c>
      <c r="X31" s="84"/>
      <c r="Y31" s="78">
        <f>SUM(E17:E31)</f>
        <v>216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217</v>
      </c>
      <c r="X32" s="84"/>
      <c r="Y32" s="78">
        <f>SUM(E17:E32)</f>
        <v>216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217</v>
      </c>
      <c r="X33" s="84"/>
      <c r="Y33" s="78">
        <f>SUM(E17:E33)</f>
        <v>216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217</v>
      </c>
      <c r="X34" s="84"/>
      <c r="Y34" s="78">
        <f>SUM(E17:E34)</f>
        <v>216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217</v>
      </c>
      <c r="X35" s="84"/>
      <c r="Y35" s="78">
        <f>SUM(E17:E35)</f>
        <v>216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217</v>
      </c>
      <c r="X36" s="84"/>
      <c r="Y36" s="78">
        <f>SUM(E17:E36)</f>
        <v>216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217</v>
      </c>
      <c r="X37" s="84"/>
      <c r="Y37" s="78">
        <f>SUM(E17:E37)</f>
        <v>216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217</v>
      </c>
      <c r="X38" s="84"/>
      <c r="Y38" s="78">
        <f>SUM(E17:E38)</f>
        <v>216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217</v>
      </c>
      <c r="X39" s="84"/>
      <c r="Y39" s="78">
        <f>SUM(E17:E39)</f>
        <v>216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217</v>
      </c>
      <c r="X40" s="84"/>
      <c r="Y40" s="78">
        <f>SUM(E17:E40)</f>
        <v>216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216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18</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168</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1</v>
      </c>
      <c r="V47" s="35">
        <v>0</v>
      </c>
      <c r="W47" s="34">
        <f>COUNTIFS($E58:$E82,"2",$F58:$F82,"HH",$C58:$C82,"FST")</f>
        <v>1</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1</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48</v>
      </c>
      <c r="J48" s="301" t="s">
        <v>231</v>
      </c>
      <c r="K48" s="302"/>
      <c r="L48" s="34">
        <f>I52</f>
        <v>649</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09" t="s">
        <v>237</v>
      </c>
      <c r="H49" s="310"/>
      <c r="I49" s="35">
        <f>IF(E49=0,0,12-(MOD(I47,12)))</f>
        <v>12</v>
      </c>
      <c r="J49" s="301" t="s">
        <v>238</v>
      </c>
      <c r="K49" s="302"/>
      <c r="L49" s="39">
        <f>I53-I47</f>
        <v>648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48</v>
      </c>
      <c r="F50" s="88"/>
      <c r="G50" s="277" t="s">
        <v>242</v>
      </c>
      <c r="H50" s="43" t="s">
        <v>243</v>
      </c>
      <c r="I50" s="35">
        <f>IF(E50&lt;&gt;0,1,0)</f>
        <v>1</v>
      </c>
      <c r="J50" s="309" t="s">
        <v>244</v>
      </c>
      <c r="K50" s="310"/>
      <c r="L50" s="44">
        <f>'Cable Calculator'!I3</f>
        <v>1284</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649</v>
      </c>
      <c r="F51" s="88"/>
      <c r="G51" s="278"/>
      <c r="H51" s="47" t="s">
        <v>248</v>
      </c>
      <c r="I51" s="35">
        <f>IF(E50&lt;&gt;0,E50,0)</f>
        <v>48</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18</v>
      </c>
      <c r="F52" s="88"/>
      <c r="G52" s="277" t="s">
        <v>251</v>
      </c>
      <c r="H52" s="51" t="s">
        <v>252</v>
      </c>
      <c r="I52" s="112">
        <f>E51</f>
        <v>649</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816</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168</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743</v>
      </c>
      <c r="E58" s="32">
        <v>2</v>
      </c>
      <c r="F58" s="32" t="s">
        <v>488</v>
      </c>
      <c r="G58" s="68" t="s">
        <v>277</v>
      </c>
      <c r="H58" s="69">
        <f>IF(I58=0,0,I58-(E58-1))</f>
        <v>815</v>
      </c>
      <c r="I58" s="70">
        <f>IF(E58=0,0,I53)</f>
        <v>816</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815-816</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744</v>
      </c>
      <c r="E59" s="32">
        <v>4</v>
      </c>
      <c r="F59" s="32" t="s">
        <v>488</v>
      </c>
      <c r="G59" s="68" t="s">
        <v>277</v>
      </c>
      <c r="H59" s="69">
        <f t="shared" ref="H59:H82" si="26">IF(E59=0,0,I59-(E59-1))</f>
        <v>811</v>
      </c>
      <c r="I59" s="70">
        <f t="shared" ref="I59:I82" si="27">IF(E59=0,0,H58-1)</f>
        <v>814</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811-814</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6</v>
      </c>
    </row>
    <row r="60" spans="1:53" ht="15.75" thickBot="1" x14ac:dyDescent="0.3">
      <c r="A60" s="88"/>
      <c r="B60" s="74" t="s">
        <v>280</v>
      </c>
      <c r="C60" s="67"/>
      <c r="D60" s="102"/>
      <c r="E60" s="32">
        <v>6</v>
      </c>
      <c r="F60" s="32" t="s">
        <v>488</v>
      </c>
      <c r="G60" s="75" t="s">
        <v>277</v>
      </c>
      <c r="H60" s="69">
        <f t="shared" si="26"/>
        <v>805</v>
      </c>
      <c r="I60" s="70">
        <f t="shared" si="27"/>
        <v>810</v>
      </c>
      <c r="J60" s="73" t="str">
        <f t="shared" ref="J60:J82" si="28">IF(C60="","--",IF(AND(C60&lt;&gt;"FST",C60&lt;&gt;"TCF",BA59&lt;&gt;0),BA59,"--"))</f>
        <v>--</v>
      </c>
      <c r="K60" s="32"/>
      <c r="L60" s="233"/>
      <c r="M60" s="295" t="s">
        <v>778</v>
      </c>
      <c r="N60" s="295"/>
      <c r="O60" s="295"/>
      <c r="P60" s="295"/>
      <c r="Q60" s="295"/>
      <c r="R60" s="295"/>
      <c r="S60" s="295"/>
      <c r="T60" s="295"/>
      <c r="U60" s="296"/>
      <c r="V60" s="103"/>
      <c r="W60" s="72"/>
      <c r="X60" s="72"/>
      <c r="Y60" s="72"/>
      <c r="Z60" s="45">
        <v>11</v>
      </c>
      <c r="AA60" s="46">
        <v>121</v>
      </c>
      <c r="AB60" s="46">
        <v>132</v>
      </c>
      <c r="AC60" s="72">
        <f t="shared" si="17"/>
        <v>1</v>
      </c>
      <c r="AD60" s="72">
        <f t="shared" si="18"/>
        <v>1</v>
      </c>
      <c r="AE60" s="109" t="str">
        <f t="shared" si="19"/>
        <v>805-810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144</v>
      </c>
      <c r="F61" s="32"/>
      <c r="G61" s="68" t="s">
        <v>277</v>
      </c>
      <c r="H61" s="69">
        <f t="shared" si="26"/>
        <v>661</v>
      </c>
      <c r="I61" s="70">
        <f t="shared" si="27"/>
        <v>804</v>
      </c>
      <c r="J61" s="73" t="str">
        <f t="shared" si="28"/>
        <v>--</v>
      </c>
      <c r="K61" s="32"/>
      <c r="L61" s="233"/>
      <c r="M61" s="295" t="s">
        <v>405</v>
      </c>
      <c r="N61" s="295"/>
      <c r="O61" s="295"/>
      <c r="P61" s="295"/>
      <c r="Q61" s="295"/>
      <c r="R61" s="295"/>
      <c r="S61" s="295"/>
      <c r="T61" s="295"/>
      <c r="U61" s="296"/>
      <c r="V61" s="103"/>
      <c r="W61" s="72"/>
      <c r="X61" s="72"/>
      <c r="Y61" s="72"/>
      <c r="Z61" s="45">
        <v>12</v>
      </c>
      <c r="AA61" s="76">
        <v>133</v>
      </c>
      <c r="AB61" s="76">
        <v>144</v>
      </c>
      <c r="AC61" s="72">
        <f t="shared" si="17"/>
        <v>1</v>
      </c>
      <c r="AD61" s="72">
        <f t="shared" si="18"/>
        <v>1</v>
      </c>
      <c r="AE61" s="109" t="str">
        <f t="shared" si="19"/>
        <v>661-804</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12</v>
      </c>
      <c r="F62" s="32"/>
      <c r="G62" s="68" t="s">
        <v>277</v>
      </c>
      <c r="H62" s="69">
        <f t="shared" si="26"/>
        <v>649</v>
      </c>
      <c r="I62" s="70">
        <f t="shared" si="27"/>
        <v>660</v>
      </c>
      <c r="J62" s="73" t="str">
        <f t="shared" si="28"/>
        <v>--</v>
      </c>
      <c r="K62" s="32"/>
      <c r="L62" s="233"/>
      <c r="M62" s="295" t="s">
        <v>405</v>
      </c>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649-660</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169</v>
      </c>
      <c r="X69" s="84"/>
      <c r="Y69" s="78">
        <f>SUM(E58:E69)</f>
        <v>168</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169</v>
      </c>
      <c r="X70" s="84"/>
      <c r="Y70" s="78">
        <f>SUM(E58:E70)</f>
        <v>168</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169</v>
      </c>
      <c r="X71" s="84"/>
      <c r="Y71" s="78">
        <f>SUM(E58:E71)</f>
        <v>168</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169</v>
      </c>
      <c r="X72" s="84"/>
      <c r="Y72" s="78">
        <f>SUM(E58:E72)</f>
        <v>168</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169</v>
      </c>
      <c r="X73" s="84"/>
      <c r="Y73" s="78">
        <f>SUM(E58:E73)</f>
        <v>168</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169</v>
      </c>
      <c r="X74" s="84"/>
      <c r="Y74" s="78">
        <f>SUM(E58:E74)</f>
        <v>168</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169</v>
      </c>
      <c r="X75" s="84"/>
      <c r="Y75" s="78">
        <f>SUM(E58:E75)</f>
        <v>168</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169</v>
      </c>
      <c r="X76" s="84"/>
      <c r="Y76" s="78">
        <f>SUM(E58:E76)</f>
        <v>168</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169</v>
      </c>
      <c r="X77" s="84"/>
      <c r="Y77" s="78">
        <f>SUM(E58:E77)</f>
        <v>168</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169</v>
      </c>
      <c r="X78" s="84"/>
      <c r="Y78" s="78">
        <f>SUM(E58:E78)</f>
        <v>168</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169</v>
      </c>
      <c r="X79" s="84"/>
      <c r="Y79" s="78">
        <f>SUM(E58:E79)</f>
        <v>168</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169</v>
      </c>
      <c r="X80" s="84"/>
      <c r="Y80" s="78">
        <f>SUM(E58:E80)</f>
        <v>168</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169</v>
      </c>
      <c r="X81" s="84"/>
      <c r="Y81" s="78">
        <f>SUM(E58:E81)</f>
        <v>168</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168</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23</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156</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60</v>
      </c>
      <c r="J89" s="301" t="s">
        <v>231</v>
      </c>
      <c r="K89" s="302"/>
      <c r="L89" s="34">
        <f>I93</f>
        <v>649</v>
      </c>
      <c r="M89" s="196">
        <v>4</v>
      </c>
      <c r="N89" s="35">
        <f>SUM(AI89,AI100)</f>
        <v>0</v>
      </c>
      <c r="O89" s="35">
        <v>0</v>
      </c>
      <c r="P89" s="35">
        <f>SUM(AJ89,AJ100)</f>
        <v>0</v>
      </c>
      <c r="Q89" s="35">
        <v>0</v>
      </c>
      <c r="R89" s="35">
        <f>COUNTIFS($E99:$E123,"4",$F99:$F123,"Pole",$C99:$C123,"FST")</f>
        <v>0</v>
      </c>
      <c r="S89" s="35">
        <f>SUM(AL89,AK100)</f>
        <v>0</v>
      </c>
      <c r="T89" s="35">
        <v>0</v>
      </c>
      <c r="U89" s="35">
        <f>SUM(AK89,AL100)</f>
        <v>2</v>
      </c>
      <c r="V89" s="35">
        <v>0</v>
      </c>
      <c r="W89" s="34">
        <f>COUNTIFS($E99:$E123,"4",$F99:$F123,"HH",$C99:$C123,"FST")</f>
        <v>2</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216</v>
      </c>
      <c r="F90" s="88"/>
      <c r="G90" s="309" t="s">
        <v>237</v>
      </c>
      <c r="H90" s="310"/>
      <c r="I90" s="35">
        <f>IF(E90=0,0,12-(MOD(I88,12)))</f>
        <v>12</v>
      </c>
      <c r="J90" s="301" t="s">
        <v>238</v>
      </c>
      <c r="K90" s="302"/>
      <c r="L90" s="39">
        <f>I94-I88</f>
        <v>648</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60</v>
      </c>
      <c r="F91" s="88"/>
      <c r="G91" s="277" t="s">
        <v>242</v>
      </c>
      <c r="H91" s="43" t="s">
        <v>243</v>
      </c>
      <c r="I91" s="35">
        <f>IF(E91&lt;&gt;0,1,0)</f>
        <v>1</v>
      </c>
      <c r="J91" s="309" t="s">
        <v>244</v>
      </c>
      <c r="K91" s="310"/>
      <c r="L91" s="44">
        <f>'Cable Calculator'!N3</f>
        <v>1976</v>
      </c>
      <c r="M91" s="196">
        <v>8</v>
      </c>
      <c r="N91" s="35">
        <f>SUM(AI91,AI102)</f>
        <v>0</v>
      </c>
      <c r="O91" s="35">
        <v>0</v>
      </c>
      <c r="P91" s="35">
        <f>SUM(AJ91,AJ102)</f>
        <v>0</v>
      </c>
      <c r="Q91" s="35">
        <v>0</v>
      </c>
      <c r="R91" s="35">
        <f>COUNTIFS($E99:$E123,"8",$F99:$F123,"Pole",$C99:$C123,"FST")</f>
        <v>0</v>
      </c>
      <c r="S91" s="35">
        <f>SUM(AL91,AK102)</f>
        <v>0</v>
      </c>
      <c r="T91" s="35">
        <v>0</v>
      </c>
      <c r="U91" s="35">
        <f>SUM(AK91,AL102)</f>
        <v>2</v>
      </c>
      <c r="V91" s="35">
        <v>0</v>
      </c>
      <c r="W91" s="34">
        <f>COUNTIFS($E99:$E123,"8",$F99:$F123,"HH",$C99:$C123,"FST")</f>
        <v>2</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649</v>
      </c>
      <c r="F92" s="88"/>
      <c r="G92" s="278"/>
      <c r="H92" s="47" t="s">
        <v>248</v>
      </c>
      <c r="I92" s="35">
        <f>IF(E91&lt;&gt;0,E91,0)</f>
        <v>60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18</v>
      </c>
      <c r="F93" s="88"/>
      <c r="G93" s="277" t="s">
        <v>251</v>
      </c>
      <c r="H93" s="51" t="s">
        <v>252</v>
      </c>
      <c r="I93" s="112">
        <f>E92</f>
        <v>649</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156</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745</v>
      </c>
      <c r="E99" s="32">
        <v>4</v>
      </c>
      <c r="F99" s="32" t="s">
        <v>488</v>
      </c>
      <c r="G99" s="68" t="s">
        <v>277</v>
      </c>
      <c r="H99" s="69">
        <f>IF(I99=0,0,I99-(E99-1))</f>
        <v>801</v>
      </c>
      <c r="I99" s="70">
        <f>IF(E99=0,0,I94)</f>
        <v>804</v>
      </c>
      <c r="J99" s="71" t="s">
        <v>278</v>
      </c>
      <c r="K99" s="32"/>
      <c r="L99" s="233"/>
      <c r="M99" s="295" t="s">
        <v>778</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746</v>
      </c>
      <c r="E100" s="32">
        <v>8</v>
      </c>
      <c r="F100" s="32" t="s">
        <v>488</v>
      </c>
      <c r="G100" s="68" t="s">
        <v>277</v>
      </c>
      <c r="H100" s="69">
        <f t="shared" ref="H100:H123" si="43">IF(E100=0,0,I100-(E100-1))</f>
        <v>793</v>
      </c>
      <c r="I100" s="70">
        <f t="shared" ref="I100:I123" si="44">IF(E100=0,0,H99-1)</f>
        <v>800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793-800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781</v>
      </c>
      <c r="E101" s="32">
        <v>8</v>
      </c>
      <c r="F101" s="32" t="s">
        <v>488</v>
      </c>
      <c r="G101" s="75" t="s">
        <v>277</v>
      </c>
      <c r="H101" s="69">
        <f t="shared" si="43"/>
        <v>785</v>
      </c>
      <c r="I101" s="70">
        <f t="shared" si="44"/>
        <v>792</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785-792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747</v>
      </c>
      <c r="E102" s="32">
        <v>4</v>
      </c>
      <c r="F102" s="32" t="s">
        <v>488</v>
      </c>
      <c r="G102" s="68" t="s">
        <v>277</v>
      </c>
      <c r="H102" s="69">
        <f t="shared" si="43"/>
        <v>781</v>
      </c>
      <c r="I102" s="70">
        <f t="shared" si="44"/>
        <v>784</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781-784</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502</v>
      </c>
      <c r="D103" s="102"/>
      <c r="E103" s="32">
        <v>12</v>
      </c>
      <c r="F103" s="32"/>
      <c r="G103" s="68" t="s">
        <v>277</v>
      </c>
      <c r="H103" s="69">
        <f t="shared" si="43"/>
        <v>769</v>
      </c>
      <c r="I103" s="70">
        <f t="shared" si="44"/>
        <v>780</v>
      </c>
      <c r="J103" s="73" t="str">
        <f t="shared" si="45"/>
        <v>--</v>
      </c>
      <c r="K103" s="32"/>
      <c r="L103" s="233"/>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120</v>
      </c>
      <c r="F104" s="32"/>
      <c r="G104" s="68" t="s">
        <v>277</v>
      </c>
      <c r="H104" s="69">
        <f t="shared" si="43"/>
        <v>649</v>
      </c>
      <c r="I104" s="70">
        <f t="shared" si="44"/>
        <v>768</v>
      </c>
      <c r="J104" s="73" t="str">
        <f t="shared" si="45"/>
        <v>--</v>
      </c>
      <c r="K104" s="32"/>
      <c r="L104" s="233"/>
      <c r="M104" s="295" t="s">
        <v>406</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649-768</v>
      </c>
      <c r="AF104" s="109" t="str">
        <f t="shared" si="37"/>
        <v>N</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5" t="s">
        <v>407</v>
      </c>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157</v>
      </c>
      <c r="X110" s="84"/>
      <c r="Y110" s="78">
        <f>SUM(E99:E110)</f>
        <v>156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157</v>
      </c>
      <c r="X111" s="84"/>
      <c r="Y111" s="78">
        <f>SUM(E99:E111)</f>
        <v>156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157</v>
      </c>
      <c r="X112" s="84"/>
      <c r="Y112" s="78">
        <f>SUM(E99:E112)</f>
        <v>156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157</v>
      </c>
      <c r="X113" s="84"/>
      <c r="Y113" s="78">
        <f>SUM(E99:E113)</f>
        <v>156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157</v>
      </c>
      <c r="X114" s="84"/>
      <c r="Y114" s="78">
        <f>SUM(E99:E114)</f>
        <v>156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157</v>
      </c>
      <c r="X115" s="84"/>
      <c r="Y115" s="78">
        <f>SUM(E99:E115)</f>
        <v>156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157</v>
      </c>
      <c r="X116" s="84"/>
      <c r="Y116" s="78">
        <f>SUM(E99:E116)</f>
        <v>156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157</v>
      </c>
      <c r="X117" s="84"/>
      <c r="Y117" s="78">
        <f>SUM(E99:E117)</f>
        <v>156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157</v>
      </c>
      <c r="X118" s="84"/>
      <c r="Y118" s="78">
        <f>SUM(E99:E118)</f>
        <v>156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157</v>
      </c>
      <c r="X119" s="84"/>
      <c r="Y119" s="78">
        <f>SUM(E99:E119)</f>
        <v>156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157</v>
      </c>
      <c r="X120" s="84"/>
      <c r="Y120" s="78">
        <f>SUM(E99:E120)</f>
        <v>156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157</v>
      </c>
      <c r="X121" s="84"/>
      <c r="Y121" s="78">
        <f>SUM(E99:E121)</f>
        <v>156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157</v>
      </c>
      <c r="X122" s="84"/>
      <c r="Y122" s="78">
        <f>SUM(E99:E122)</f>
        <v>156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156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21</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2</v>
      </c>
      <c r="V129" s="35">
        <v>0</v>
      </c>
      <c r="W129" s="34">
        <f>COUNTIFS($E140:$E164,"2",$F140:$F164,"HH",$C140:$C164,"FST")</f>
        <v>2</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2</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12</v>
      </c>
      <c r="J130" s="301" t="s">
        <v>231</v>
      </c>
      <c r="K130" s="302"/>
      <c r="L130" s="34">
        <f>I134</f>
        <v>769</v>
      </c>
      <c r="M130" s="196">
        <v>4</v>
      </c>
      <c r="N130" s="35">
        <f>SUM(AI130,AI141)</f>
        <v>0</v>
      </c>
      <c r="O130" s="35">
        <v>0</v>
      </c>
      <c r="P130" s="35">
        <f>SUM(AJ130,AJ141)</f>
        <v>0</v>
      </c>
      <c r="Q130" s="35">
        <v>0</v>
      </c>
      <c r="R130" s="35">
        <f>COUNTIFS($E140:$E164,"4",$F140:$F164,"Pole",$C140:$C164,"FST")</f>
        <v>0</v>
      </c>
      <c r="S130" s="35">
        <f>SUM(AL130,AK141)</f>
        <v>0</v>
      </c>
      <c r="T130" s="35">
        <v>0</v>
      </c>
      <c r="U130" s="35">
        <f>SUM(AK130,AL141)</f>
        <v>2</v>
      </c>
      <c r="V130" s="35">
        <v>0</v>
      </c>
      <c r="W130" s="34">
        <f>COUNTIFS($E140:$E164,"4",$F140:$F164,"HH",$C140:$C164,"FST")</f>
        <v>2</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2</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768</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1628</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769</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769</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78"/>
      <c r="H135" s="47" t="s">
        <v>257</v>
      </c>
      <c r="I135" s="35">
        <f>IF(E133="","0",IF(AND(E130="EUC",E131=432), I134+(203-E132),IF(E133=0,0,(E133+(E131-E132)-1))))</f>
        <v>780</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748</v>
      </c>
      <c r="E140" s="32">
        <v>4</v>
      </c>
      <c r="F140" s="32" t="s">
        <v>488</v>
      </c>
      <c r="G140" s="68" t="s">
        <v>277</v>
      </c>
      <c r="H140" s="69">
        <f>IF(I140=0,0,I140-(E140-1))</f>
        <v>777</v>
      </c>
      <c r="I140" s="70">
        <f>IF(E140=0,0,I135)</f>
        <v>780</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777-780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731</v>
      </c>
      <c r="E141" s="32">
        <v>2</v>
      </c>
      <c r="F141" s="32" t="s">
        <v>488</v>
      </c>
      <c r="G141" s="68" t="s">
        <v>277</v>
      </c>
      <c r="H141" s="69">
        <f t="shared" ref="H141:H164" si="60">IF(E141=0,0,I141-(E141-1))</f>
        <v>775</v>
      </c>
      <c r="I141" s="70">
        <f t="shared" ref="I141:I164" si="61">IF(E141=0,0,H140-1)</f>
        <v>776</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775-776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6</v>
      </c>
    </row>
    <row r="142" spans="1:53" ht="15.75" thickBot="1" x14ac:dyDescent="0.3">
      <c r="A142" s="88"/>
      <c r="B142" s="74" t="s">
        <v>280</v>
      </c>
      <c r="C142" s="67" t="s">
        <v>484</v>
      </c>
      <c r="D142" s="102" t="s">
        <v>749</v>
      </c>
      <c r="E142" s="32">
        <v>4</v>
      </c>
      <c r="F142" s="32" t="s">
        <v>488</v>
      </c>
      <c r="G142" s="75" t="s">
        <v>277</v>
      </c>
      <c r="H142" s="69">
        <f t="shared" si="60"/>
        <v>771</v>
      </c>
      <c r="I142" s="70">
        <f t="shared" si="61"/>
        <v>774</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0</v>
      </c>
      <c r="AE142" s="109" t="str">
        <f t="shared" si="53"/>
        <v>771-774</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t="s">
        <v>484</v>
      </c>
      <c r="D143" s="102" t="s">
        <v>779</v>
      </c>
      <c r="E143" s="32">
        <v>2</v>
      </c>
      <c r="F143" s="32" t="s">
        <v>488</v>
      </c>
      <c r="G143" s="68" t="s">
        <v>277</v>
      </c>
      <c r="H143" s="69">
        <f t="shared" si="60"/>
        <v>769</v>
      </c>
      <c r="I143" s="70">
        <f t="shared" si="61"/>
        <v>770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0</v>
      </c>
      <c r="AE143" s="109" t="str">
        <f t="shared" si="53"/>
        <v>769-770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21</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120</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24</v>
      </c>
      <c r="J171" s="301" t="s">
        <v>231</v>
      </c>
      <c r="K171" s="302"/>
      <c r="L171" s="34">
        <f>I175</f>
        <v>649</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309" t="s">
        <v>237</v>
      </c>
      <c r="H172" s="310"/>
      <c r="I172" s="35">
        <f>IF(E172=0,0,12-(MOD(I170,12)))</f>
        <v>12</v>
      </c>
      <c r="J172" s="301" t="s">
        <v>238</v>
      </c>
      <c r="K172" s="302"/>
      <c r="L172" s="39">
        <f>I176-I170</f>
        <v>648</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24</v>
      </c>
      <c r="F173" s="88"/>
      <c r="G173" s="277" t="s">
        <v>242</v>
      </c>
      <c r="H173" s="43" t="s">
        <v>243</v>
      </c>
      <c r="I173" s="35">
        <f>IF(E173&lt;&gt;0,1,0)</f>
        <v>1</v>
      </c>
      <c r="J173" s="309" t="s">
        <v>244</v>
      </c>
      <c r="K173" s="310"/>
      <c r="L173" s="44">
        <f>'Cable Calculator'!X3</f>
        <v>728</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649</v>
      </c>
      <c r="F174" s="88"/>
      <c r="G174" s="278"/>
      <c r="H174" s="47" t="s">
        <v>248</v>
      </c>
      <c r="I174" s="35">
        <f>IF(E173&lt;&gt;0,E173,0)</f>
        <v>24</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1</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1</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277" t="s">
        <v>251</v>
      </c>
      <c r="H175" s="51" t="s">
        <v>252</v>
      </c>
      <c r="I175" s="112">
        <f>E174</f>
        <v>649</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78"/>
      <c r="H176" s="47" t="s">
        <v>257</v>
      </c>
      <c r="I176" s="35">
        <f>IF(E174="","0",IF(AND(E171="EUC",E172=432), I175+(203-E173),IF(E174=0,0,(E174+(E172-E173)-1))))</f>
        <v>768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120</v>
      </c>
      <c r="D177" s="31" t="s">
        <v>259</v>
      </c>
      <c r="E177" s="101" t="str">
        <f>IF(AS171="Y","DBL",IF(AS172="Y","TRPL",IF(AS173="Y","QUAD","")))</f>
        <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750</v>
      </c>
      <c r="E181" s="32">
        <v>12</v>
      </c>
      <c r="F181" s="32" t="s">
        <v>488</v>
      </c>
      <c r="G181" s="68" t="s">
        <v>277</v>
      </c>
      <c r="H181" s="69">
        <f>IF(I181=0,0,I181-(E181-1))</f>
        <v>757</v>
      </c>
      <c r="I181" s="70">
        <f>IF(E181=0,0,I176)</f>
        <v>768</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757-768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36</v>
      </c>
      <c r="F182" s="32"/>
      <c r="G182" s="68" t="s">
        <v>277</v>
      </c>
      <c r="H182" s="69">
        <f t="shared" ref="H182:H205" si="77">IF(E182=0,0,I182-(E182-1))</f>
        <v>721</v>
      </c>
      <c r="I182" s="70">
        <f t="shared" ref="I182:I205" si="78">IF(E182=0,0,H181-1)</f>
        <v>756</v>
      </c>
      <c r="J182" s="73" t="str">
        <f>IF(C182="","--",IF(AND(C182&lt;&gt;"FST",C182&lt;&gt;"TCF",BA181&lt;&gt;0),BA181,"--"))</f>
        <v>--</v>
      </c>
      <c r="K182" s="32"/>
      <c r="L182" s="233"/>
      <c r="M182" s="295" t="s">
        <v>408</v>
      </c>
      <c r="N182" s="295"/>
      <c r="O182" s="295"/>
      <c r="P182" s="295"/>
      <c r="Q182" s="295"/>
      <c r="R182" s="295"/>
      <c r="S182" s="295"/>
      <c r="T182" s="295"/>
      <c r="U182" s="296"/>
      <c r="V182" s="103"/>
      <c r="W182" s="72"/>
      <c r="X182" s="72"/>
      <c r="Y182" s="72"/>
      <c r="Z182" s="45">
        <v>10</v>
      </c>
      <c r="AA182" s="46">
        <v>109</v>
      </c>
      <c r="AB182" s="46">
        <v>120</v>
      </c>
      <c r="AC182" s="72">
        <f t="shared" si="68"/>
        <v>1</v>
      </c>
      <c r="AD182" s="72">
        <f t="shared" si="69"/>
        <v>1</v>
      </c>
      <c r="AE182" s="109" t="str">
        <f t="shared" si="70"/>
        <v>721-756</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c r="E183" s="32">
        <v>36</v>
      </c>
      <c r="F183" s="32"/>
      <c r="G183" s="75" t="s">
        <v>277</v>
      </c>
      <c r="H183" s="69">
        <f t="shared" si="77"/>
        <v>685</v>
      </c>
      <c r="I183" s="70">
        <f t="shared" si="78"/>
        <v>720</v>
      </c>
      <c r="J183" s="73" t="str">
        <f t="shared" ref="J183:J205" si="79">IF(C183="","--",IF(AND(C183&lt;&gt;"FST",C183&lt;&gt;"TCF",BA182&lt;&gt;0),BA182,"--"))</f>
        <v>--</v>
      </c>
      <c r="K183" s="32"/>
      <c r="L183" s="233"/>
      <c r="M183" s="295" t="s">
        <v>777</v>
      </c>
      <c r="N183" s="295"/>
      <c r="O183" s="295"/>
      <c r="P183" s="295"/>
      <c r="Q183" s="295"/>
      <c r="R183" s="295"/>
      <c r="S183" s="295"/>
      <c r="T183" s="295"/>
      <c r="U183" s="296"/>
      <c r="V183" s="103"/>
      <c r="W183" s="72"/>
      <c r="X183" s="72"/>
      <c r="Y183" s="72"/>
      <c r="Z183" s="45">
        <v>11</v>
      </c>
      <c r="AA183" s="46">
        <v>121</v>
      </c>
      <c r="AB183" s="46">
        <v>132</v>
      </c>
      <c r="AC183" s="72">
        <f t="shared" si="68"/>
        <v>1</v>
      </c>
      <c r="AD183" s="72">
        <f t="shared" si="69"/>
        <v>1</v>
      </c>
      <c r="AE183" s="109" t="str">
        <f t="shared" si="70"/>
        <v>685-720</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t="s">
        <v>502</v>
      </c>
      <c r="D184" s="102"/>
      <c r="E184" s="32">
        <v>36</v>
      </c>
      <c r="F184" s="32"/>
      <c r="G184" s="68" t="s">
        <v>277</v>
      </c>
      <c r="H184" s="69">
        <f t="shared" si="77"/>
        <v>649</v>
      </c>
      <c r="I184" s="70">
        <f t="shared" si="78"/>
        <v>684</v>
      </c>
      <c r="J184" s="73" t="str">
        <f t="shared" si="79"/>
        <v>--</v>
      </c>
      <c r="K184" s="32"/>
      <c r="L184" s="233"/>
      <c r="M184" s="295" t="s">
        <v>410</v>
      </c>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649-684</v>
      </c>
      <c r="AF184" s="109" t="str">
        <f t="shared" si="71"/>
        <v>N</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121</v>
      </c>
      <c r="X192" s="84"/>
      <c r="Y192" s="78">
        <f>SUM(E181:E192)</f>
        <v>120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121</v>
      </c>
      <c r="X193" s="84"/>
      <c r="Y193" s="78">
        <f>SUM(E181:E193)</f>
        <v>120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121</v>
      </c>
      <c r="X194" s="84"/>
      <c r="Y194" s="78">
        <f>SUM(E181:E194)</f>
        <v>120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121</v>
      </c>
      <c r="X195" s="84"/>
      <c r="Y195" s="78">
        <f>SUM(E181:E195)</f>
        <v>120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121</v>
      </c>
      <c r="X196" s="84"/>
      <c r="Y196" s="78">
        <f>SUM(E181:E196)</f>
        <v>120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121</v>
      </c>
      <c r="X197" s="84"/>
      <c r="Y197" s="78">
        <f>SUM(E181:E197)</f>
        <v>120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121</v>
      </c>
      <c r="X198" s="84"/>
      <c r="Y198" s="78">
        <f>SUM(E181:E198)</f>
        <v>120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121</v>
      </c>
      <c r="X199" s="84"/>
      <c r="Y199" s="78">
        <f>SUM(E181:E199)</f>
        <v>120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121</v>
      </c>
      <c r="X200" s="84"/>
      <c r="Y200" s="78">
        <f>SUM(E181:E200)</f>
        <v>120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121</v>
      </c>
      <c r="X201" s="84"/>
      <c r="Y201" s="78">
        <f>SUM(E181:E201)</f>
        <v>120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121</v>
      </c>
      <c r="X202" s="84"/>
      <c r="Y202" s="78">
        <f>SUM(E181:E202)</f>
        <v>120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121</v>
      </c>
      <c r="X203" s="84"/>
      <c r="Y203" s="78">
        <f>SUM(E181:E203)</f>
        <v>120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121</v>
      </c>
      <c r="X204" s="84"/>
      <c r="Y204" s="78">
        <f>SUM(E181:E204)</f>
        <v>120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120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36</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0" t="s">
        <v>230</v>
      </c>
      <c r="H212" s="287"/>
      <c r="I212" s="33">
        <f>E213-I211</f>
        <v>12</v>
      </c>
      <c r="J212" s="301" t="s">
        <v>231</v>
      </c>
      <c r="K212" s="302"/>
      <c r="L212" s="34">
        <f>I216</f>
        <v>721</v>
      </c>
      <c r="M212" s="196">
        <v>4</v>
      </c>
      <c r="N212" s="35">
        <f>SUM(AI212,AI223)</f>
        <v>0</v>
      </c>
      <c r="O212" s="35">
        <v>0</v>
      </c>
      <c r="P212" s="35">
        <f>SUM(AJ212,AJ223)</f>
        <v>0</v>
      </c>
      <c r="Q212" s="35">
        <v>0</v>
      </c>
      <c r="R212" s="35">
        <f>COUNTIFS($E222:$E246,"4",$F222:$F246,"Pole",$C222:$C246,"FST")</f>
        <v>0</v>
      </c>
      <c r="S212" s="35">
        <f>SUM(AL212,AK223)</f>
        <v>0</v>
      </c>
      <c r="T212" s="35">
        <v>0</v>
      </c>
      <c r="U212" s="35">
        <f>SUM(AK212,AL223)</f>
        <v>7</v>
      </c>
      <c r="V212" s="35">
        <v>0</v>
      </c>
      <c r="W212" s="34">
        <f>COUNTIFS($E222:$E246,"4",$F222:$F246,"HH",$C222:$C246,"FST")</f>
        <v>7</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f>IF($E212="EUC",COUNTIFS($C222:$C246,"FST",$E222:$E246,"4"),"0")</f>
        <v>7</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09" t="s">
        <v>237</v>
      </c>
      <c r="H213" s="310"/>
      <c r="I213" s="35">
        <f>IF(E213=0,0,12-(MOD(I211,12)))</f>
        <v>12</v>
      </c>
      <c r="J213" s="301" t="s">
        <v>238</v>
      </c>
      <c r="K213" s="302"/>
      <c r="L213" s="39">
        <f>I217-I211</f>
        <v>720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1539</v>
      </c>
      <c r="M214" s="196">
        <v>8</v>
      </c>
      <c r="N214" s="35">
        <f>SUM(AI214,AI225)</f>
        <v>0</v>
      </c>
      <c r="O214" s="35">
        <v>0</v>
      </c>
      <c r="P214" s="35">
        <f>SUM(AJ214,AJ225)</f>
        <v>0</v>
      </c>
      <c r="Q214" s="35">
        <v>0</v>
      </c>
      <c r="R214" s="35">
        <f>COUNTIFS($E222:$E246,"8",$F222:$F246,"Pole",$C222:$C246,"FST")</f>
        <v>0</v>
      </c>
      <c r="S214" s="35">
        <f>SUM(AL214,AK225)</f>
        <v>0</v>
      </c>
      <c r="T214" s="35">
        <v>0</v>
      </c>
      <c r="U214" s="35">
        <f>SUM(AK214,AL225)</f>
        <v>1</v>
      </c>
      <c r="V214" s="35">
        <v>0</v>
      </c>
      <c r="W214" s="34">
        <f>COUNTIFS($E222:$E246,"8",$F222:$F246,"HH",$C222:$C246,"FST")</f>
        <v>1</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721</v>
      </c>
      <c r="F215" s="88"/>
      <c r="G215" s="278"/>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277" t="s">
        <v>251</v>
      </c>
      <c r="H216" s="51" t="s">
        <v>252</v>
      </c>
      <c r="I216" s="112">
        <f>E215</f>
        <v>721</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756</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775</v>
      </c>
      <c r="E222" s="32">
        <v>4</v>
      </c>
      <c r="F222" s="32" t="s">
        <v>488</v>
      </c>
      <c r="G222" s="68" t="s">
        <v>277</v>
      </c>
      <c r="H222" s="69">
        <f>IF(I222=0,0,I222-(E222-1))</f>
        <v>753</v>
      </c>
      <c r="I222" s="70">
        <f>IF(E222=0,0,I217)</f>
        <v>756</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753-756</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753</v>
      </c>
      <c r="E223" s="32">
        <v>4</v>
      </c>
      <c r="F223" s="32" t="s">
        <v>488</v>
      </c>
      <c r="G223" s="68" t="s">
        <v>277</v>
      </c>
      <c r="H223" s="69">
        <f t="shared" ref="H223:H246" si="94">IF(E223=0,0,I223-(E223-1))</f>
        <v>749</v>
      </c>
      <c r="I223" s="70">
        <f t="shared" ref="I223:I246" si="95">IF(E223=0,0,H222-1)</f>
        <v>752</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749-752</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754</v>
      </c>
      <c r="E224" s="32">
        <v>4</v>
      </c>
      <c r="F224" s="32" t="s">
        <v>488</v>
      </c>
      <c r="G224" s="75" t="s">
        <v>277</v>
      </c>
      <c r="H224" s="69">
        <f t="shared" si="94"/>
        <v>745</v>
      </c>
      <c r="I224" s="70">
        <f t="shared" si="95"/>
        <v>748</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745-748</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755</v>
      </c>
      <c r="E225" s="32">
        <v>4</v>
      </c>
      <c r="F225" s="32" t="s">
        <v>488</v>
      </c>
      <c r="G225" s="68" t="s">
        <v>277</v>
      </c>
      <c r="H225" s="69">
        <f t="shared" si="94"/>
        <v>741</v>
      </c>
      <c r="I225" s="70">
        <f t="shared" si="95"/>
        <v>744</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0</v>
      </c>
      <c r="AE225" s="109" t="str">
        <f t="shared" si="87"/>
        <v>741-744</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756</v>
      </c>
      <c r="E226" s="32">
        <v>4</v>
      </c>
      <c r="F226" s="32" t="s">
        <v>488</v>
      </c>
      <c r="G226" s="68" t="s">
        <v>277</v>
      </c>
      <c r="H226" s="69">
        <f t="shared" si="94"/>
        <v>737</v>
      </c>
      <c r="I226" s="70">
        <f t="shared" si="95"/>
        <v>740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737-740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765</v>
      </c>
      <c r="E227" s="32">
        <v>4</v>
      </c>
      <c r="F227" s="32" t="s">
        <v>488</v>
      </c>
      <c r="G227" s="68" t="s">
        <v>277</v>
      </c>
      <c r="H227" s="69">
        <f t="shared" si="94"/>
        <v>733</v>
      </c>
      <c r="I227" s="70">
        <f t="shared" si="95"/>
        <v>736</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0</v>
      </c>
      <c r="AE227" s="109" t="str">
        <f t="shared" si="87"/>
        <v>733-736</v>
      </c>
      <c r="AF227" s="109" t="str">
        <f t="shared" si="88"/>
        <v>Y</v>
      </c>
      <c r="AG227" s="109" t="str">
        <f t="shared" si="89"/>
        <v>B</v>
      </c>
      <c r="AM227" s="109">
        <f t="shared" si="90"/>
        <v>0</v>
      </c>
      <c r="AN227" s="109">
        <f t="shared" si="91"/>
        <v>0</v>
      </c>
      <c r="AO227" s="109" t="str">
        <f t="shared" si="92"/>
        <v/>
      </c>
      <c r="AQ227" s="109" t="str">
        <f t="shared" si="93"/>
        <v/>
      </c>
      <c r="BA227" s="229">
        <f>MOD(SUM(E222:E228),12)</f>
        <v>4</v>
      </c>
    </row>
    <row r="228" spans="1:53" ht="15.75" thickBot="1" x14ac:dyDescent="0.3">
      <c r="A228" s="88"/>
      <c r="B228" s="66" t="s">
        <v>284</v>
      </c>
      <c r="C228" s="67" t="s">
        <v>484</v>
      </c>
      <c r="D228" s="102" t="s">
        <v>751</v>
      </c>
      <c r="E228" s="32">
        <v>4</v>
      </c>
      <c r="F228" s="32" t="s">
        <v>488</v>
      </c>
      <c r="G228" s="68" t="s">
        <v>277</v>
      </c>
      <c r="H228" s="69">
        <f t="shared" si="94"/>
        <v>729</v>
      </c>
      <c r="I228" s="70">
        <f t="shared" si="95"/>
        <v>732</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0</v>
      </c>
      <c r="AE228" s="109" t="str">
        <f t="shared" si="87"/>
        <v>729-732</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t="s">
        <v>484</v>
      </c>
      <c r="D229" s="102" t="s">
        <v>752</v>
      </c>
      <c r="E229" s="32">
        <v>8</v>
      </c>
      <c r="F229" s="32" t="s">
        <v>488</v>
      </c>
      <c r="G229" s="68" t="s">
        <v>277</v>
      </c>
      <c r="H229" s="69">
        <f t="shared" si="94"/>
        <v>721</v>
      </c>
      <c r="I229" s="70">
        <f t="shared" si="95"/>
        <v>728</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0</v>
      </c>
      <c r="AE229" s="109" t="str">
        <f t="shared" si="87"/>
        <v>721-728</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17</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36</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0" t="s">
        <v>230</v>
      </c>
      <c r="H253" s="287"/>
      <c r="I253" s="33">
        <f>E254-I252</f>
        <v>12</v>
      </c>
      <c r="J253" s="301" t="s">
        <v>231</v>
      </c>
      <c r="K253" s="302"/>
      <c r="L253" s="34">
        <f>I257</f>
        <v>685</v>
      </c>
      <c r="M253" s="196">
        <v>4</v>
      </c>
      <c r="N253" s="35">
        <f>SUM(AI253,AI264)</f>
        <v>0</v>
      </c>
      <c r="O253" s="35">
        <v>0</v>
      </c>
      <c r="P253" s="35">
        <f>SUM(AJ253,AJ264)</f>
        <v>0</v>
      </c>
      <c r="Q253" s="35">
        <v>0</v>
      </c>
      <c r="R253" s="35">
        <f>COUNTIFS($E263:$E287,"4",$F263:$F287,"Pole",$C263:$C287,"FST")</f>
        <v>0</v>
      </c>
      <c r="S253" s="35">
        <f>SUM(AL253,AK264)</f>
        <v>0</v>
      </c>
      <c r="T253" s="35">
        <v>0</v>
      </c>
      <c r="U253" s="35">
        <f>SUM(AK253,AL264)</f>
        <v>7</v>
      </c>
      <c r="V253" s="35">
        <v>0</v>
      </c>
      <c r="W253" s="34">
        <f>COUNTIFS($E263:$E287,"4",$F263:$F287,"HH",$C263:$C287,"FST")</f>
        <v>7</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7</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309" t="s">
        <v>237</v>
      </c>
      <c r="H254" s="310"/>
      <c r="I254" s="35">
        <f>IF(E254=0,0,12-(MOD(I252,12)))</f>
        <v>12</v>
      </c>
      <c r="J254" s="301" t="s">
        <v>238</v>
      </c>
      <c r="K254" s="302"/>
      <c r="L254" s="39">
        <f>I258-I252</f>
        <v>684</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1702</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1</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685</v>
      </c>
      <c r="F256" s="88"/>
      <c r="G256" s="278"/>
      <c r="H256" s="47" t="s">
        <v>248</v>
      </c>
      <c r="I256" s="35">
        <f>IF(E255&lt;&gt;0,E255,0)</f>
        <v>12</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277" t="s">
        <v>251</v>
      </c>
      <c r="H257" s="51" t="s">
        <v>252</v>
      </c>
      <c r="I257" s="112">
        <f>E256</f>
        <v>685</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278"/>
      <c r="H258" s="47" t="s">
        <v>257</v>
      </c>
      <c r="I258" s="35">
        <f>IF(E256="","0",IF(AND(E253="EUC",E254=432), I257+(203-E255),IF(E256=0,0,(E256+(E254-E255)-1))))</f>
        <v>720</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36</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757</v>
      </c>
      <c r="E263" s="32">
        <v>4</v>
      </c>
      <c r="F263" s="32" t="s">
        <v>488</v>
      </c>
      <c r="G263" s="68" t="s">
        <v>277</v>
      </c>
      <c r="H263" s="69">
        <f>IF(I263=0,0,I263-(E263-1))</f>
        <v>717</v>
      </c>
      <c r="I263" s="70">
        <f>IF(E263=0,0,I258)</f>
        <v>720</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717-720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758</v>
      </c>
      <c r="E264" s="32">
        <v>4</v>
      </c>
      <c r="F264" s="32" t="s">
        <v>488</v>
      </c>
      <c r="G264" s="68" t="s">
        <v>277</v>
      </c>
      <c r="H264" s="69">
        <f t="shared" ref="H264:H287" si="111">IF(E264=0,0,I264-(E264-1))</f>
        <v>713</v>
      </c>
      <c r="I264" s="70">
        <f t="shared" ref="I264:I287" si="112">IF(E264=0,0,H263-1)</f>
        <v>716</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713-716</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759</v>
      </c>
      <c r="E265" s="32">
        <v>4</v>
      </c>
      <c r="F265" s="32" t="s">
        <v>488</v>
      </c>
      <c r="G265" s="75" t="s">
        <v>277</v>
      </c>
      <c r="H265" s="69">
        <f t="shared" si="111"/>
        <v>709</v>
      </c>
      <c r="I265" s="70">
        <f t="shared" si="112"/>
        <v>712</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709-712</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760</v>
      </c>
      <c r="E266" s="32">
        <v>4</v>
      </c>
      <c r="F266" s="32" t="s">
        <v>488</v>
      </c>
      <c r="G266" s="68" t="s">
        <v>277</v>
      </c>
      <c r="H266" s="69">
        <f t="shared" si="111"/>
        <v>705</v>
      </c>
      <c r="I266" s="70">
        <f t="shared" si="112"/>
        <v>708</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705-708</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8</v>
      </c>
    </row>
    <row r="267" spans="1:53" ht="15.75" thickBot="1" x14ac:dyDescent="0.3">
      <c r="A267" s="88"/>
      <c r="B267" s="66" t="s">
        <v>282</v>
      </c>
      <c r="C267" s="67" t="s">
        <v>484</v>
      </c>
      <c r="D267" s="102" t="s">
        <v>766</v>
      </c>
      <c r="E267" s="32">
        <v>4</v>
      </c>
      <c r="F267" s="32" t="s">
        <v>488</v>
      </c>
      <c r="G267" s="68" t="s">
        <v>277</v>
      </c>
      <c r="H267" s="69">
        <f t="shared" si="111"/>
        <v>701</v>
      </c>
      <c r="I267" s="70">
        <f t="shared" si="112"/>
        <v>704</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701-704</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761</v>
      </c>
      <c r="E268" s="32">
        <v>4</v>
      </c>
      <c r="F268" s="32" t="s">
        <v>488</v>
      </c>
      <c r="G268" s="68" t="s">
        <v>277</v>
      </c>
      <c r="H268" s="69">
        <f t="shared" si="111"/>
        <v>697</v>
      </c>
      <c r="I268" s="70">
        <f t="shared" si="112"/>
        <v>700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0</v>
      </c>
      <c r="AE268" s="109" t="str">
        <f t="shared" si="104"/>
        <v>697-700</v>
      </c>
      <c r="AF268" s="109" t="str">
        <f t="shared" si="105"/>
        <v>Y</v>
      </c>
      <c r="AG268" s="109" t="str">
        <f t="shared" si="106"/>
        <v>B</v>
      </c>
      <c r="AM268" s="109">
        <f t="shared" si="107"/>
        <v>0</v>
      </c>
      <c r="AN268" s="109">
        <f t="shared" si="108"/>
        <v>0</v>
      </c>
      <c r="AO268" s="109" t="str">
        <f t="shared" si="109"/>
        <v/>
      </c>
      <c r="AQ268" s="109" t="str">
        <f t="shared" si="110"/>
        <v/>
      </c>
      <c r="BA268" s="229">
        <f>MOD(SUM(E263:E269),12)</f>
        <v>4</v>
      </c>
    </row>
    <row r="269" spans="1:53" ht="15.75" thickBot="1" x14ac:dyDescent="0.3">
      <c r="A269" s="88"/>
      <c r="B269" s="66" t="s">
        <v>284</v>
      </c>
      <c r="C269" s="67" t="s">
        <v>484</v>
      </c>
      <c r="D269" s="102" t="s">
        <v>762</v>
      </c>
      <c r="E269" s="32">
        <v>4</v>
      </c>
      <c r="F269" s="32" t="s">
        <v>488</v>
      </c>
      <c r="G269" s="68" t="s">
        <v>277</v>
      </c>
      <c r="H269" s="69">
        <f t="shared" si="111"/>
        <v>693</v>
      </c>
      <c r="I269" s="70">
        <f t="shared" si="112"/>
        <v>696</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0</v>
      </c>
      <c r="AE269" s="109" t="str">
        <f t="shared" si="104"/>
        <v>693-696</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t="s">
        <v>484</v>
      </c>
      <c r="D270" s="102" t="s">
        <v>767</v>
      </c>
      <c r="E270" s="32">
        <v>8</v>
      </c>
      <c r="F270" s="32" t="s">
        <v>488</v>
      </c>
      <c r="G270" s="68" t="s">
        <v>277</v>
      </c>
      <c r="H270" s="69">
        <f t="shared" si="111"/>
        <v>685</v>
      </c>
      <c r="I270" s="70">
        <f t="shared" si="112"/>
        <v>692</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0</v>
      </c>
      <c r="AE270" s="109" t="str">
        <f t="shared" si="104"/>
        <v>685-692</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37</v>
      </c>
      <c r="X274" s="84"/>
      <c r="Y274" s="78">
        <f>SUM(E263:E274)</f>
        <v>36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37</v>
      </c>
      <c r="X275" s="84"/>
      <c r="Y275" s="78">
        <f>SUM(E263:E275)</f>
        <v>36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37</v>
      </c>
      <c r="X276" s="84"/>
      <c r="Y276" s="78">
        <f>SUM(E263:E276)</f>
        <v>36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37</v>
      </c>
      <c r="X277" s="84"/>
      <c r="Y277" s="78">
        <f>SUM(E263:E277)</f>
        <v>36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37</v>
      </c>
      <c r="X278" s="84"/>
      <c r="Y278" s="78">
        <f>SUM(E263:E278)</f>
        <v>36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37</v>
      </c>
      <c r="X279" s="84"/>
      <c r="Y279" s="78">
        <f>SUM(E263:E279)</f>
        <v>36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37</v>
      </c>
      <c r="X280" s="84"/>
      <c r="Y280" s="78">
        <f>SUM(E263:E280)</f>
        <v>36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37</v>
      </c>
      <c r="X281" s="84"/>
      <c r="Y281" s="78">
        <f>SUM(E263:E281)</f>
        <v>36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37</v>
      </c>
      <c r="X282" s="84"/>
      <c r="Y282" s="78">
        <f>SUM(E263:E282)</f>
        <v>36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37</v>
      </c>
      <c r="X283" s="84"/>
      <c r="Y283" s="78">
        <f>SUM(E263:E283)</f>
        <v>36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37</v>
      </c>
      <c r="X284" s="84"/>
      <c r="Y284" s="78">
        <f>SUM(E263:E284)</f>
        <v>36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37</v>
      </c>
      <c r="X285" s="84"/>
      <c r="Y285" s="78">
        <f>SUM(E263:E285)</f>
        <v>36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37</v>
      </c>
      <c r="X286" s="84"/>
      <c r="Y286" s="78">
        <f>SUM(E263:E286)</f>
        <v>36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36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17</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36</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12</v>
      </c>
      <c r="J294" s="301" t="s">
        <v>231</v>
      </c>
      <c r="K294" s="302"/>
      <c r="L294" s="34">
        <f>I298</f>
        <v>649</v>
      </c>
      <c r="M294" s="196">
        <v>4</v>
      </c>
      <c r="N294" s="35">
        <f>SUM(AI294,AI305)</f>
        <v>0</v>
      </c>
      <c r="O294" s="35">
        <v>0</v>
      </c>
      <c r="P294" s="35">
        <f>SUM(AJ294,AJ305)</f>
        <v>0</v>
      </c>
      <c r="Q294" s="35">
        <v>0</v>
      </c>
      <c r="R294" s="35">
        <f>COUNTIFS($E304:$E328,"4",$F304:$F328,"Pole",$C304:$C328,"FST")</f>
        <v>0</v>
      </c>
      <c r="S294" s="35">
        <f>SUM(AL294,AK305)</f>
        <v>0</v>
      </c>
      <c r="T294" s="35">
        <v>0</v>
      </c>
      <c r="U294" s="35">
        <f>SUM(AK294,AL305)</f>
        <v>6</v>
      </c>
      <c r="V294" s="35">
        <v>0</v>
      </c>
      <c r="W294" s="34">
        <f>COUNTIFS($E304:$E328,"4",$F304:$F328,"HH",$C304:$C328,"FST")</f>
        <v>6</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6</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309" t="s">
        <v>237</v>
      </c>
      <c r="H295" s="310"/>
      <c r="I295" s="35">
        <f>IF(E295=0,0,12-(MOD(I293,12)))</f>
        <v>12</v>
      </c>
      <c r="J295" s="301" t="s">
        <v>238</v>
      </c>
      <c r="K295" s="302"/>
      <c r="L295" s="39">
        <f>I299-I293</f>
        <v>648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277" t="s">
        <v>242</v>
      </c>
      <c r="H296" s="43" t="s">
        <v>243</v>
      </c>
      <c r="I296" s="35">
        <f>IF(E296&lt;&gt;0,1,0)</f>
        <v>1</v>
      </c>
      <c r="J296" s="309" t="s">
        <v>244</v>
      </c>
      <c r="K296" s="310"/>
      <c r="L296" s="44">
        <f>'Cable Calculator'!AM3</f>
        <v>1458</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649</v>
      </c>
      <c r="F297" s="88"/>
      <c r="G297" s="278"/>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1</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277" t="s">
        <v>251</v>
      </c>
      <c r="H298" s="51" t="s">
        <v>252</v>
      </c>
      <c r="I298" s="112">
        <f>E297</f>
        <v>649</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78"/>
      <c r="H299" s="47" t="s">
        <v>257</v>
      </c>
      <c r="I299" s="35">
        <f>IF(E297="","0",IF(AND(E294="EUC",E295=432), I298+(203-E296),IF(E297=0,0,(E297+(E295-E296)-1))))</f>
        <v>684</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768</v>
      </c>
      <c r="E304" s="32">
        <v>4</v>
      </c>
      <c r="F304" s="32" t="s">
        <v>488</v>
      </c>
      <c r="G304" s="68" t="s">
        <v>277</v>
      </c>
      <c r="H304" s="69">
        <f>IF(I304=0,0,I304-(E304-1))</f>
        <v>681</v>
      </c>
      <c r="I304" s="70">
        <f>IF(E304=0,0,I299)</f>
        <v>684</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681-684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769</v>
      </c>
      <c r="E305" s="32">
        <v>4</v>
      </c>
      <c r="F305" s="32" t="s">
        <v>488</v>
      </c>
      <c r="G305" s="68" t="s">
        <v>277</v>
      </c>
      <c r="H305" s="69">
        <f t="shared" ref="H305:H328" si="128">IF(E305=0,0,I305-(E305-1))</f>
        <v>677</v>
      </c>
      <c r="I305" s="70">
        <f t="shared" ref="I305:I328" si="129">IF(E305=0,0,H304-1)</f>
        <v>680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677-680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770</v>
      </c>
      <c r="E306" s="32">
        <v>4</v>
      </c>
      <c r="F306" s="32" t="s">
        <v>488</v>
      </c>
      <c r="G306" s="75" t="s">
        <v>277</v>
      </c>
      <c r="H306" s="69">
        <f t="shared" si="128"/>
        <v>673</v>
      </c>
      <c r="I306" s="70">
        <f t="shared" si="129"/>
        <v>676</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673-676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771</v>
      </c>
      <c r="E307" s="32">
        <v>4</v>
      </c>
      <c r="F307" s="32" t="s">
        <v>488</v>
      </c>
      <c r="G307" s="68" t="s">
        <v>277</v>
      </c>
      <c r="H307" s="69">
        <f t="shared" si="128"/>
        <v>669</v>
      </c>
      <c r="I307" s="70">
        <f t="shared" si="129"/>
        <v>672</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0</v>
      </c>
      <c r="AE307" s="109" t="str">
        <f t="shared" si="121"/>
        <v>669-672</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8</v>
      </c>
    </row>
    <row r="308" spans="1:53" ht="15.75" thickBot="1" x14ac:dyDescent="0.3">
      <c r="A308" s="88"/>
      <c r="B308" s="66" t="s">
        <v>282</v>
      </c>
      <c r="C308" s="67" t="s">
        <v>484</v>
      </c>
      <c r="D308" s="102" t="s">
        <v>772</v>
      </c>
      <c r="E308" s="32">
        <v>4</v>
      </c>
      <c r="F308" s="32" t="s">
        <v>488</v>
      </c>
      <c r="G308" s="68" t="s">
        <v>277</v>
      </c>
      <c r="H308" s="69">
        <f t="shared" si="128"/>
        <v>665</v>
      </c>
      <c r="I308" s="70">
        <f t="shared" si="129"/>
        <v>668</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665-668</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t="s">
        <v>484</v>
      </c>
      <c r="D309" s="102" t="s">
        <v>773</v>
      </c>
      <c r="E309" s="32">
        <v>4</v>
      </c>
      <c r="F309" s="32" t="s">
        <v>488</v>
      </c>
      <c r="G309" s="68" t="s">
        <v>277</v>
      </c>
      <c r="H309" s="69">
        <f t="shared" si="128"/>
        <v>661</v>
      </c>
      <c r="I309" s="70">
        <f t="shared" si="129"/>
        <v>664</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0</v>
      </c>
      <c r="AE309" s="109" t="str">
        <f t="shared" si="121"/>
        <v>661-664</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t="s">
        <v>494</v>
      </c>
      <c r="D310" s="102"/>
      <c r="E310" s="32">
        <v>12</v>
      </c>
      <c r="F310" s="32"/>
      <c r="G310" s="68" t="s">
        <v>277</v>
      </c>
      <c r="H310" s="69">
        <f t="shared" si="128"/>
        <v>649</v>
      </c>
      <c r="I310" s="70">
        <f t="shared" si="129"/>
        <v>660</v>
      </c>
      <c r="J310" s="73" t="str">
        <f t="shared" si="130"/>
        <v>--</v>
      </c>
      <c r="K310" s="32"/>
      <c r="L310" s="233"/>
      <c r="M310" s="295" t="s">
        <v>411</v>
      </c>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649-660</v>
      </c>
      <c r="AF310" s="109" t="str">
        <f t="shared" si="122"/>
        <v>Y</v>
      </c>
      <c r="AG310" s="109" t="str">
        <f t="shared" si="123"/>
        <v>B</v>
      </c>
      <c r="AM310" s="109">
        <f t="shared" si="124"/>
        <v>1</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19</v>
      </c>
      <c r="AM329" s="109">
        <f>SUM(AM304:AM328)</f>
        <v>1</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12</v>
      </c>
      <c r="J335" s="301" t="s">
        <v>231</v>
      </c>
      <c r="K335" s="302"/>
      <c r="L335" s="34">
        <f>I339</f>
        <v>649</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648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912</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649</v>
      </c>
      <c r="F338" s="88"/>
      <c r="G338" s="278"/>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649</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660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780</v>
      </c>
      <c r="E345" s="32">
        <v>4</v>
      </c>
      <c r="F345" s="32" t="s">
        <v>488</v>
      </c>
      <c r="G345" s="68" t="s">
        <v>277</v>
      </c>
      <c r="H345" s="69">
        <f>IF(I345=0,0,I345-(E345-1))</f>
        <v>657</v>
      </c>
      <c r="I345" s="70">
        <f>IF(E345=0,0,I340)</f>
        <v>660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657-660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774</v>
      </c>
      <c r="E346" s="32">
        <v>4</v>
      </c>
      <c r="F346" s="32" t="s">
        <v>488</v>
      </c>
      <c r="G346" s="68" t="s">
        <v>277</v>
      </c>
      <c r="H346" s="69">
        <f t="shared" ref="H346:H369" si="145">IF(E346=0,0,I346-(E346-1))</f>
        <v>653</v>
      </c>
      <c r="I346" s="70">
        <f t="shared" ref="I346:I369" si="146">IF(E346=0,0,H345-1)</f>
        <v>656</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653-656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763</v>
      </c>
      <c r="E347" s="32">
        <v>2</v>
      </c>
      <c r="F347" s="32" t="s">
        <v>488</v>
      </c>
      <c r="G347" s="75" t="s">
        <v>277</v>
      </c>
      <c r="H347" s="69">
        <f t="shared" si="145"/>
        <v>651</v>
      </c>
      <c r="I347" s="70">
        <f t="shared" si="146"/>
        <v>652</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0</v>
      </c>
      <c r="AE347" s="109" t="str">
        <f t="shared" si="138"/>
        <v>651-652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764</v>
      </c>
      <c r="E348" s="32">
        <v>2</v>
      </c>
      <c r="F348" s="32" t="s">
        <v>488</v>
      </c>
      <c r="G348" s="68" t="s">
        <v>277</v>
      </c>
      <c r="H348" s="69">
        <f t="shared" si="145"/>
        <v>649</v>
      </c>
      <c r="I348" s="70">
        <f t="shared" si="146"/>
        <v>650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0</v>
      </c>
      <c r="AE348" s="109" t="str">
        <f t="shared" si="138"/>
        <v>649-650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9" priority="3205" operator="containsText" text="error">
      <formula>NOT(ISERROR(SEARCH("error",J17)))</formula>
    </cfRule>
  </conditionalFormatting>
  <conditionalFormatting sqref="J17:J41">
    <cfRule type="cellIs" dxfId="1508" priority="3203" operator="lessThan">
      <formula>12</formula>
    </cfRule>
    <cfRule type="cellIs" dxfId="1507" priority="3204" operator="equal">
      <formula>"4,6,8"</formula>
    </cfRule>
  </conditionalFormatting>
  <conditionalFormatting sqref="L8">
    <cfRule type="cellIs" dxfId="1506" priority="3201" operator="lessThan">
      <formula>$L$7</formula>
    </cfRule>
  </conditionalFormatting>
  <conditionalFormatting sqref="I7">
    <cfRule type="cellIs" dxfId="1505" priority="3200" operator="lessThan">
      <formula>0</formula>
    </cfRule>
  </conditionalFormatting>
  <conditionalFormatting sqref="H17:I41">
    <cfRule type="cellIs" dxfId="1504" priority="3199" operator="lessThan">
      <formula>0</formula>
    </cfRule>
  </conditionalFormatting>
  <conditionalFormatting sqref="K84:L84 K83">
    <cfRule type="containsText" dxfId="1503" priority="3198" operator="containsText" text="error">
      <formula>NOT(ISERROR(SEARCH("error",K83)))</formula>
    </cfRule>
  </conditionalFormatting>
  <conditionalFormatting sqref="K125:L125 K124">
    <cfRule type="containsText" dxfId="1502" priority="3192" operator="containsText" text="error">
      <formula>NOT(ISERROR(SEARCH("error",K124)))</formula>
    </cfRule>
  </conditionalFormatting>
  <conditionalFormatting sqref="K166:L166 K165">
    <cfRule type="containsText" dxfId="1501" priority="3186" operator="containsText" text="error">
      <formula>NOT(ISERROR(SEARCH("error",K165)))</formula>
    </cfRule>
  </conditionalFormatting>
  <conditionalFormatting sqref="K207:L207 K206">
    <cfRule type="containsText" dxfId="1500" priority="3180" operator="containsText" text="error">
      <formula>NOT(ISERROR(SEARCH("error",K206)))</formula>
    </cfRule>
  </conditionalFormatting>
  <conditionalFormatting sqref="K248:L248 K247">
    <cfRule type="containsText" dxfId="1499" priority="3174" operator="containsText" text="error">
      <formula>NOT(ISERROR(SEARCH("error",K247)))</formula>
    </cfRule>
  </conditionalFormatting>
  <conditionalFormatting sqref="K289:L289 K288">
    <cfRule type="containsText" dxfId="1498" priority="3168" operator="containsText" text="error">
      <formula>NOT(ISERROR(SEARCH("error",K288)))</formula>
    </cfRule>
  </conditionalFormatting>
  <conditionalFormatting sqref="K330:L330 K329">
    <cfRule type="containsText" dxfId="1497" priority="3162" operator="containsText" text="error">
      <formula>NOT(ISERROR(SEARCH("error",K329)))</formula>
    </cfRule>
  </conditionalFormatting>
  <conditionalFormatting sqref="K371:L371 K370">
    <cfRule type="containsText" dxfId="1496" priority="3156" operator="containsText" text="error">
      <formula>NOT(ISERROR(SEARCH("error",K370)))</formula>
    </cfRule>
  </conditionalFormatting>
  <conditionalFormatting sqref="K412:L412 K411">
    <cfRule type="containsText" dxfId="1495" priority="3150" operator="containsText" text="error">
      <formula>NOT(ISERROR(SEARCH("error",K411)))</formula>
    </cfRule>
  </conditionalFormatting>
  <conditionalFormatting sqref="K453:L453 K452">
    <cfRule type="containsText" dxfId="1494" priority="3144" operator="containsText" text="error">
      <formula>NOT(ISERROR(SEARCH("error",K452)))</formula>
    </cfRule>
  </conditionalFormatting>
  <conditionalFormatting sqref="K494:L494 K493">
    <cfRule type="containsText" dxfId="1493" priority="3138" operator="containsText" text="error">
      <formula>NOT(ISERROR(SEARCH("error",K493)))</formula>
    </cfRule>
  </conditionalFormatting>
  <conditionalFormatting sqref="K535:L535 K534">
    <cfRule type="containsText" dxfId="1492" priority="3132" operator="containsText" text="error">
      <formula>NOT(ISERROR(SEARCH("error",K534)))</formula>
    </cfRule>
  </conditionalFormatting>
  <conditionalFormatting sqref="K576:L576 K575">
    <cfRule type="containsText" dxfId="1491" priority="3126" operator="containsText" text="error">
      <formula>NOT(ISERROR(SEARCH("error",K575)))</formula>
    </cfRule>
  </conditionalFormatting>
  <conditionalFormatting sqref="K617:L617 K616">
    <cfRule type="containsText" dxfId="1490" priority="3120" operator="containsText" text="error">
      <formula>NOT(ISERROR(SEARCH("error",K616)))</formula>
    </cfRule>
  </conditionalFormatting>
  <conditionalFormatting sqref="K658:L658 K657">
    <cfRule type="containsText" dxfId="1489" priority="3114" operator="containsText" text="error">
      <formula>NOT(ISERROR(SEARCH("error",K657)))</formula>
    </cfRule>
  </conditionalFormatting>
  <conditionalFormatting sqref="K699:L699 K698">
    <cfRule type="containsText" dxfId="1488" priority="3108" operator="containsText" text="error">
      <formula>NOT(ISERROR(SEARCH("error",K698)))</formula>
    </cfRule>
  </conditionalFormatting>
  <conditionalFormatting sqref="K740:L740 K739">
    <cfRule type="containsText" dxfId="1487" priority="3102" operator="containsText" text="error">
      <formula>NOT(ISERROR(SEARCH("error",K739)))</formula>
    </cfRule>
  </conditionalFormatting>
  <conditionalFormatting sqref="K781:L781 K780">
    <cfRule type="containsText" dxfId="1486" priority="3096" operator="containsText" text="error">
      <formula>NOT(ISERROR(SEARCH("error",K780)))</formula>
    </cfRule>
  </conditionalFormatting>
  <conditionalFormatting sqref="K822:L822 K821">
    <cfRule type="containsText" dxfId="1485" priority="3090" operator="containsText" text="error">
      <formula>NOT(ISERROR(SEARCH("error",K821)))</formula>
    </cfRule>
  </conditionalFormatting>
  <conditionalFormatting sqref="C128 C169 C210 C251 C292 C333 C374 C415 C456 C497 C538 C579 C620 C661 C702 C743 C784 C825">
    <cfRule type="expression" dxfId="1484" priority="3005">
      <formula>AND(OR(C129="NO",C129="REV T",C129="DBL REV"),C128="Field SPL")</formula>
    </cfRule>
  </conditionalFormatting>
  <conditionalFormatting sqref="K863:L863 K862">
    <cfRule type="containsText" dxfId="1483" priority="3003" operator="containsText" text="error">
      <formula>NOT(ISERROR(SEARCH("error",K862)))</formula>
    </cfRule>
  </conditionalFormatting>
  <conditionalFormatting sqref="K904:L904 K903">
    <cfRule type="containsText" dxfId="1482" priority="2996" operator="containsText" text="error">
      <formula>NOT(ISERROR(SEARCH("error",K903)))</formula>
    </cfRule>
  </conditionalFormatting>
  <conditionalFormatting sqref="K945:L945 K944">
    <cfRule type="containsText" dxfId="1481" priority="2989" operator="containsText" text="error">
      <formula>NOT(ISERROR(SEARCH("error",K944)))</formula>
    </cfRule>
  </conditionalFormatting>
  <conditionalFormatting sqref="K986:L986 K985">
    <cfRule type="containsText" dxfId="1480" priority="2982" operator="containsText" text="error">
      <formula>NOT(ISERROR(SEARCH("error",K985)))</formula>
    </cfRule>
  </conditionalFormatting>
  <conditionalFormatting sqref="K1027:L1027 K1026">
    <cfRule type="containsText" dxfId="1479" priority="2975" operator="containsText" text="error">
      <formula>NOT(ISERROR(SEARCH("error",K1026)))</formula>
    </cfRule>
  </conditionalFormatting>
  <conditionalFormatting sqref="K1068:L1068 K1067">
    <cfRule type="containsText" dxfId="1478" priority="2968" operator="containsText" text="error">
      <formula>NOT(ISERROR(SEARCH("error",K1067)))</formula>
    </cfRule>
  </conditionalFormatting>
  <conditionalFormatting sqref="K1109:L1109 K1108">
    <cfRule type="containsText" dxfId="1477" priority="2961" operator="containsText" text="error">
      <formula>NOT(ISERROR(SEARCH("error",K1108)))</formula>
    </cfRule>
  </conditionalFormatting>
  <conditionalFormatting sqref="K1150:L1150 K1149">
    <cfRule type="containsText" dxfId="1476" priority="2954" operator="containsText" text="error">
      <formula>NOT(ISERROR(SEARCH("error",K1149)))</formula>
    </cfRule>
  </conditionalFormatting>
  <conditionalFormatting sqref="K1191:L1191 K1190">
    <cfRule type="containsText" dxfId="1475" priority="2947" operator="containsText" text="error">
      <formula>NOT(ISERROR(SEARCH("error",K1190)))</formula>
    </cfRule>
  </conditionalFormatting>
  <conditionalFormatting sqref="K1232:L1232 K1231">
    <cfRule type="containsText" dxfId="1474" priority="2940" operator="containsText" text="error">
      <formula>NOT(ISERROR(SEARCH("error",K1231)))</formula>
    </cfRule>
  </conditionalFormatting>
  <conditionalFormatting sqref="K1273:L1273 K1272">
    <cfRule type="containsText" dxfId="1473" priority="2933" operator="containsText" text="error">
      <formula>NOT(ISERROR(SEARCH("error",K1272)))</formula>
    </cfRule>
  </conditionalFormatting>
  <conditionalFormatting sqref="K1314:L1314 K1313">
    <cfRule type="containsText" dxfId="1472" priority="2926" operator="containsText" text="error">
      <formula>NOT(ISERROR(SEARCH("error",K1313)))</formula>
    </cfRule>
  </conditionalFormatting>
  <conditionalFormatting sqref="K1355:L1355 K1354">
    <cfRule type="containsText" dxfId="1471" priority="2919" operator="containsText" text="error">
      <formula>NOT(ISERROR(SEARCH("error",K1354)))</formula>
    </cfRule>
  </conditionalFormatting>
  <conditionalFormatting sqref="K1396:L1396 K1395">
    <cfRule type="containsText" dxfId="1470" priority="2912" operator="containsText" text="error">
      <formula>NOT(ISERROR(SEARCH("error",K1395)))</formula>
    </cfRule>
  </conditionalFormatting>
  <conditionalFormatting sqref="K1437:L1437 K1436">
    <cfRule type="containsText" dxfId="1469" priority="2905" operator="containsText" text="error">
      <formula>NOT(ISERROR(SEARCH("error",K1436)))</formula>
    </cfRule>
  </conditionalFormatting>
  <conditionalFormatting sqref="K1478:L1478 K1477">
    <cfRule type="containsText" dxfId="1468" priority="2898" operator="containsText" text="error">
      <formula>NOT(ISERROR(SEARCH("error",K1477)))</formula>
    </cfRule>
  </conditionalFormatting>
  <conditionalFormatting sqref="K1519:L1519 K1518">
    <cfRule type="containsText" dxfId="1467" priority="2891" operator="containsText" text="error">
      <formula>NOT(ISERROR(SEARCH("error",K1518)))</formula>
    </cfRule>
  </conditionalFormatting>
  <conditionalFormatting sqref="K1560:L1560 K1559">
    <cfRule type="containsText" dxfId="1466" priority="2884" operator="containsText" text="error">
      <formula>NOT(ISERROR(SEARCH("error",K1559)))</formula>
    </cfRule>
  </conditionalFormatting>
  <conditionalFormatting sqref="K1601:L1601 K1600">
    <cfRule type="containsText" dxfId="1465" priority="2877" operator="containsText" text="error">
      <formula>NOT(ISERROR(SEARCH("error",K1600)))</formula>
    </cfRule>
  </conditionalFormatting>
  <conditionalFormatting sqref="K1642:L1642 K1641">
    <cfRule type="containsText" dxfId="1464" priority="2870" operator="containsText" text="error">
      <formula>NOT(ISERROR(SEARCH("error",K1641)))</formula>
    </cfRule>
  </conditionalFormatting>
  <conditionalFormatting sqref="E41">
    <cfRule type="expression" dxfId="1463" priority="2843">
      <formula>AND(OR(C41="NO",C41="REV T",C41="DBL REV",C41="TPL REV",C41="QD REV"),E41&gt;12)</formula>
    </cfRule>
  </conditionalFormatting>
  <conditionalFormatting sqref="J17">
    <cfRule type="expression" dxfId="1462" priority="2718">
      <formula>AND(C17="NO",E17&lt;12,C18="")</formula>
    </cfRule>
  </conditionalFormatting>
  <conditionalFormatting sqref="B29:B41">
    <cfRule type="expression" dxfId="1461" priority="2559">
      <formula>Z29="error"</formula>
    </cfRule>
  </conditionalFormatting>
  <conditionalFormatting sqref="B29:B41">
    <cfRule type="expression" dxfId="1460" priority="2557">
      <formula>AA31="error"</formula>
    </cfRule>
  </conditionalFormatting>
  <conditionalFormatting sqref="E41">
    <cfRule type="expression" dxfId="1459" priority="2550">
      <formula>AND(OR(C41="NO",C41="REV T",C41="DBL REV",C41="TPL REV",C41="QD REV"),E41&gt;12)</formula>
    </cfRule>
  </conditionalFormatting>
  <conditionalFormatting sqref="E12">
    <cfRule type="expression" dxfId="1458" priority="2492">
      <formula>AND(E7="EUC",E8&gt;48,E12="Y")</formula>
    </cfRule>
    <cfRule type="expression" dxfId="1457" priority="2493">
      <formula>AND(E7="RPX",E8&gt;48,E12="Y")</formula>
    </cfRule>
    <cfRule type="expression" dxfId="1456" priority="2494">
      <formula>AND(E7="SS",E8&gt;48,E12="Y")</formula>
    </cfRule>
  </conditionalFormatting>
  <conditionalFormatting sqref="I11">
    <cfRule type="expression" dxfId="1455" priority="2331">
      <formula>I11=0</formula>
    </cfRule>
    <cfRule type="expression" dxfId="1454" priority="2332">
      <formula>MOD(I11,2)=0</formula>
    </cfRule>
  </conditionalFormatting>
  <conditionalFormatting sqref="E35:E40">
    <cfRule type="expression" dxfId="1453" priority="2248">
      <formula>AND(OR(C35="NO",C35="REV T",C35="DBL REV",C35="TPL REV",C35="QD REV"),E35&gt;12)</formula>
    </cfRule>
  </conditionalFormatting>
  <conditionalFormatting sqref="C35:C41">
    <cfRule type="expression" dxfId="1452" priority="2247">
      <formula>AND(OR(C36="FST",C36="REV T",C36="DBL REV",C36="TPL REV",C36="QD REV"),C35="Field SPL")</formula>
    </cfRule>
  </conditionalFormatting>
  <conditionalFormatting sqref="I6">
    <cfRule type="expression" dxfId="1451" priority="2240">
      <formula>AND(E7="EUC",E8=432,I6&gt;204)</formula>
    </cfRule>
  </conditionalFormatting>
  <conditionalFormatting sqref="K1683:L1683 K1682">
    <cfRule type="containsText" dxfId="1450" priority="2180" operator="containsText" text="error">
      <formula>NOT(ISERROR(SEARCH("error",K1682)))</formula>
    </cfRule>
  </conditionalFormatting>
  <conditionalFormatting sqref="K1724:L1724 K1723">
    <cfRule type="containsText" dxfId="1449" priority="2154" operator="containsText" text="error">
      <formula>NOT(ISERROR(SEARCH("error",K1723)))</formula>
    </cfRule>
  </conditionalFormatting>
  <conditionalFormatting sqref="K1765:L1765 K1764">
    <cfRule type="containsText" dxfId="1448" priority="2128" operator="containsText" text="error">
      <formula>NOT(ISERROR(SEARCH("error",K1764)))</formula>
    </cfRule>
  </conditionalFormatting>
  <conditionalFormatting sqref="K1806:L1806 K1805">
    <cfRule type="containsText" dxfId="1447" priority="2102" operator="containsText" text="error">
      <formula>NOT(ISERROR(SEARCH("error",K1805)))</formula>
    </cfRule>
  </conditionalFormatting>
  <conditionalFormatting sqref="K1847:L1847 K1846">
    <cfRule type="containsText" dxfId="1446" priority="2076" operator="containsText" text="error">
      <formula>NOT(ISERROR(SEARCH("error",K1846)))</formula>
    </cfRule>
  </conditionalFormatting>
  <conditionalFormatting sqref="K1888:L1888 K1887">
    <cfRule type="containsText" dxfId="1445" priority="2050" operator="containsText" text="error">
      <formula>NOT(ISERROR(SEARCH("error",K1887)))</formula>
    </cfRule>
  </conditionalFormatting>
  <conditionalFormatting sqref="K1929:L1929 K1928">
    <cfRule type="containsText" dxfId="1444" priority="2024" operator="containsText" text="error">
      <formula>NOT(ISERROR(SEARCH("error",K1928)))</formula>
    </cfRule>
  </conditionalFormatting>
  <conditionalFormatting sqref="K1970:L1970 K1969">
    <cfRule type="containsText" dxfId="1443" priority="1998" operator="containsText" text="error">
      <formula>NOT(ISERROR(SEARCH("error",K1969)))</formula>
    </cfRule>
  </conditionalFormatting>
  <conditionalFormatting sqref="K2011:L2011 K2010">
    <cfRule type="containsText" dxfId="1442" priority="1972" operator="containsText" text="error">
      <formula>NOT(ISERROR(SEARCH("error",K2010)))</formula>
    </cfRule>
  </conditionalFormatting>
  <conditionalFormatting sqref="K2052:L2052 K2051">
    <cfRule type="containsText" dxfId="1441" priority="1946" operator="containsText" text="error">
      <formula>NOT(ISERROR(SEARCH("error",K2051)))</formula>
    </cfRule>
  </conditionalFormatting>
  <conditionalFormatting sqref="E8">
    <cfRule type="expression" dxfId="1440" priority="1721">
      <formula>(AND(E7="EUC",E8=432))</formula>
    </cfRule>
    <cfRule type="expression" dxfId="1439" priority="1722">
      <formula>AND(E7="SS",E8&gt;216)</formula>
    </cfRule>
    <cfRule type="expression" dxfId="1438" priority="1723">
      <formula>(AND(E7="EUC",E8&gt;216))</formula>
    </cfRule>
    <cfRule type="expression" dxfId="1437" priority="1724">
      <formula>AND(E7="RPX",E8&gt;216)</formula>
    </cfRule>
  </conditionalFormatting>
  <conditionalFormatting sqref="E17:E34">
    <cfRule type="expression" dxfId="1436" priority="1720">
      <formula>AND(OR(C17="NO",C17="REV T",C17="DBL REV",C17="TPL REV",C17="QD REV"),E17&gt;12)</formula>
    </cfRule>
  </conditionalFormatting>
  <conditionalFormatting sqref="C24:C34">
    <cfRule type="expression" dxfId="1435" priority="1719">
      <formula>AND(OR(C25="FST",C25="REV T",C25="DBL REV",C25="TPL REV",C25="QD REV"),C24="Field SPL")</formula>
    </cfRule>
  </conditionalFormatting>
  <conditionalFormatting sqref="L49">
    <cfRule type="cellIs" dxfId="1434" priority="1673" operator="lessThan">
      <formula>$L$7</formula>
    </cfRule>
  </conditionalFormatting>
  <conditionalFormatting sqref="I48">
    <cfRule type="cellIs" dxfId="1433" priority="1672" operator="lessThan">
      <formula>0</formula>
    </cfRule>
  </conditionalFormatting>
  <conditionalFormatting sqref="H58:I82">
    <cfRule type="cellIs" dxfId="1432" priority="1671" operator="lessThan">
      <formula>0</formula>
    </cfRule>
  </conditionalFormatting>
  <conditionalFormatting sqref="E82">
    <cfRule type="expression" dxfId="1431" priority="1670">
      <formula>AND(OR(C82="NO",C82="REV T",C82="DBL REV",C82="TPL REV",C82="QD REV"),E82&gt;12)</formula>
    </cfRule>
  </conditionalFormatting>
  <conditionalFormatting sqref="B70:B82">
    <cfRule type="expression" dxfId="1430" priority="1668">
      <formula>Z70="error"</formula>
    </cfRule>
  </conditionalFormatting>
  <conditionalFormatting sqref="B70:B82">
    <cfRule type="expression" dxfId="1429" priority="1667">
      <formula>AA72="error"</formula>
    </cfRule>
  </conditionalFormatting>
  <conditionalFormatting sqref="E82">
    <cfRule type="expression" dxfId="1428" priority="1666">
      <formula>AND(OR(C82="NO",C82="REV T",C82="DBL REV",C82="TPL REV",C82="QD REV"),E82&gt;12)</formula>
    </cfRule>
  </conditionalFormatting>
  <conditionalFormatting sqref="E53">
    <cfRule type="expression" dxfId="1427" priority="1663">
      <formula>AND(E48="EUC",E49&gt;48,E53="Y")</formula>
    </cfRule>
    <cfRule type="expression" dxfId="1426" priority="1664">
      <formula>AND(E48="RPX",E49&gt;48,E53="Y")</formula>
    </cfRule>
    <cfRule type="expression" dxfId="1425" priority="1665">
      <formula>AND(E48="SS",E49&gt;48,E53="Y")</formula>
    </cfRule>
  </conditionalFormatting>
  <conditionalFormatting sqref="I52">
    <cfRule type="expression" dxfId="1424" priority="1660">
      <formula>I52=0</formula>
    </cfRule>
    <cfRule type="expression" dxfId="1423" priority="1661">
      <formula>MOD(I52,2)=0</formula>
    </cfRule>
  </conditionalFormatting>
  <conditionalFormatting sqref="E76:E81">
    <cfRule type="expression" dxfId="1422" priority="1659">
      <formula>AND(OR(C76="NO",C76="REV T",C76="DBL REV",C76="TPL REV",C76="QD REV"),E76&gt;12)</formula>
    </cfRule>
  </conditionalFormatting>
  <conditionalFormatting sqref="C76:C82">
    <cfRule type="expression" dxfId="1421" priority="1658">
      <formula>AND(OR(C77="FST",C77="REV T",C77="DBL REV",C77="TPL REV",C77="QD REV"),C76="Field SPL")</formula>
    </cfRule>
  </conditionalFormatting>
  <conditionalFormatting sqref="I47">
    <cfRule type="expression" dxfId="1420" priority="1657">
      <formula>AND(E48="EUC",E49=432,I47&gt;204)</formula>
    </cfRule>
  </conditionalFormatting>
  <conditionalFormatting sqref="E49">
    <cfRule type="expression" dxfId="1419" priority="1653">
      <formula>(AND(E48="EUC",E49=432))</formula>
    </cfRule>
    <cfRule type="expression" dxfId="1418" priority="1654">
      <formula>AND(E48="SS",E49&gt;216)</formula>
    </cfRule>
    <cfRule type="expression" dxfId="1417" priority="1655">
      <formula>(AND(E48="EUC",E49&gt;216))</formula>
    </cfRule>
    <cfRule type="expression" dxfId="1416" priority="1656">
      <formula>AND(E48="RPX",E49&gt;216)</formula>
    </cfRule>
  </conditionalFormatting>
  <conditionalFormatting sqref="E58:E75">
    <cfRule type="expression" dxfId="1415" priority="1652">
      <formula>AND(OR(C58="NO",C58="REV T",C58="DBL REV",C58="TPL REV",C58="QD REV"),E58&gt;12)</formula>
    </cfRule>
  </conditionalFormatting>
  <conditionalFormatting sqref="C60:C75">
    <cfRule type="expression" dxfId="1414" priority="1651">
      <formula>AND(OR(C61="FST",C61="REV T",C61="DBL REV",C61="TPL REV",C61="QD REV"),C60="Field SPL")</formula>
    </cfRule>
  </conditionalFormatting>
  <conditionalFormatting sqref="L90">
    <cfRule type="cellIs" dxfId="1413" priority="1647" operator="lessThan">
      <formula>$L$7</formula>
    </cfRule>
  </conditionalFormatting>
  <conditionalFormatting sqref="I89">
    <cfRule type="cellIs" dxfId="1412" priority="1646" operator="lessThan">
      <formula>0</formula>
    </cfRule>
  </conditionalFormatting>
  <conditionalFormatting sqref="H99:I123">
    <cfRule type="cellIs" dxfId="1411" priority="1645" operator="lessThan">
      <formula>0</formula>
    </cfRule>
  </conditionalFormatting>
  <conditionalFormatting sqref="E123">
    <cfRule type="expression" dxfId="1410" priority="1644">
      <formula>AND(OR(C123="NO",C123="REV T",C123="DBL REV",C123="TPL REV",C123="QD REV"),E123&gt;12)</formula>
    </cfRule>
  </conditionalFormatting>
  <conditionalFormatting sqref="B111:B123">
    <cfRule type="expression" dxfId="1409" priority="1642">
      <formula>Z111="error"</formula>
    </cfRule>
  </conditionalFormatting>
  <conditionalFormatting sqref="B111:B123">
    <cfRule type="expression" dxfId="1408" priority="1641">
      <formula>AA113="error"</formula>
    </cfRule>
  </conditionalFormatting>
  <conditionalFormatting sqref="E123">
    <cfRule type="expression" dxfId="1407" priority="1640">
      <formula>AND(OR(C123="NO",C123="REV T",C123="DBL REV",C123="TPL REV",C123="QD REV"),E123&gt;12)</formula>
    </cfRule>
  </conditionalFormatting>
  <conditionalFormatting sqref="E94">
    <cfRule type="expression" dxfId="1406" priority="1637">
      <formula>AND(E89="EUC",E90&gt;48,E94="Y")</formula>
    </cfRule>
    <cfRule type="expression" dxfId="1405" priority="1638">
      <formula>AND(E89="RPX",E90&gt;48,E94="Y")</formula>
    </cfRule>
    <cfRule type="expression" dxfId="1404" priority="1639">
      <formula>AND(E89="SS",E90&gt;48,E94="Y")</formula>
    </cfRule>
  </conditionalFormatting>
  <conditionalFormatting sqref="I93">
    <cfRule type="expression" dxfId="1403" priority="1634">
      <formula>I93=0</formula>
    </cfRule>
    <cfRule type="expression" dxfId="1402" priority="1635">
      <formula>MOD(I93,2)=0</formula>
    </cfRule>
  </conditionalFormatting>
  <conditionalFormatting sqref="E117:E122">
    <cfRule type="expression" dxfId="1401" priority="1633">
      <formula>AND(OR(C117="NO",C117="REV T",C117="DBL REV",C117="TPL REV",C117="QD REV"),E117&gt;12)</formula>
    </cfRule>
  </conditionalFormatting>
  <conditionalFormatting sqref="C117:C123">
    <cfRule type="expression" dxfId="1400" priority="1632">
      <formula>AND(OR(C118="FST",C118="REV T",C118="DBL REV",C118="TPL REV",C118="QD REV"),C117="Field SPL")</formula>
    </cfRule>
  </conditionalFormatting>
  <conditionalFormatting sqref="I88">
    <cfRule type="expression" dxfId="1399" priority="1631">
      <formula>AND(E89="EUC",E90=432,I88&gt;204)</formula>
    </cfRule>
  </conditionalFormatting>
  <conditionalFormatting sqref="E90">
    <cfRule type="expression" dxfId="1398" priority="1627">
      <formula>(AND(E89="EUC",E90=432))</formula>
    </cfRule>
    <cfRule type="expression" dxfId="1397" priority="1628">
      <formula>AND(E89="SS",E90&gt;216)</formula>
    </cfRule>
    <cfRule type="expression" dxfId="1396" priority="1629">
      <formula>(AND(E89="EUC",E90&gt;216))</formula>
    </cfRule>
    <cfRule type="expression" dxfId="1395" priority="1630">
      <formula>AND(E89="RPX",E90&gt;216)</formula>
    </cfRule>
  </conditionalFormatting>
  <conditionalFormatting sqref="E99:E116">
    <cfRule type="expression" dxfId="1394" priority="1626">
      <formula>AND(OR(C99="NO",C99="REV T",C99="DBL REV",C99="TPL REV",C99="QD REV"),E99&gt;12)</formula>
    </cfRule>
  </conditionalFormatting>
  <conditionalFormatting sqref="C102:C116">
    <cfRule type="expression" dxfId="1393" priority="1625">
      <formula>AND(OR(C103="FST",C103="REV T",C103="DBL REV",C103="TPL REV",C103="QD REV"),C102="Field SPL")</formula>
    </cfRule>
  </conditionalFormatting>
  <conditionalFormatting sqref="L131">
    <cfRule type="cellIs" dxfId="1392" priority="1621" operator="lessThan">
      <formula>$L$7</formula>
    </cfRule>
  </conditionalFormatting>
  <conditionalFormatting sqref="I130">
    <cfRule type="cellIs" dxfId="1391" priority="1620" operator="lessThan">
      <formula>0</formula>
    </cfRule>
  </conditionalFormatting>
  <conditionalFormatting sqref="H140:I164">
    <cfRule type="cellIs" dxfId="1390" priority="1619" operator="lessThan">
      <formula>0</formula>
    </cfRule>
  </conditionalFormatting>
  <conditionalFormatting sqref="E164">
    <cfRule type="expression" dxfId="1389" priority="1618">
      <formula>AND(OR(C164="NO",C164="REV T",C164="DBL REV",C164="TPL REV",C164="QD REV"),E164&gt;12)</formula>
    </cfRule>
  </conditionalFormatting>
  <conditionalFormatting sqref="B152:B164">
    <cfRule type="expression" dxfId="1388" priority="1616">
      <formula>Z152="error"</formula>
    </cfRule>
  </conditionalFormatting>
  <conditionalFormatting sqref="B152:B164">
    <cfRule type="expression" dxfId="1387" priority="1615">
      <formula>AA154="error"</formula>
    </cfRule>
  </conditionalFormatting>
  <conditionalFormatting sqref="E164">
    <cfRule type="expression" dxfId="1386" priority="1614">
      <formula>AND(OR(C164="NO",C164="REV T",C164="DBL REV",C164="TPL REV",C164="QD REV"),E164&gt;12)</formula>
    </cfRule>
  </conditionalFormatting>
  <conditionalFormatting sqref="E135">
    <cfRule type="expression" dxfId="1385" priority="1611">
      <formula>AND(E130="EUC",E131&gt;48,E135="Y")</formula>
    </cfRule>
    <cfRule type="expression" dxfId="1384" priority="1612">
      <formula>AND(E130="RPX",E131&gt;48,E135="Y")</formula>
    </cfRule>
    <cfRule type="expression" dxfId="1383" priority="1613">
      <formula>AND(E130="SS",E131&gt;48,E135="Y")</formula>
    </cfRule>
  </conditionalFormatting>
  <conditionalFormatting sqref="I134">
    <cfRule type="expression" dxfId="1382" priority="1608">
      <formula>I134=0</formula>
    </cfRule>
    <cfRule type="expression" dxfId="1381" priority="1609">
      <formula>MOD(I134,2)=0</formula>
    </cfRule>
  </conditionalFormatting>
  <conditionalFormatting sqref="E158:E163">
    <cfRule type="expression" dxfId="1380" priority="1607">
      <formula>AND(OR(C158="NO",C158="REV T",C158="DBL REV",C158="TPL REV",C158="QD REV"),E158&gt;12)</formula>
    </cfRule>
  </conditionalFormatting>
  <conditionalFormatting sqref="C158:C164">
    <cfRule type="expression" dxfId="1379" priority="1606">
      <formula>AND(OR(C159="FST",C159="REV T",C159="DBL REV",C159="TPL REV",C159="QD REV"),C158="Field SPL")</formula>
    </cfRule>
  </conditionalFormatting>
  <conditionalFormatting sqref="I129">
    <cfRule type="expression" dxfId="1378" priority="1605">
      <formula>AND(E130="EUC",E131=432,I129&gt;204)</formula>
    </cfRule>
  </conditionalFormatting>
  <conditionalFormatting sqref="E131">
    <cfRule type="expression" dxfId="1377" priority="1601">
      <formula>(AND(E130="EUC",E131=432))</formula>
    </cfRule>
    <cfRule type="expression" dxfId="1376" priority="1602">
      <formula>AND(E130="SS",E131&gt;216)</formula>
    </cfRule>
    <cfRule type="expression" dxfId="1375" priority="1603">
      <formula>(AND(E130="EUC",E131&gt;216))</formula>
    </cfRule>
    <cfRule type="expression" dxfId="1374" priority="1604">
      <formula>AND(E130="RPX",E131&gt;216)</formula>
    </cfRule>
  </conditionalFormatting>
  <conditionalFormatting sqref="E140:E142 E144:E157">
    <cfRule type="expression" dxfId="1373" priority="1600">
      <formula>AND(OR(C140="NO",C140="REV T",C140="DBL REV",C140="TPL REV",C140="QD REV"),E140&gt;12)</formula>
    </cfRule>
  </conditionalFormatting>
  <conditionalFormatting sqref="C140:C142 C144:C157">
    <cfRule type="expression" dxfId="1372" priority="1599">
      <formula>AND(OR(C141="FST",C141="REV T",C141="DBL REV",C141="TPL REV",C141="QD REV"),C140="Field SPL")</formula>
    </cfRule>
  </conditionalFormatting>
  <conditionalFormatting sqref="L172">
    <cfRule type="cellIs" dxfId="1371" priority="1595" operator="lessThan">
      <formula>$L$7</formula>
    </cfRule>
  </conditionalFormatting>
  <conditionalFormatting sqref="I171">
    <cfRule type="cellIs" dxfId="1370" priority="1594" operator="lessThan">
      <formula>0</formula>
    </cfRule>
  </conditionalFormatting>
  <conditionalFormatting sqref="H181:I205">
    <cfRule type="cellIs" dxfId="1369" priority="1593" operator="lessThan">
      <formula>0</formula>
    </cfRule>
  </conditionalFormatting>
  <conditionalFormatting sqref="E205">
    <cfRule type="expression" dxfId="1368" priority="1592">
      <formula>AND(OR(C205="NO",C205="REV T",C205="DBL REV",C205="TPL REV",C205="QD REV"),E205&gt;12)</formula>
    </cfRule>
  </conditionalFormatting>
  <conditionalFormatting sqref="B193:B205">
    <cfRule type="expression" dxfId="1367" priority="1590">
      <formula>Z193="error"</formula>
    </cfRule>
  </conditionalFormatting>
  <conditionalFormatting sqref="B193:B205">
    <cfRule type="expression" dxfId="1366" priority="1589">
      <formula>AA195="error"</formula>
    </cfRule>
  </conditionalFormatting>
  <conditionalFormatting sqref="E205">
    <cfRule type="expression" dxfId="1365" priority="1588">
      <formula>AND(OR(C205="NO",C205="REV T",C205="DBL REV",C205="TPL REV",C205="QD REV"),E205&gt;12)</formula>
    </cfRule>
  </conditionalFormatting>
  <conditionalFormatting sqref="E176">
    <cfRule type="expression" dxfId="1364" priority="1585">
      <formula>AND(E171="EUC",E172&gt;48,E176="Y")</formula>
    </cfRule>
    <cfRule type="expression" dxfId="1363" priority="1586">
      <formula>AND(E171="RPX",E172&gt;48,E176="Y")</formula>
    </cfRule>
    <cfRule type="expression" dxfId="1362" priority="1587">
      <formula>AND(E171="SS",E172&gt;48,E176="Y")</formula>
    </cfRule>
  </conditionalFormatting>
  <conditionalFormatting sqref="I175">
    <cfRule type="expression" dxfId="1361" priority="1582">
      <formula>I175=0</formula>
    </cfRule>
    <cfRule type="expression" dxfId="1360" priority="1583">
      <formula>MOD(I175,2)=0</formula>
    </cfRule>
  </conditionalFormatting>
  <conditionalFormatting sqref="E199:E204">
    <cfRule type="expression" dxfId="1359" priority="1581">
      <formula>AND(OR(C199="NO",C199="REV T",C199="DBL REV",C199="TPL REV",C199="QD REV"),E199&gt;12)</formula>
    </cfRule>
  </conditionalFormatting>
  <conditionalFormatting sqref="C199:C205">
    <cfRule type="expression" dxfId="1358" priority="1580">
      <formula>AND(OR(C200="FST",C200="REV T",C200="DBL REV",C200="TPL REV",C200="QD REV"),C199="Field SPL")</formula>
    </cfRule>
  </conditionalFormatting>
  <conditionalFormatting sqref="I170">
    <cfRule type="expression" dxfId="1357" priority="1579">
      <formula>AND(E171="EUC",E172=432,I170&gt;204)</formula>
    </cfRule>
  </conditionalFormatting>
  <conditionalFormatting sqref="E172">
    <cfRule type="expression" dxfId="1356" priority="1575">
      <formula>(AND(E171="EUC",E172=432))</formula>
    </cfRule>
    <cfRule type="expression" dxfId="1355" priority="1576">
      <formula>AND(E171="SS",E172&gt;216)</formula>
    </cfRule>
    <cfRule type="expression" dxfId="1354" priority="1577">
      <formula>(AND(E171="EUC",E172&gt;216))</formula>
    </cfRule>
    <cfRule type="expression" dxfId="1353" priority="1578">
      <formula>AND(E171="RPX",E172&gt;216)</formula>
    </cfRule>
  </conditionalFormatting>
  <conditionalFormatting sqref="E181:E198">
    <cfRule type="expression" dxfId="1352" priority="1574">
      <formula>AND(OR(C181="NO",C181="REV T",C181="DBL REV",C181="TPL REV",C181="QD REV"),E181&gt;12)</formula>
    </cfRule>
  </conditionalFormatting>
  <conditionalFormatting sqref="C181:C198">
    <cfRule type="expression" dxfId="1351" priority="1573">
      <formula>AND(OR(C182="FST",C182="REV T",C182="DBL REV",C182="TPL REV",C182="QD REV"),C181="Field SPL")</formula>
    </cfRule>
  </conditionalFormatting>
  <conditionalFormatting sqref="L213">
    <cfRule type="cellIs" dxfId="1350" priority="1569" operator="lessThan">
      <formula>$L$7</formula>
    </cfRule>
  </conditionalFormatting>
  <conditionalFormatting sqref="I212">
    <cfRule type="cellIs" dxfId="1349" priority="1568" operator="lessThan">
      <formula>0</formula>
    </cfRule>
  </conditionalFormatting>
  <conditionalFormatting sqref="H222:I246">
    <cfRule type="cellIs" dxfId="1348" priority="1567" operator="lessThan">
      <formula>0</formula>
    </cfRule>
  </conditionalFormatting>
  <conditionalFormatting sqref="E246">
    <cfRule type="expression" dxfId="1347" priority="1566">
      <formula>AND(OR(C246="NO",C246="REV T",C246="DBL REV",C246="TPL REV",C246="QD REV"),E246&gt;12)</formula>
    </cfRule>
  </conditionalFormatting>
  <conditionalFormatting sqref="B234:B246">
    <cfRule type="expression" dxfId="1346" priority="1564">
      <formula>Z234="error"</formula>
    </cfRule>
  </conditionalFormatting>
  <conditionalFormatting sqref="B234:B246">
    <cfRule type="expression" dxfId="1345" priority="1563">
      <formula>AA236="error"</formula>
    </cfRule>
  </conditionalFormatting>
  <conditionalFormatting sqref="E246">
    <cfRule type="expression" dxfId="1344" priority="1562">
      <formula>AND(OR(C246="NO",C246="REV T",C246="DBL REV",C246="TPL REV",C246="QD REV"),E246&gt;12)</formula>
    </cfRule>
  </conditionalFormatting>
  <conditionalFormatting sqref="E217">
    <cfRule type="expression" dxfId="1343" priority="1559">
      <formula>AND(E212="EUC",E213&gt;48,E217="Y")</formula>
    </cfRule>
    <cfRule type="expression" dxfId="1342" priority="1560">
      <formula>AND(E212="RPX",E213&gt;48,E217="Y")</formula>
    </cfRule>
    <cfRule type="expression" dxfId="1341" priority="1561">
      <formula>AND(E212="SS",E213&gt;48,E217="Y")</formula>
    </cfRule>
  </conditionalFormatting>
  <conditionalFormatting sqref="I216">
    <cfRule type="expression" dxfId="1340" priority="1556">
      <formula>I216=0</formula>
    </cfRule>
    <cfRule type="expression" dxfId="1339" priority="1557">
      <formula>MOD(I216,2)=0</formula>
    </cfRule>
  </conditionalFormatting>
  <conditionalFormatting sqref="E240:E245">
    <cfRule type="expression" dxfId="1338" priority="1555">
      <formula>AND(OR(C240="NO",C240="REV T",C240="DBL REV",C240="TPL REV",C240="QD REV"),E240&gt;12)</formula>
    </cfRule>
  </conditionalFormatting>
  <conditionalFormatting sqref="C240:C246">
    <cfRule type="expression" dxfId="1337" priority="1554">
      <formula>AND(OR(C241="FST",C241="REV T",C241="DBL REV",C241="TPL REV",C241="QD REV"),C240="Field SPL")</formula>
    </cfRule>
  </conditionalFormatting>
  <conditionalFormatting sqref="I211">
    <cfRule type="expression" dxfId="1336" priority="1553">
      <formula>AND(E212="EUC",E213=432,I211&gt;204)</formula>
    </cfRule>
  </conditionalFormatting>
  <conditionalFormatting sqref="E213">
    <cfRule type="expression" dxfId="1335" priority="1549">
      <formula>(AND(E212="EUC",E213=432))</formula>
    </cfRule>
    <cfRule type="expression" dxfId="1334" priority="1550">
      <formula>AND(E212="SS",E213&gt;216)</formula>
    </cfRule>
    <cfRule type="expression" dxfId="1333" priority="1551">
      <formula>(AND(E212="EUC",E213&gt;216))</formula>
    </cfRule>
    <cfRule type="expression" dxfId="1332" priority="1552">
      <formula>AND(E212="RPX",E213&gt;216)</formula>
    </cfRule>
  </conditionalFormatting>
  <conditionalFormatting sqref="E222:E239">
    <cfRule type="expression" dxfId="1331" priority="1548">
      <formula>AND(OR(C222="NO",C222="REV T",C222="DBL REV",C222="TPL REV",C222="QD REV"),E222&gt;12)</formula>
    </cfRule>
  </conditionalFormatting>
  <conditionalFormatting sqref="C222:C239">
    <cfRule type="expression" dxfId="1330" priority="1547">
      <formula>AND(OR(C223="FST",C223="REV T",C223="DBL REV",C223="TPL REV",C223="QD REV"),C222="Field SPL")</formula>
    </cfRule>
  </conditionalFormatting>
  <conditionalFormatting sqref="L254">
    <cfRule type="cellIs" dxfId="1329" priority="1543" operator="lessThan">
      <formula>$L$7</formula>
    </cfRule>
  </conditionalFormatting>
  <conditionalFormatting sqref="I253">
    <cfRule type="cellIs" dxfId="1328" priority="1542" operator="lessThan">
      <formula>0</formula>
    </cfRule>
  </conditionalFormatting>
  <conditionalFormatting sqref="H263:I287">
    <cfRule type="cellIs" dxfId="1327" priority="1541" operator="lessThan">
      <formula>0</formula>
    </cfRule>
  </conditionalFormatting>
  <conditionalFormatting sqref="E287">
    <cfRule type="expression" dxfId="1326" priority="1540">
      <formula>AND(OR(C287="NO",C287="REV T",C287="DBL REV",C287="TPL REV",C287="QD REV"),E287&gt;12)</formula>
    </cfRule>
  </conditionalFormatting>
  <conditionalFormatting sqref="B275:B287">
    <cfRule type="expression" dxfId="1325" priority="1538">
      <formula>Z275="error"</formula>
    </cfRule>
  </conditionalFormatting>
  <conditionalFormatting sqref="B275:B287">
    <cfRule type="expression" dxfId="1324" priority="1537">
      <formula>AA277="error"</formula>
    </cfRule>
  </conditionalFormatting>
  <conditionalFormatting sqref="E287">
    <cfRule type="expression" dxfId="1323" priority="1536">
      <formula>AND(OR(C287="NO",C287="REV T",C287="DBL REV",C287="TPL REV",C287="QD REV"),E287&gt;12)</formula>
    </cfRule>
  </conditionalFormatting>
  <conditionalFormatting sqref="E258">
    <cfRule type="expression" dxfId="1322" priority="1533">
      <formula>AND(E253="EUC",E254&gt;48,E258="Y")</formula>
    </cfRule>
    <cfRule type="expression" dxfId="1321" priority="1534">
      <formula>AND(E253="RPX",E254&gt;48,E258="Y")</formula>
    </cfRule>
    <cfRule type="expression" dxfId="1320" priority="1535">
      <formula>AND(E253="SS",E254&gt;48,E258="Y")</formula>
    </cfRule>
  </conditionalFormatting>
  <conditionalFormatting sqref="I257">
    <cfRule type="expression" dxfId="1319" priority="1530">
      <formula>I257=0</formula>
    </cfRule>
    <cfRule type="expression" dxfId="1318" priority="1531">
      <formula>MOD(I257,2)=0</formula>
    </cfRule>
  </conditionalFormatting>
  <conditionalFormatting sqref="E281:E286">
    <cfRule type="expression" dxfId="1317" priority="1529">
      <formula>AND(OR(C281="NO",C281="REV T",C281="DBL REV",C281="TPL REV",C281="QD REV"),E281&gt;12)</formula>
    </cfRule>
  </conditionalFormatting>
  <conditionalFormatting sqref="C281:C287">
    <cfRule type="expression" dxfId="1316" priority="1528">
      <formula>AND(OR(C282="FST",C282="REV T",C282="DBL REV",C282="TPL REV",C282="QD REV"),C281="Field SPL")</formula>
    </cfRule>
  </conditionalFormatting>
  <conditionalFormatting sqref="I252">
    <cfRule type="expression" dxfId="1315" priority="1527">
      <formula>AND(E253="EUC",E254=432,I252&gt;204)</formula>
    </cfRule>
  </conditionalFormatting>
  <conditionalFormatting sqref="E254">
    <cfRule type="expression" dxfId="1314" priority="1523">
      <formula>(AND(E253="EUC",E254=432))</formula>
    </cfRule>
    <cfRule type="expression" dxfId="1313" priority="1524">
      <formula>AND(E253="SS",E254&gt;216)</formula>
    </cfRule>
    <cfRule type="expression" dxfId="1312" priority="1525">
      <formula>(AND(E253="EUC",E254&gt;216))</formula>
    </cfRule>
    <cfRule type="expression" dxfId="1311" priority="1526">
      <formula>AND(E253="RPX",E254&gt;216)</formula>
    </cfRule>
  </conditionalFormatting>
  <conditionalFormatting sqref="E263:E280">
    <cfRule type="expression" dxfId="1310" priority="1522">
      <formula>AND(OR(C263="NO",C263="REV T",C263="DBL REV",C263="TPL REV",C263="QD REV"),E263&gt;12)</formula>
    </cfRule>
  </conditionalFormatting>
  <conditionalFormatting sqref="C263:C280">
    <cfRule type="expression" dxfId="1309" priority="1521">
      <formula>AND(OR(C264="FST",C264="REV T",C264="DBL REV",C264="TPL REV",C264="QD REV"),C263="Field SPL")</formula>
    </cfRule>
  </conditionalFormatting>
  <conditionalFormatting sqref="L295">
    <cfRule type="cellIs" dxfId="1308" priority="1517" operator="lessThan">
      <formula>$L$7</formula>
    </cfRule>
  </conditionalFormatting>
  <conditionalFormatting sqref="I294">
    <cfRule type="cellIs" dxfId="1307" priority="1516" operator="lessThan">
      <formula>0</formula>
    </cfRule>
  </conditionalFormatting>
  <conditionalFormatting sqref="H304:I328">
    <cfRule type="cellIs" dxfId="1306" priority="1515" operator="lessThan">
      <formula>0</formula>
    </cfRule>
  </conditionalFormatting>
  <conditionalFormatting sqref="E328">
    <cfRule type="expression" dxfId="1305" priority="1514">
      <formula>AND(OR(C328="NO",C328="REV T",C328="DBL REV",C328="TPL REV",C328="QD REV"),E328&gt;12)</formula>
    </cfRule>
  </conditionalFormatting>
  <conditionalFormatting sqref="B316:B328">
    <cfRule type="expression" dxfId="1304" priority="1512">
      <formula>Z316="error"</formula>
    </cfRule>
  </conditionalFormatting>
  <conditionalFormatting sqref="B316:B328">
    <cfRule type="expression" dxfId="1303" priority="1511">
      <formula>AA318="error"</formula>
    </cfRule>
  </conditionalFormatting>
  <conditionalFormatting sqref="E328">
    <cfRule type="expression" dxfId="1302" priority="1510">
      <formula>AND(OR(C328="NO",C328="REV T",C328="DBL REV",C328="TPL REV",C328="QD REV"),E328&gt;12)</formula>
    </cfRule>
  </conditionalFormatting>
  <conditionalFormatting sqref="E299">
    <cfRule type="expression" dxfId="1301" priority="1507">
      <formula>AND(E294="EUC",E295&gt;48,E299="Y")</formula>
    </cfRule>
    <cfRule type="expression" dxfId="1300" priority="1508">
      <formula>AND(E294="RPX",E295&gt;48,E299="Y")</formula>
    </cfRule>
    <cfRule type="expression" dxfId="1299" priority="1509">
      <formula>AND(E294="SS",E295&gt;48,E299="Y")</formula>
    </cfRule>
  </conditionalFormatting>
  <conditionalFormatting sqref="I298">
    <cfRule type="expression" dxfId="1298" priority="1504">
      <formula>I298=0</formula>
    </cfRule>
    <cfRule type="expression" dxfId="1297" priority="1505">
      <formula>MOD(I298,2)=0</formula>
    </cfRule>
  </conditionalFormatting>
  <conditionalFormatting sqref="E322:E327">
    <cfRule type="expression" dxfId="1296" priority="1503">
      <formula>AND(OR(C322="NO",C322="REV T",C322="DBL REV",C322="TPL REV",C322="QD REV"),E322&gt;12)</formula>
    </cfRule>
  </conditionalFormatting>
  <conditionalFormatting sqref="C322:C328">
    <cfRule type="expression" dxfId="1295" priority="1502">
      <formula>AND(OR(C323="FST",C323="REV T",C323="DBL REV",C323="TPL REV",C323="QD REV"),C322="Field SPL")</formula>
    </cfRule>
  </conditionalFormatting>
  <conditionalFormatting sqref="I293">
    <cfRule type="expression" dxfId="1294" priority="1501">
      <formula>AND(E294="EUC",E295=432,I293&gt;204)</formula>
    </cfRule>
  </conditionalFormatting>
  <conditionalFormatting sqref="E295">
    <cfRule type="expression" dxfId="1293" priority="1497">
      <formula>(AND(E294="EUC",E295=432))</formula>
    </cfRule>
    <cfRule type="expression" dxfId="1292" priority="1498">
      <formula>AND(E294="SS",E295&gt;216)</formula>
    </cfRule>
    <cfRule type="expression" dxfId="1291" priority="1499">
      <formula>(AND(E294="EUC",E295&gt;216))</formula>
    </cfRule>
    <cfRule type="expression" dxfId="1290" priority="1500">
      <formula>AND(E294="RPX",E295&gt;216)</formula>
    </cfRule>
  </conditionalFormatting>
  <conditionalFormatting sqref="E304:E321">
    <cfRule type="expression" dxfId="1289" priority="1496">
      <formula>AND(OR(C304="NO",C304="REV T",C304="DBL REV",C304="TPL REV",C304="QD REV"),E304&gt;12)</formula>
    </cfRule>
  </conditionalFormatting>
  <conditionalFormatting sqref="C304:C321">
    <cfRule type="expression" dxfId="1288" priority="1495">
      <formula>AND(OR(C305="FST",C305="REV T",C305="DBL REV",C305="TPL REV",C305="QD REV"),C304="Field SPL")</formula>
    </cfRule>
  </conditionalFormatting>
  <conditionalFormatting sqref="L336">
    <cfRule type="cellIs" dxfId="1287" priority="1491" operator="lessThan">
      <formula>$L$7</formula>
    </cfRule>
  </conditionalFormatting>
  <conditionalFormatting sqref="I335">
    <cfRule type="cellIs" dxfId="1286" priority="1490" operator="lessThan">
      <formula>0</formula>
    </cfRule>
  </conditionalFormatting>
  <conditionalFormatting sqref="H345:I369">
    <cfRule type="cellIs" dxfId="1285" priority="1489" operator="lessThan">
      <formula>0</formula>
    </cfRule>
  </conditionalFormatting>
  <conditionalFormatting sqref="E369">
    <cfRule type="expression" dxfId="1284" priority="1488">
      <formula>AND(OR(C369="NO",C369="REV T",C369="DBL REV",C369="TPL REV",C369="QD REV"),E369&gt;12)</formula>
    </cfRule>
  </conditionalFormatting>
  <conditionalFormatting sqref="B357:B369">
    <cfRule type="expression" dxfId="1283" priority="1486">
      <formula>Z357="error"</formula>
    </cfRule>
  </conditionalFormatting>
  <conditionalFormatting sqref="B357:B369">
    <cfRule type="expression" dxfId="1282" priority="1485">
      <formula>AA359="error"</formula>
    </cfRule>
  </conditionalFormatting>
  <conditionalFormatting sqref="E369">
    <cfRule type="expression" dxfId="1281" priority="1484">
      <formula>AND(OR(C369="NO",C369="REV T",C369="DBL REV",C369="TPL REV",C369="QD REV"),E369&gt;12)</formula>
    </cfRule>
  </conditionalFormatting>
  <conditionalFormatting sqref="E340">
    <cfRule type="expression" dxfId="1280" priority="1481">
      <formula>AND(E335="EUC",E336&gt;48,E340="Y")</formula>
    </cfRule>
    <cfRule type="expression" dxfId="1279" priority="1482">
      <formula>AND(E335="RPX",E336&gt;48,E340="Y")</formula>
    </cfRule>
    <cfRule type="expression" dxfId="1278" priority="1483">
      <formula>AND(E335="SS",E336&gt;48,E340="Y")</formula>
    </cfRule>
  </conditionalFormatting>
  <conditionalFormatting sqref="I339">
    <cfRule type="expression" dxfId="1277" priority="1478">
      <formula>I339=0</formula>
    </cfRule>
    <cfRule type="expression" dxfId="1276" priority="1479">
      <formula>MOD(I339,2)=0</formula>
    </cfRule>
  </conditionalFormatting>
  <conditionalFormatting sqref="E363:E368">
    <cfRule type="expression" dxfId="1275" priority="1477">
      <formula>AND(OR(C363="NO",C363="REV T",C363="DBL REV",C363="TPL REV",C363="QD REV"),E363&gt;12)</formula>
    </cfRule>
  </conditionalFormatting>
  <conditionalFormatting sqref="C363:C369">
    <cfRule type="expression" dxfId="1274" priority="1476">
      <formula>AND(OR(C364="FST",C364="REV T",C364="DBL REV",C364="TPL REV",C364="QD REV"),C363="Field SPL")</formula>
    </cfRule>
  </conditionalFormatting>
  <conditionalFormatting sqref="I334">
    <cfRule type="expression" dxfId="1273" priority="1475">
      <formula>AND(E335="EUC",E336=432,I334&gt;204)</formula>
    </cfRule>
  </conditionalFormatting>
  <conditionalFormatting sqref="E336">
    <cfRule type="expression" dxfId="1272" priority="1471">
      <formula>(AND(E335="EUC",E336=432))</formula>
    </cfRule>
    <cfRule type="expression" dxfId="1271" priority="1472">
      <formula>AND(E335="SS",E336&gt;216)</formula>
    </cfRule>
    <cfRule type="expression" dxfId="1270" priority="1473">
      <formula>(AND(E335="EUC",E336&gt;216))</formula>
    </cfRule>
    <cfRule type="expression" dxfId="1269" priority="1474">
      <formula>AND(E335="RPX",E336&gt;216)</formula>
    </cfRule>
  </conditionalFormatting>
  <conditionalFormatting sqref="E345:E362">
    <cfRule type="expression" dxfId="1268" priority="1470">
      <formula>AND(OR(C345="NO",C345="REV T",C345="DBL REV",C345="TPL REV",C345="QD REV"),E345&gt;12)</formula>
    </cfRule>
  </conditionalFormatting>
  <conditionalFormatting sqref="C345:C362">
    <cfRule type="expression" dxfId="1267" priority="1469">
      <formula>AND(OR(C346="FST",C346="REV T",C346="DBL REV",C346="TPL REV",C346="QD REV"),C345="Field SPL")</formula>
    </cfRule>
  </conditionalFormatting>
  <conditionalFormatting sqref="L377">
    <cfRule type="cellIs" dxfId="1266" priority="1465" operator="lessThan">
      <formula>$L$7</formula>
    </cfRule>
  </conditionalFormatting>
  <conditionalFormatting sqref="I376">
    <cfRule type="cellIs" dxfId="1265" priority="1464" operator="lessThan">
      <formula>0</formula>
    </cfRule>
  </conditionalFormatting>
  <conditionalFormatting sqref="H386:I410">
    <cfRule type="cellIs" dxfId="1264" priority="1463" operator="lessThan">
      <formula>0</formula>
    </cfRule>
  </conditionalFormatting>
  <conditionalFormatting sqref="E410">
    <cfRule type="expression" dxfId="1263" priority="1462">
      <formula>AND(OR(C410="NO",C410="REV T",C410="DBL REV",C410="TPL REV",C410="QD REV"),E410&gt;12)</formula>
    </cfRule>
  </conditionalFormatting>
  <conditionalFormatting sqref="B398:B410">
    <cfRule type="expression" dxfId="1262" priority="1460">
      <formula>Z398="error"</formula>
    </cfRule>
  </conditionalFormatting>
  <conditionalFormatting sqref="B398:B410">
    <cfRule type="expression" dxfId="1261" priority="1459">
      <formula>AA400="error"</formula>
    </cfRule>
  </conditionalFormatting>
  <conditionalFormatting sqref="E410">
    <cfRule type="expression" dxfId="1260" priority="1458">
      <formula>AND(OR(C410="NO",C410="REV T",C410="DBL REV",C410="TPL REV",C410="QD REV"),E410&gt;12)</formula>
    </cfRule>
  </conditionalFormatting>
  <conditionalFormatting sqref="E381">
    <cfRule type="expression" dxfId="1259" priority="1455">
      <formula>AND(E376="EUC",E377&gt;48,E381="Y")</formula>
    </cfRule>
    <cfRule type="expression" dxfId="1258" priority="1456">
      <formula>AND(E376="RPX",E377&gt;48,E381="Y")</formula>
    </cfRule>
    <cfRule type="expression" dxfId="1257" priority="1457">
      <formula>AND(E376="SS",E377&gt;48,E381="Y")</formula>
    </cfRule>
  </conditionalFormatting>
  <conditionalFormatting sqref="I380">
    <cfRule type="expression" dxfId="1256" priority="1452">
      <formula>I380=0</formula>
    </cfRule>
    <cfRule type="expression" dxfId="1255" priority="1453">
      <formula>MOD(I380,2)=0</formula>
    </cfRule>
  </conditionalFormatting>
  <conditionalFormatting sqref="E404:E409">
    <cfRule type="expression" dxfId="1254" priority="1451">
      <formula>AND(OR(C404="NO",C404="REV T",C404="DBL REV",C404="TPL REV",C404="QD REV"),E404&gt;12)</formula>
    </cfRule>
  </conditionalFormatting>
  <conditionalFormatting sqref="C404:C410">
    <cfRule type="expression" dxfId="1253" priority="1450">
      <formula>AND(OR(C405="FST",C405="REV T",C405="DBL REV",C405="TPL REV",C405="QD REV"),C404="Field SPL")</formula>
    </cfRule>
  </conditionalFormatting>
  <conditionalFormatting sqref="I375">
    <cfRule type="expression" dxfId="1252" priority="1449">
      <formula>AND(E376="EUC",E377=432,I375&gt;204)</formula>
    </cfRule>
  </conditionalFormatting>
  <conditionalFormatting sqref="E377">
    <cfRule type="expression" dxfId="1251" priority="1445">
      <formula>(AND(E376="EUC",E377=432))</formula>
    </cfRule>
    <cfRule type="expression" dxfId="1250" priority="1446">
      <formula>AND(E376="SS",E377&gt;216)</formula>
    </cfRule>
    <cfRule type="expression" dxfId="1249" priority="1447">
      <formula>(AND(E376="EUC",E377&gt;216))</formula>
    </cfRule>
    <cfRule type="expression" dxfId="1248" priority="1448">
      <formula>AND(E376="RPX",E377&gt;216)</formula>
    </cfRule>
  </conditionalFormatting>
  <conditionalFormatting sqref="E386:E403">
    <cfRule type="expression" dxfId="1247" priority="1444">
      <formula>AND(OR(C386="NO",C386="REV T",C386="DBL REV",C386="TPL REV",C386="QD REV"),E386&gt;12)</formula>
    </cfRule>
  </conditionalFormatting>
  <conditionalFormatting sqref="C386:C403">
    <cfRule type="expression" dxfId="1246" priority="1443">
      <formula>AND(OR(C387="FST",C387="REV T",C387="DBL REV",C387="TPL REV",C387="QD REV"),C386="Field SPL")</formula>
    </cfRule>
  </conditionalFormatting>
  <conditionalFormatting sqref="L418">
    <cfRule type="cellIs" dxfId="1245" priority="1439" operator="lessThan">
      <formula>$L$7</formula>
    </cfRule>
  </conditionalFormatting>
  <conditionalFormatting sqref="I417">
    <cfRule type="cellIs" dxfId="1244" priority="1438" operator="lessThan">
      <formula>0</formula>
    </cfRule>
  </conditionalFormatting>
  <conditionalFormatting sqref="H427:I451">
    <cfRule type="cellIs" dxfId="1243" priority="1437" operator="lessThan">
      <formula>0</formula>
    </cfRule>
  </conditionalFormatting>
  <conditionalFormatting sqref="E451">
    <cfRule type="expression" dxfId="1242" priority="1436">
      <formula>AND(OR(C451="NO",C451="REV T",C451="DBL REV",C451="TPL REV",C451="QD REV"),E451&gt;12)</formula>
    </cfRule>
  </conditionalFormatting>
  <conditionalFormatting sqref="B439:B451">
    <cfRule type="expression" dxfId="1241" priority="1434">
      <formula>Z439="error"</formula>
    </cfRule>
  </conditionalFormatting>
  <conditionalFormatting sqref="B439:B451">
    <cfRule type="expression" dxfId="1240" priority="1433">
      <formula>AA441="error"</formula>
    </cfRule>
  </conditionalFormatting>
  <conditionalFormatting sqref="E451">
    <cfRule type="expression" dxfId="1239" priority="1432">
      <formula>AND(OR(C451="NO",C451="REV T",C451="DBL REV",C451="TPL REV",C451="QD REV"),E451&gt;12)</formula>
    </cfRule>
  </conditionalFormatting>
  <conditionalFormatting sqref="E422">
    <cfRule type="expression" dxfId="1238" priority="1429">
      <formula>AND(E417="EUC",E418&gt;48,E422="Y")</formula>
    </cfRule>
    <cfRule type="expression" dxfId="1237" priority="1430">
      <formula>AND(E417="RPX",E418&gt;48,E422="Y")</formula>
    </cfRule>
    <cfRule type="expression" dxfId="1236" priority="1431">
      <formula>AND(E417="SS",E418&gt;48,E422="Y")</formula>
    </cfRule>
  </conditionalFormatting>
  <conditionalFormatting sqref="I421">
    <cfRule type="expression" dxfId="1235" priority="1426">
      <formula>I421=0</formula>
    </cfRule>
    <cfRule type="expression" dxfId="1234" priority="1427">
      <formula>MOD(I421,2)=0</formula>
    </cfRule>
  </conditionalFormatting>
  <conditionalFormatting sqref="E445:E450">
    <cfRule type="expression" dxfId="1233" priority="1425">
      <formula>AND(OR(C445="NO",C445="REV T",C445="DBL REV",C445="TPL REV",C445="QD REV"),E445&gt;12)</formula>
    </cfRule>
  </conditionalFormatting>
  <conditionalFormatting sqref="C445:C451">
    <cfRule type="expression" dxfId="1232" priority="1424">
      <formula>AND(OR(C446="FST",C446="REV T",C446="DBL REV",C446="TPL REV",C446="QD REV"),C445="Field SPL")</formula>
    </cfRule>
  </conditionalFormatting>
  <conditionalFormatting sqref="I416">
    <cfRule type="expression" dxfId="1231" priority="1423">
      <formula>AND(E417="EUC",E418=432,I416&gt;204)</formula>
    </cfRule>
  </conditionalFormatting>
  <conditionalFormatting sqref="E418">
    <cfRule type="expression" dxfId="1230" priority="1419">
      <formula>(AND(E417="EUC",E418=432))</formula>
    </cfRule>
    <cfRule type="expression" dxfId="1229" priority="1420">
      <formula>AND(E417="SS",E418&gt;216)</formula>
    </cfRule>
    <cfRule type="expression" dxfId="1228" priority="1421">
      <formula>(AND(E417="EUC",E418&gt;216))</formula>
    </cfRule>
    <cfRule type="expression" dxfId="1227" priority="1422">
      <formula>AND(E417="RPX",E418&gt;216)</formula>
    </cfRule>
  </conditionalFormatting>
  <conditionalFormatting sqref="E427:E444">
    <cfRule type="expression" dxfId="1226" priority="1418">
      <formula>AND(OR(C427="NO",C427="REV T",C427="DBL REV",C427="TPL REV",C427="QD REV"),E427&gt;12)</formula>
    </cfRule>
  </conditionalFormatting>
  <conditionalFormatting sqref="C427:C444">
    <cfRule type="expression" dxfId="1225" priority="1417">
      <formula>AND(OR(C428="FST",C428="REV T",C428="DBL REV",C428="TPL REV",C428="QD REV"),C427="Field SPL")</formula>
    </cfRule>
  </conditionalFormatting>
  <conditionalFormatting sqref="L459">
    <cfRule type="cellIs" dxfId="1224" priority="1413" operator="lessThan">
      <formula>$L$7</formula>
    </cfRule>
  </conditionalFormatting>
  <conditionalFormatting sqref="I458">
    <cfRule type="cellIs" dxfId="1223" priority="1412" operator="lessThan">
      <formula>0</formula>
    </cfRule>
  </conditionalFormatting>
  <conditionalFormatting sqref="H468:I492">
    <cfRule type="cellIs" dxfId="1222" priority="1411" operator="lessThan">
      <formula>0</formula>
    </cfRule>
  </conditionalFormatting>
  <conditionalFormatting sqref="E492">
    <cfRule type="expression" dxfId="1221" priority="1410">
      <formula>AND(OR(C492="NO",C492="REV T",C492="DBL REV",C492="TPL REV",C492="QD REV"),E492&gt;12)</formula>
    </cfRule>
  </conditionalFormatting>
  <conditionalFormatting sqref="B480:B492">
    <cfRule type="expression" dxfId="1220" priority="1408">
      <formula>Z480="error"</formula>
    </cfRule>
  </conditionalFormatting>
  <conditionalFormatting sqref="B480:B492">
    <cfRule type="expression" dxfId="1219" priority="1407">
      <formula>AA482="error"</formula>
    </cfRule>
  </conditionalFormatting>
  <conditionalFormatting sqref="E492">
    <cfRule type="expression" dxfId="1218" priority="1406">
      <formula>AND(OR(C492="NO",C492="REV T",C492="DBL REV",C492="TPL REV",C492="QD REV"),E492&gt;12)</formula>
    </cfRule>
  </conditionalFormatting>
  <conditionalFormatting sqref="E463">
    <cfRule type="expression" dxfId="1217" priority="1403">
      <formula>AND(E458="EUC",E459&gt;48,E463="Y")</formula>
    </cfRule>
    <cfRule type="expression" dxfId="1216" priority="1404">
      <formula>AND(E458="RPX",E459&gt;48,E463="Y")</formula>
    </cfRule>
    <cfRule type="expression" dxfId="1215" priority="1405">
      <formula>AND(E458="SS",E459&gt;48,E463="Y")</formula>
    </cfRule>
  </conditionalFormatting>
  <conditionalFormatting sqref="I462">
    <cfRule type="expression" dxfId="1214" priority="1400">
      <formula>I462=0</formula>
    </cfRule>
    <cfRule type="expression" dxfId="1213" priority="1401">
      <formula>MOD(I462,2)=0</formula>
    </cfRule>
  </conditionalFormatting>
  <conditionalFormatting sqref="E486:E491">
    <cfRule type="expression" dxfId="1212" priority="1399">
      <formula>AND(OR(C486="NO",C486="REV T",C486="DBL REV",C486="TPL REV",C486="QD REV"),E486&gt;12)</formula>
    </cfRule>
  </conditionalFormatting>
  <conditionalFormatting sqref="C486:C492">
    <cfRule type="expression" dxfId="1211" priority="1398">
      <formula>AND(OR(C487="FST",C487="REV T",C487="DBL REV",C487="TPL REV",C487="QD REV"),C486="Field SPL")</formula>
    </cfRule>
  </conditionalFormatting>
  <conditionalFormatting sqref="I457">
    <cfRule type="expression" dxfId="1210" priority="1397">
      <formula>AND(E458="EUC",E459=432,I457&gt;204)</formula>
    </cfRule>
  </conditionalFormatting>
  <conditionalFormatting sqref="E459">
    <cfRule type="expression" dxfId="1209" priority="1393">
      <formula>(AND(E458="EUC",E459=432))</formula>
    </cfRule>
    <cfRule type="expression" dxfId="1208" priority="1394">
      <formula>AND(E458="SS",E459&gt;216)</formula>
    </cfRule>
    <cfRule type="expression" dxfId="1207" priority="1395">
      <formula>(AND(E458="EUC",E459&gt;216))</formula>
    </cfRule>
    <cfRule type="expression" dxfId="1206" priority="1396">
      <formula>AND(E458="RPX",E459&gt;216)</formula>
    </cfRule>
  </conditionalFormatting>
  <conditionalFormatting sqref="E468:E485">
    <cfRule type="expression" dxfId="1205" priority="1392">
      <formula>AND(OR(C468="NO",C468="REV T",C468="DBL REV",C468="TPL REV",C468="QD REV"),E468&gt;12)</formula>
    </cfRule>
  </conditionalFormatting>
  <conditionalFormatting sqref="C468:C485">
    <cfRule type="expression" dxfId="1204" priority="1391">
      <formula>AND(OR(C469="FST",C469="REV T",C469="DBL REV",C469="TPL REV",C469="QD REV"),C468="Field SPL")</formula>
    </cfRule>
  </conditionalFormatting>
  <conditionalFormatting sqref="L500">
    <cfRule type="cellIs" dxfId="1203" priority="1387" operator="lessThan">
      <formula>$L$7</formula>
    </cfRule>
  </conditionalFormatting>
  <conditionalFormatting sqref="I499">
    <cfRule type="cellIs" dxfId="1202" priority="1386" operator="lessThan">
      <formula>0</formula>
    </cfRule>
  </conditionalFormatting>
  <conditionalFormatting sqref="H509:I533">
    <cfRule type="cellIs" dxfId="1201" priority="1385" operator="lessThan">
      <formula>0</formula>
    </cfRule>
  </conditionalFormatting>
  <conditionalFormatting sqref="E533">
    <cfRule type="expression" dxfId="1200" priority="1384">
      <formula>AND(OR(C533="NO",C533="REV T",C533="DBL REV",C533="TPL REV",C533="QD REV"),E533&gt;12)</formula>
    </cfRule>
  </conditionalFormatting>
  <conditionalFormatting sqref="B521:B533">
    <cfRule type="expression" dxfId="1199" priority="1382">
      <formula>Z521="error"</formula>
    </cfRule>
  </conditionalFormatting>
  <conditionalFormatting sqref="B521:B533">
    <cfRule type="expression" dxfId="1198" priority="1381">
      <formula>AA523="error"</formula>
    </cfRule>
  </conditionalFormatting>
  <conditionalFormatting sqref="E533">
    <cfRule type="expression" dxfId="1197" priority="1380">
      <formula>AND(OR(C533="NO",C533="REV T",C533="DBL REV",C533="TPL REV",C533="QD REV"),E533&gt;12)</formula>
    </cfRule>
  </conditionalFormatting>
  <conditionalFormatting sqref="E504">
    <cfRule type="expression" dxfId="1196" priority="1377">
      <formula>AND(E499="EUC",E500&gt;48,E504="Y")</formula>
    </cfRule>
    <cfRule type="expression" dxfId="1195" priority="1378">
      <formula>AND(E499="RPX",E500&gt;48,E504="Y")</formula>
    </cfRule>
    <cfRule type="expression" dxfId="1194" priority="1379">
      <formula>AND(E499="SS",E500&gt;48,E504="Y")</formula>
    </cfRule>
  </conditionalFormatting>
  <conditionalFormatting sqref="I503">
    <cfRule type="expression" dxfId="1193" priority="1374">
      <formula>I503=0</formula>
    </cfRule>
    <cfRule type="expression" dxfId="1192" priority="1375">
      <formula>MOD(I503,2)=0</formula>
    </cfRule>
  </conditionalFormatting>
  <conditionalFormatting sqref="E527:E532">
    <cfRule type="expression" dxfId="1191" priority="1373">
      <formula>AND(OR(C527="NO",C527="REV T",C527="DBL REV",C527="TPL REV",C527="QD REV"),E527&gt;12)</formula>
    </cfRule>
  </conditionalFormatting>
  <conditionalFormatting sqref="C527:C533">
    <cfRule type="expression" dxfId="1190" priority="1372">
      <formula>AND(OR(C528="FST",C528="REV T",C528="DBL REV",C528="TPL REV",C528="QD REV"),C527="Field SPL")</formula>
    </cfRule>
  </conditionalFormatting>
  <conditionalFormatting sqref="I498">
    <cfRule type="expression" dxfId="1189" priority="1371">
      <formula>AND(E499="EUC",E500=432,I498&gt;204)</formula>
    </cfRule>
  </conditionalFormatting>
  <conditionalFormatting sqref="E500">
    <cfRule type="expression" dxfId="1188" priority="1367">
      <formula>(AND(E499="EUC",E500=432))</formula>
    </cfRule>
    <cfRule type="expression" dxfId="1187" priority="1368">
      <formula>AND(E499="SS",E500&gt;216)</formula>
    </cfRule>
    <cfRule type="expression" dxfId="1186" priority="1369">
      <formula>(AND(E499="EUC",E500&gt;216))</formula>
    </cfRule>
    <cfRule type="expression" dxfId="1185" priority="1370">
      <formula>AND(E499="RPX",E500&gt;216)</formula>
    </cfRule>
  </conditionalFormatting>
  <conditionalFormatting sqref="E509:E526">
    <cfRule type="expression" dxfId="1184" priority="1366">
      <formula>AND(OR(C509="NO",C509="REV T",C509="DBL REV",C509="TPL REV",C509="QD REV"),E509&gt;12)</formula>
    </cfRule>
  </conditionalFormatting>
  <conditionalFormatting sqref="C509:C526">
    <cfRule type="expression" dxfId="1183" priority="1365">
      <formula>AND(OR(C510="FST",C510="REV T",C510="DBL REV",C510="TPL REV",C510="QD REV"),C509="Field SPL")</formula>
    </cfRule>
  </conditionalFormatting>
  <conditionalFormatting sqref="L541">
    <cfRule type="cellIs" dxfId="1182" priority="1361" operator="lessThan">
      <formula>$L$7</formula>
    </cfRule>
  </conditionalFormatting>
  <conditionalFormatting sqref="I540">
    <cfRule type="cellIs" dxfId="1181" priority="1360" operator="lessThan">
      <formula>0</formula>
    </cfRule>
  </conditionalFormatting>
  <conditionalFormatting sqref="H550:I574">
    <cfRule type="cellIs" dxfId="1180" priority="1359" operator="lessThan">
      <formula>0</formula>
    </cfRule>
  </conditionalFormatting>
  <conditionalFormatting sqref="E574">
    <cfRule type="expression" dxfId="1179" priority="1358">
      <formula>AND(OR(C574="NO",C574="REV T",C574="DBL REV",C574="TPL REV",C574="QD REV"),E574&gt;12)</formula>
    </cfRule>
  </conditionalFormatting>
  <conditionalFormatting sqref="B562:B574">
    <cfRule type="expression" dxfId="1178" priority="1356">
      <formula>Z562="error"</formula>
    </cfRule>
  </conditionalFormatting>
  <conditionalFormatting sqref="B562:B574">
    <cfRule type="expression" dxfId="1177" priority="1355">
      <formula>AA564="error"</formula>
    </cfRule>
  </conditionalFormatting>
  <conditionalFormatting sqref="E574">
    <cfRule type="expression" dxfId="1176" priority="1354">
      <formula>AND(OR(C574="NO",C574="REV T",C574="DBL REV",C574="TPL REV",C574="QD REV"),E574&gt;12)</formula>
    </cfRule>
  </conditionalFormatting>
  <conditionalFormatting sqref="E545">
    <cfRule type="expression" dxfId="1175" priority="1351">
      <formula>AND(E540="EUC",E541&gt;48,E545="Y")</formula>
    </cfRule>
    <cfRule type="expression" dxfId="1174" priority="1352">
      <formula>AND(E540="RPX",E541&gt;48,E545="Y")</formula>
    </cfRule>
    <cfRule type="expression" dxfId="1173" priority="1353">
      <formula>AND(E540="SS",E541&gt;48,E545="Y")</formula>
    </cfRule>
  </conditionalFormatting>
  <conditionalFormatting sqref="I544">
    <cfRule type="expression" dxfId="1172" priority="1348">
      <formula>I544=0</formula>
    </cfRule>
    <cfRule type="expression" dxfId="1171" priority="1349">
      <formula>MOD(I544,2)=0</formula>
    </cfRule>
  </conditionalFormatting>
  <conditionalFormatting sqref="E568:E573">
    <cfRule type="expression" dxfId="1170" priority="1347">
      <formula>AND(OR(C568="NO",C568="REV T",C568="DBL REV",C568="TPL REV",C568="QD REV"),E568&gt;12)</formula>
    </cfRule>
  </conditionalFormatting>
  <conditionalFormatting sqref="C568:C574">
    <cfRule type="expression" dxfId="1169" priority="1346">
      <formula>AND(OR(C569="FST",C569="REV T",C569="DBL REV",C569="TPL REV",C569="QD REV"),C568="Field SPL")</formula>
    </cfRule>
  </conditionalFormatting>
  <conditionalFormatting sqref="I539">
    <cfRule type="expression" dxfId="1168" priority="1345">
      <formula>AND(E540="EUC",E541=432,I539&gt;204)</formula>
    </cfRule>
  </conditionalFormatting>
  <conditionalFormatting sqref="E541">
    <cfRule type="expression" dxfId="1167" priority="1341">
      <formula>(AND(E540="EUC",E541=432))</formula>
    </cfRule>
    <cfRule type="expression" dxfId="1166" priority="1342">
      <formula>AND(E540="SS",E541&gt;216)</formula>
    </cfRule>
    <cfRule type="expression" dxfId="1165" priority="1343">
      <formula>(AND(E540="EUC",E541&gt;216))</formula>
    </cfRule>
    <cfRule type="expression" dxfId="1164" priority="1344">
      <formula>AND(E540="RPX",E541&gt;216)</formula>
    </cfRule>
  </conditionalFormatting>
  <conditionalFormatting sqref="E550:E567">
    <cfRule type="expression" dxfId="1163" priority="1340">
      <formula>AND(OR(C550="NO",C550="REV T",C550="DBL REV",C550="TPL REV",C550="QD REV"),E550&gt;12)</formula>
    </cfRule>
  </conditionalFormatting>
  <conditionalFormatting sqref="C550:C567">
    <cfRule type="expression" dxfId="1162" priority="1339">
      <formula>AND(OR(C551="FST",C551="REV T",C551="DBL REV",C551="TPL REV",C551="QD REV"),C550="Field SPL")</formula>
    </cfRule>
  </conditionalFormatting>
  <conditionalFormatting sqref="L582">
    <cfRule type="cellIs" dxfId="1161" priority="1335" operator="lessThan">
      <formula>$L$7</formula>
    </cfRule>
  </conditionalFormatting>
  <conditionalFormatting sqref="I581">
    <cfRule type="cellIs" dxfId="1160" priority="1334" operator="lessThan">
      <formula>0</formula>
    </cfRule>
  </conditionalFormatting>
  <conditionalFormatting sqref="H591:I615">
    <cfRule type="cellIs" dxfId="1159" priority="1333" operator="lessThan">
      <formula>0</formula>
    </cfRule>
  </conditionalFormatting>
  <conditionalFormatting sqref="E615">
    <cfRule type="expression" dxfId="1158" priority="1332">
      <formula>AND(OR(C615="NO",C615="REV T",C615="DBL REV",C615="TPL REV",C615="QD REV"),E615&gt;12)</formula>
    </cfRule>
  </conditionalFormatting>
  <conditionalFormatting sqref="B603:B615">
    <cfRule type="expression" dxfId="1157" priority="1330">
      <formula>Z603="error"</formula>
    </cfRule>
  </conditionalFormatting>
  <conditionalFormatting sqref="B603:B615">
    <cfRule type="expression" dxfId="1156" priority="1329">
      <formula>AA605="error"</formula>
    </cfRule>
  </conditionalFormatting>
  <conditionalFormatting sqref="E615">
    <cfRule type="expression" dxfId="1155" priority="1328">
      <formula>AND(OR(C615="NO",C615="REV T",C615="DBL REV",C615="TPL REV",C615="QD REV"),E615&gt;12)</formula>
    </cfRule>
  </conditionalFormatting>
  <conditionalFormatting sqref="E586">
    <cfRule type="expression" dxfId="1154" priority="1325">
      <formula>AND(E581="EUC",E582&gt;48,E586="Y")</formula>
    </cfRule>
    <cfRule type="expression" dxfId="1153" priority="1326">
      <formula>AND(E581="RPX",E582&gt;48,E586="Y")</formula>
    </cfRule>
    <cfRule type="expression" dxfId="1152" priority="1327">
      <formula>AND(E581="SS",E582&gt;48,E586="Y")</formula>
    </cfRule>
  </conditionalFormatting>
  <conditionalFormatting sqref="I585">
    <cfRule type="expression" dxfId="1151" priority="1322">
      <formula>I585=0</formula>
    </cfRule>
    <cfRule type="expression" dxfId="1150" priority="1323">
      <formula>MOD(I585,2)=0</formula>
    </cfRule>
  </conditionalFormatting>
  <conditionalFormatting sqref="E609:E614">
    <cfRule type="expression" dxfId="1149" priority="1321">
      <formula>AND(OR(C609="NO",C609="REV T",C609="DBL REV",C609="TPL REV",C609="QD REV"),E609&gt;12)</formula>
    </cfRule>
  </conditionalFormatting>
  <conditionalFormatting sqref="C609:C615">
    <cfRule type="expression" dxfId="1148" priority="1320">
      <formula>AND(OR(C610="FST",C610="REV T",C610="DBL REV",C610="TPL REV",C610="QD REV"),C609="Field SPL")</formula>
    </cfRule>
  </conditionalFormatting>
  <conditionalFormatting sqref="I580">
    <cfRule type="expression" dxfId="1147" priority="1319">
      <formula>AND(E581="EUC",E582=432,I580&gt;204)</formula>
    </cfRule>
  </conditionalFormatting>
  <conditionalFormatting sqref="E582">
    <cfRule type="expression" dxfId="1146" priority="1315">
      <formula>(AND(E581="EUC",E582=432))</formula>
    </cfRule>
    <cfRule type="expression" dxfId="1145" priority="1316">
      <formula>AND(E581="SS",E582&gt;216)</formula>
    </cfRule>
    <cfRule type="expression" dxfId="1144" priority="1317">
      <formula>(AND(E581="EUC",E582&gt;216))</formula>
    </cfRule>
    <cfRule type="expression" dxfId="1143" priority="1318">
      <formula>AND(E581="RPX",E582&gt;216)</formula>
    </cfRule>
  </conditionalFormatting>
  <conditionalFormatting sqref="E591:E608">
    <cfRule type="expression" dxfId="1142" priority="1314">
      <formula>AND(OR(C591="NO",C591="REV T",C591="DBL REV",C591="TPL REV",C591="QD REV"),E591&gt;12)</formula>
    </cfRule>
  </conditionalFormatting>
  <conditionalFormatting sqref="C591:C608">
    <cfRule type="expression" dxfId="1141" priority="1313">
      <formula>AND(OR(C592="FST",C592="REV T",C592="DBL REV",C592="TPL REV",C592="QD REV"),C591="Field SPL")</formula>
    </cfRule>
  </conditionalFormatting>
  <conditionalFormatting sqref="L623">
    <cfRule type="cellIs" dxfId="1140" priority="1309" operator="lessThan">
      <formula>$L$7</formula>
    </cfRule>
  </conditionalFormatting>
  <conditionalFormatting sqref="I622">
    <cfRule type="cellIs" dxfId="1139" priority="1308" operator="lessThan">
      <formula>0</formula>
    </cfRule>
  </conditionalFormatting>
  <conditionalFormatting sqref="H632:I656">
    <cfRule type="cellIs" dxfId="1138" priority="1307" operator="lessThan">
      <formula>0</formula>
    </cfRule>
  </conditionalFormatting>
  <conditionalFormatting sqref="E656">
    <cfRule type="expression" dxfId="1137" priority="1306">
      <formula>AND(OR(C656="NO",C656="REV T",C656="DBL REV",C656="TPL REV",C656="QD REV"),E656&gt;12)</formula>
    </cfRule>
  </conditionalFormatting>
  <conditionalFormatting sqref="B644:B656">
    <cfRule type="expression" dxfId="1136" priority="1304">
      <formula>Z644="error"</formula>
    </cfRule>
  </conditionalFormatting>
  <conditionalFormatting sqref="B644:B656">
    <cfRule type="expression" dxfId="1135" priority="1303">
      <formula>AA646="error"</formula>
    </cfRule>
  </conditionalFormatting>
  <conditionalFormatting sqref="E656">
    <cfRule type="expression" dxfId="1134" priority="1302">
      <formula>AND(OR(C656="NO",C656="REV T",C656="DBL REV",C656="TPL REV",C656="QD REV"),E656&gt;12)</formula>
    </cfRule>
  </conditionalFormatting>
  <conditionalFormatting sqref="E627">
    <cfRule type="expression" dxfId="1133" priority="1299">
      <formula>AND(E622="EUC",E623&gt;48,E627="Y")</formula>
    </cfRule>
    <cfRule type="expression" dxfId="1132" priority="1300">
      <formula>AND(E622="RPX",E623&gt;48,E627="Y")</formula>
    </cfRule>
    <cfRule type="expression" dxfId="1131" priority="1301">
      <formula>AND(E622="SS",E623&gt;48,E627="Y")</formula>
    </cfRule>
  </conditionalFormatting>
  <conditionalFormatting sqref="I626">
    <cfRule type="expression" dxfId="1130" priority="1296">
      <formula>I626=0</formula>
    </cfRule>
    <cfRule type="expression" dxfId="1129" priority="1297">
      <formula>MOD(I626,2)=0</formula>
    </cfRule>
  </conditionalFormatting>
  <conditionalFormatting sqref="E650:E655">
    <cfRule type="expression" dxfId="1128" priority="1295">
      <formula>AND(OR(C650="NO",C650="REV T",C650="DBL REV",C650="TPL REV",C650="QD REV"),E650&gt;12)</formula>
    </cfRule>
  </conditionalFormatting>
  <conditionalFormatting sqref="C650:C656">
    <cfRule type="expression" dxfId="1127" priority="1294">
      <formula>AND(OR(C651="FST",C651="REV T",C651="DBL REV",C651="TPL REV",C651="QD REV"),C650="Field SPL")</formula>
    </cfRule>
  </conditionalFormatting>
  <conditionalFormatting sqref="I621">
    <cfRule type="expression" dxfId="1126" priority="1293">
      <formula>AND(E622="EUC",E623=432,I621&gt;204)</formula>
    </cfRule>
  </conditionalFormatting>
  <conditionalFormatting sqref="E623">
    <cfRule type="expression" dxfId="1125" priority="1289">
      <formula>(AND(E622="EUC",E623=432))</formula>
    </cfRule>
    <cfRule type="expression" dxfId="1124" priority="1290">
      <formula>AND(E622="SS",E623&gt;216)</formula>
    </cfRule>
    <cfRule type="expression" dxfId="1123" priority="1291">
      <formula>(AND(E622="EUC",E623&gt;216))</formula>
    </cfRule>
    <cfRule type="expression" dxfId="1122" priority="1292">
      <formula>AND(E622="RPX",E623&gt;216)</formula>
    </cfRule>
  </conditionalFormatting>
  <conditionalFormatting sqref="E632:E649">
    <cfRule type="expression" dxfId="1121" priority="1288">
      <formula>AND(OR(C632="NO",C632="REV T",C632="DBL REV",C632="TPL REV",C632="QD REV"),E632&gt;12)</formula>
    </cfRule>
  </conditionalFormatting>
  <conditionalFormatting sqref="C632:C649">
    <cfRule type="expression" dxfId="1120" priority="1287">
      <formula>AND(OR(C633="FST",C633="REV T",C633="DBL REV",C633="TPL REV",C633="QD REV"),C632="Field SPL")</formula>
    </cfRule>
  </conditionalFormatting>
  <conditionalFormatting sqref="L664">
    <cfRule type="cellIs" dxfId="1119" priority="1283" operator="lessThan">
      <formula>$L$7</formula>
    </cfRule>
  </conditionalFormatting>
  <conditionalFormatting sqref="I663">
    <cfRule type="cellIs" dxfId="1118" priority="1282" operator="lessThan">
      <formula>0</formula>
    </cfRule>
  </conditionalFormatting>
  <conditionalFormatting sqref="H673:I697">
    <cfRule type="cellIs" dxfId="1117" priority="1281" operator="lessThan">
      <formula>0</formula>
    </cfRule>
  </conditionalFormatting>
  <conditionalFormatting sqref="E697">
    <cfRule type="expression" dxfId="1116" priority="1280">
      <formula>AND(OR(C697="NO",C697="REV T",C697="DBL REV",C697="TPL REV",C697="QD REV"),E697&gt;12)</formula>
    </cfRule>
  </conditionalFormatting>
  <conditionalFormatting sqref="B685:B697">
    <cfRule type="expression" dxfId="1115" priority="1278">
      <formula>Z685="error"</formula>
    </cfRule>
  </conditionalFormatting>
  <conditionalFormatting sqref="B685:B697">
    <cfRule type="expression" dxfId="1114" priority="1277">
      <formula>AA687="error"</formula>
    </cfRule>
  </conditionalFormatting>
  <conditionalFormatting sqref="E697">
    <cfRule type="expression" dxfId="1113" priority="1276">
      <formula>AND(OR(C697="NO",C697="REV T",C697="DBL REV",C697="TPL REV",C697="QD REV"),E697&gt;12)</formula>
    </cfRule>
  </conditionalFormatting>
  <conditionalFormatting sqref="E668">
    <cfRule type="expression" dxfId="1112" priority="1273">
      <formula>AND(E663="EUC",E664&gt;48,E668="Y")</formula>
    </cfRule>
    <cfRule type="expression" dxfId="1111" priority="1274">
      <formula>AND(E663="RPX",E664&gt;48,E668="Y")</formula>
    </cfRule>
    <cfRule type="expression" dxfId="1110" priority="1275">
      <formula>AND(E663="SS",E664&gt;48,E668="Y")</formula>
    </cfRule>
  </conditionalFormatting>
  <conditionalFormatting sqref="I667">
    <cfRule type="expression" dxfId="1109" priority="1270">
      <formula>I667=0</formula>
    </cfRule>
    <cfRule type="expression" dxfId="1108" priority="1271">
      <formula>MOD(I667,2)=0</formula>
    </cfRule>
  </conditionalFormatting>
  <conditionalFormatting sqref="E691:E696">
    <cfRule type="expression" dxfId="1107" priority="1269">
      <formula>AND(OR(C691="NO",C691="REV T",C691="DBL REV",C691="TPL REV",C691="QD REV"),E691&gt;12)</formula>
    </cfRule>
  </conditionalFormatting>
  <conditionalFormatting sqref="C691:C697">
    <cfRule type="expression" dxfId="1106" priority="1268">
      <formula>AND(OR(C692="FST",C692="REV T",C692="DBL REV",C692="TPL REV",C692="QD REV"),C691="Field SPL")</formula>
    </cfRule>
  </conditionalFormatting>
  <conditionalFormatting sqref="I662">
    <cfRule type="expression" dxfId="1105" priority="1267">
      <formula>AND(E663="EUC",E664=432,I662&gt;204)</formula>
    </cfRule>
  </conditionalFormatting>
  <conditionalFormatting sqref="E664">
    <cfRule type="expression" dxfId="1104" priority="1263">
      <formula>(AND(E663="EUC",E664=432))</formula>
    </cfRule>
    <cfRule type="expression" dxfId="1103" priority="1264">
      <formula>AND(E663="SS",E664&gt;216)</formula>
    </cfRule>
    <cfRule type="expression" dxfId="1102" priority="1265">
      <formula>(AND(E663="EUC",E664&gt;216))</formula>
    </cfRule>
    <cfRule type="expression" dxfId="1101" priority="1266">
      <formula>AND(E663="RPX",E664&gt;216)</formula>
    </cfRule>
  </conditionalFormatting>
  <conditionalFormatting sqref="E673:E690">
    <cfRule type="expression" dxfId="1100" priority="1262">
      <formula>AND(OR(C673="NO",C673="REV T",C673="DBL REV",C673="TPL REV",C673="QD REV"),E673&gt;12)</formula>
    </cfRule>
  </conditionalFormatting>
  <conditionalFormatting sqref="C673:C690">
    <cfRule type="expression" dxfId="1099" priority="1261">
      <formula>AND(OR(C674="FST",C674="REV T",C674="DBL REV",C674="TPL REV",C674="QD REV"),C673="Field SPL")</formula>
    </cfRule>
  </conditionalFormatting>
  <conditionalFormatting sqref="L705">
    <cfRule type="cellIs" dxfId="1098" priority="1257" operator="lessThan">
      <formula>$L$7</formula>
    </cfRule>
  </conditionalFormatting>
  <conditionalFormatting sqref="I704">
    <cfRule type="cellIs" dxfId="1097" priority="1256" operator="lessThan">
      <formula>0</formula>
    </cfRule>
  </conditionalFormatting>
  <conditionalFormatting sqref="H714:I738">
    <cfRule type="cellIs" dxfId="1096" priority="1255" operator="lessThan">
      <formula>0</formula>
    </cfRule>
  </conditionalFormatting>
  <conditionalFormatting sqref="E738">
    <cfRule type="expression" dxfId="1095" priority="1254">
      <formula>AND(OR(C738="NO",C738="REV T",C738="DBL REV",C738="TPL REV",C738="QD REV"),E738&gt;12)</formula>
    </cfRule>
  </conditionalFormatting>
  <conditionalFormatting sqref="B726:B738">
    <cfRule type="expression" dxfId="1094" priority="1252">
      <formula>Z726="error"</formula>
    </cfRule>
  </conditionalFormatting>
  <conditionalFormatting sqref="B726:B738">
    <cfRule type="expression" dxfId="1093" priority="1251">
      <formula>AA728="error"</formula>
    </cfRule>
  </conditionalFormatting>
  <conditionalFormatting sqref="E738">
    <cfRule type="expression" dxfId="1092" priority="1250">
      <formula>AND(OR(C738="NO",C738="REV T",C738="DBL REV",C738="TPL REV",C738="QD REV"),E738&gt;12)</formula>
    </cfRule>
  </conditionalFormatting>
  <conditionalFormatting sqref="E709">
    <cfRule type="expression" dxfId="1091" priority="1247">
      <formula>AND(E704="EUC",E705&gt;48,E709="Y")</formula>
    </cfRule>
    <cfRule type="expression" dxfId="1090" priority="1248">
      <formula>AND(E704="RPX",E705&gt;48,E709="Y")</formula>
    </cfRule>
    <cfRule type="expression" dxfId="1089" priority="1249">
      <formula>AND(E704="SS",E705&gt;48,E709="Y")</formula>
    </cfRule>
  </conditionalFormatting>
  <conditionalFormatting sqref="I708">
    <cfRule type="expression" dxfId="1088" priority="1244">
      <formula>I708=0</formula>
    </cfRule>
    <cfRule type="expression" dxfId="1087" priority="1245">
      <formula>MOD(I708,2)=0</formula>
    </cfRule>
  </conditionalFormatting>
  <conditionalFormatting sqref="E732:E737">
    <cfRule type="expression" dxfId="1086" priority="1243">
      <formula>AND(OR(C732="NO",C732="REV T",C732="DBL REV",C732="TPL REV",C732="QD REV"),E732&gt;12)</formula>
    </cfRule>
  </conditionalFormatting>
  <conditionalFormatting sqref="C732:C738">
    <cfRule type="expression" dxfId="1085" priority="1242">
      <formula>AND(OR(C733="FST",C733="REV T",C733="DBL REV",C733="TPL REV",C733="QD REV"),C732="Field SPL")</formula>
    </cfRule>
  </conditionalFormatting>
  <conditionalFormatting sqref="I703">
    <cfRule type="expression" dxfId="1084" priority="1241">
      <formula>AND(E704="EUC",E705=432,I703&gt;204)</formula>
    </cfRule>
  </conditionalFormatting>
  <conditionalFormatting sqref="E705">
    <cfRule type="expression" dxfId="1083" priority="1237">
      <formula>(AND(E704="EUC",E705=432))</formula>
    </cfRule>
    <cfRule type="expression" dxfId="1082" priority="1238">
      <formula>AND(E704="SS",E705&gt;216)</formula>
    </cfRule>
    <cfRule type="expression" dxfId="1081" priority="1239">
      <formula>(AND(E704="EUC",E705&gt;216))</formula>
    </cfRule>
    <cfRule type="expression" dxfId="1080" priority="1240">
      <formula>AND(E704="RPX",E705&gt;216)</formula>
    </cfRule>
  </conditionalFormatting>
  <conditionalFormatting sqref="E714:E731">
    <cfRule type="expression" dxfId="1079" priority="1236">
      <formula>AND(OR(C714="NO",C714="REV T",C714="DBL REV",C714="TPL REV",C714="QD REV"),E714&gt;12)</formula>
    </cfRule>
  </conditionalFormatting>
  <conditionalFormatting sqref="C714:C731">
    <cfRule type="expression" dxfId="1078" priority="1235">
      <formula>AND(OR(C715="FST",C715="REV T",C715="DBL REV",C715="TPL REV",C715="QD REV"),C714="Field SPL")</formula>
    </cfRule>
  </conditionalFormatting>
  <conditionalFormatting sqref="L746">
    <cfRule type="cellIs" dxfId="1077" priority="1231" operator="lessThan">
      <formula>$L$7</formula>
    </cfRule>
  </conditionalFormatting>
  <conditionalFormatting sqref="I745">
    <cfRule type="cellIs" dxfId="1076" priority="1230" operator="lessThan">
      <formula>0</formula>
    </cfRule>
  </conditionalFormatting>
  <conditionalFormatting sqref="H755:I779">
    <cfRule type="cellIs" dxfId="1075" priority="1229" operator="lessThan">
      <formula>0</formula>
    </cfRule>
  </conditionalFormatting>
  <conditionalFormatting sqref="E779">
    <cfRule type="expression" dxfId="1074" priority="1228">
      <formula>AND(OR(C779="NO",C779="REV T",C779="DBL REV",C779="TPL REV",C779="QD REV"),E779&gt;12)</formula>
    </cfRule>
  </conditionalFormatting>
  <conditionalFormatting sqref="B767:B779">
    <cfRule type="expression" dxfId="1073" priority="1226">
      <formula>Z767="error"</formula>
    </cfRule>
  </conditionalFormatting>
  <conditionalFormatting sqref="B767:B779">
    <cfRule type="expression" dxfId="1072" priority="1225">
      <formula>AA769="error"</formula>
    </cfRule>
  </conditionalFormatting>
  <conditionalFormatting sqref="E779">
    <cfRule type="expression" dxfId="1071" priority="1224">
      <formula>AND(OR(C779="NO",C779="REV T",C779="DBL REV",C779="TPL REV",C779="QD REV"),E779&gt;12)</formula>
    </cfRule>
  </conditionalFormatting>
  <conditionalFormatting sqref="E750">
    <cfRule type="expression" dxfId="1070" priority="1221">
      <formula>AND(E745="EUC",E746&gt;48,E750="Y")</formula>
    </cfRule>
    <cfRule type="expression" dxfId="1069" priority="1222">
      <formula>AND(E745="RPX",E746&gt;48,E750="Y")</formula>
    </cfRule>
    <cfRule type="expression" dxfId="1068" priority="1223">
      <formula>AND(E745="SS",E746&gt;48,E750="Y")</formula>
    </cfRule>
  </conditionalFormatting>
  <conditionalFormatting sqref="I749">
    <cfRule type="expression" dxfId="1067" priority="1218">
      <formula>I749=0</formula>
    </cfRule>
    <cfRule type="expression" dxfId="1066" priority="1219">
      <formula>MOD(I749,2)=0</formula>
    </cfRule>
  </conditionalFormatting>
  <conditionalFormatting sqref="E773:E778">
    <cfRule type="expression" dxfId="1065" priority="1217">
      <formula>AND(OR(C773="NO",C773="REV T",C773="DBL REV",C773="TPL REV",C773="QD REV"),E773&gt;12)</formula>
    </cfRule>
  </conditionalFormatting>
  <conditionalFormatting sqref="C773:C779">
    <cfRule type="expression" dxfId="1064" priority="1216">
      <formula>AND(OR(C774="FST",C774="REV T",C774="DBL REV",C774="TPL REV",C774="QD REV"),C773="Field SPL")</formula>
    </cfRule>
  </conditionalFormatting>
  <conditionalFormatting sqref="I744">
    <cfRule type="expression" dxfId="1063" priority="1215">
      <formula>AND(E745="EUC",E746=432,I744&gt;204)</formula>
    </cfRule>
  </conditionalFormatting>
  <conditionalFormatting sqref="E746">
    <cfRule type="expression" dxfId="1062" priority="1211">
      <formula>(AND(E745="EUC",E746=432))</formula>
    </cfRule>
    <cfRule type="expression" dxfId="1061" priority="1212">
      <formula>AND(E745="SS",E746&gt;216)</formula>
    </cfRule>
    <cfRule type="expression" dxfId="1060" priority="1213">
      <formula>(AND(E745="EUC",E746&gt;216))</formula>
    </cfRule>
    <cfRule type="expression" dxfId="1059" priority="1214">
      <formula>AND(E745="RPX",E746&gt;216)</formula>
    </cfRule>
  </conditionalFormatting>
  <conditionalFormatting sqref="E755:E772">
    <cfRule type="expression" dxfId="1058" priority="1210">
      <formula>AND(OR(C755="NO",C755="REV T",C755="DBL REV",C755="TPL REV",C755="QD REV"),E755&gt;12)</formula>
    </cfRule>
  </conditionalFormatting>
  <conditionalFormatting sqref="C755:C772">
    <cfRule type="expression" dxfId="1057" priority="1209">
      <formula>AND(OR(C756="FST",C756="REV T",C756="DBL REV",C756="TPL REV",C756="QD REV"),C755="Field SPL")</formula>
    </cfRule>
  </conditionalFormatting>
  <conditionalFormatting sqref="L787">
    <cfRule type="cellIs" dxfId="1056" priority="1205" operator="lessThan">
      <formula>$L$7</formula>
    </cfRule>
  </conditionalFormatting>
  <conditionalFormatting sqref="I786">
    <cfRule type="cellIs" dxfId="1055" priority="1204" operator="lessThan">
      <formula>0</formula>
    </cfRule>
  </conditionalFormatting>
  <conditionalFormatting sqref="H796:I820">
    <cfRule type="cellIs" dxfId="1054" priority="1203" operator="lessThan">
      <formula>0</formula>
    </cfRule>
  </conditionalFormatting>
  <conditionalFormatting sqref="E820">
    <cfRule type="expression" dxfId="1053" priority="1202">
      <formula>AND(OR(C820="NO",C820="REV T",C820="DBL REV",C820="TPL REV",C820="QD REV"),E820&gt;12)</formula>
    </cfRule>
  </conditionalFormatting>
  <conditionalFormatting sqref="B808:B820">
    <cfRule type="expression" dxfId="1052" priority="1200">
      <formula>Z808="error"</formula>
    </cfRule>
  </conditionalFormatting>
  <conditionalFormatting sqref="B808:B820">
    <cfRule type="expression" dxfId="1051" priority="1199">
      <formula>AA810="error"</formula>
    </cfRule>
  </conditionalFormatting>
  <conditionalFormatting sqref="E820">
    <cfRule type="expression" dxfId="1050" priority="1198">
      <formula>AND(OR(C820="NO",C820="REV T",C820="DBL REV",C820="TPL REV",C820="QD REV"),E820&gt;12)</formula>
    </cfRule>
  </conditionalFormatting>
  <conditionalFormatting sqref="E791">
    <cfRule type="expression" dxfId="1049" priority="1195">
      <formula>AND(E786="EUC",E787&gt;48,E791="Y")</formula>
    </cfRule>
    <cfRule type="expression" dxfId="1048" priority="1196">
      <formula>AND(E786="RPX",E787&gt;48,E791="Y")</formula>
    </cfRule>
    <cfRule type="expression" dxfId="1047" priority="1197">
      <formula>AND(E786="SS",E787&gt;48,E791="Y")</formula>
    </cfRule>
  </conditionalFormatting>
  <conditionalFormatting sqref="I790">
    <cfRule type="expression" dxfId="1046" priority="1192">
      <formula>I790=0</formula>
    </cfRule>
    <cfRule type="expression" dxfId="1045" priority="1193">
      <formula>MOD(I790,2)=0</formula>
    </cfRule>
  </conditionalFormatting>
  <conditionalFormatting sqref="E814:E819">
    <cfRule type="expression" dxfId="1044" priority="1191">
      <formula>AND(OR(C814="NO",C814="REV T",C814="DBL REV",C814="TPL REV",C814="QD REV"),E814&gt;12)</formula>
    </cfRule>
  </conditionalFormatting>
  <conditionalFormatting sqref="C814:C820">
    <cfRule type="expression" dxfId="1043" priority="1190">
      <formula>AND(OR(C815="FST",C815="REV T",C815="DBL REV",C815="TPL REV",C815="QD REV"),C814="Field SPL")</formula>
    </cfRule>
  </conditionalFormatting>
  <conditionalFormatting sqref="I785">
    <cfRule type="expression" dxfId="1042" priority="1189">
      <formula>AND(E786="EUC",E787=432,I785&gt;204)</formula>
    </cfRule>
  </conditionalFormatting>
  <conditionalFormatting sqref="E787">
    <cfRule type="expression" dxfId="1041" priority="1185">
      <formula>(AND(E786="EUC",E787=432))</formula>
    </cfRule>
    <cfRule type="expression" dxfId="1040" priority="1186">
      <formula>AND(E786="SS",E787&gt;216)</formula>
    </cfRule>
    <cfRule type="expression" dxfId="1039" priority="1187">
      <formula>(AND(E786="EUC",E787&gt;216))</formula>
    </cfRule>
    <cfRule type="expression" dxfId="1038" priority="1188">
      <formula>AND(E786="RPX",E787&gt;216)</formula>
    </cfRule>
  </conditionalFormatting>
  <conditionalFormatting sqref="E796:E813">
    <cfRule type="expression" dxfId="1037" priority="1184">
      <formula>AND(OR(C796="NO",C796="REV T",C796="DBL REV",C796="TPL REV",C796="QD REV"),E796&gt;12)</formula>
    </cfRule>
  </conditionalFormatting>
  <conditionalFormatting sqref="C796:C813">
    <cfRule type="expression" dxfId="1036" priority="1183">
      <formula>AND(OR(C797="FST",C797="REV T",C797="DBL REV",C797="TPL REV",C797="QD REV"),C796="Field SPL")</formula>
    </cfRule>
  </conditionalFormatting>
  <conditionalFormatting sqref="L828">
    <cfRule type="cellIs" dxfId="1035" priority="1179" operator="lessThan">
      <formula>$L$7</formula>
    </cfRule>
  </conditionalFormatting>
  <conditionalFormatting sqref="I827">
    <cfRule type="cellIs" dxfId="1034" priority="1178" operator="lessThan">
      <formula>0</formula>
    </cfRule>
  </conditionalFormatting>
  <conditionalFormatting sqref="H837:I861">
    <cfRule type="cellIs" dxfId="1033" priority="1177" operator="lessThan">
      <formula>0</formula>
    </cfRule>
  </conditionalFormatting>
  <conditionalFormatting sqref="E861">
    <cfRule type="expression" dxfId="1032" priority="1176">
      <formula>AND(OR(C861="NO",C861="REV T",C861="DBL REV",C861="TPL REV",C861="QD REV"),E861&gt;12)</formula>
    </cfRule>
  </conditionalFormatting>
  <conditionalFormatting sqref="B849:B861">
    <cfRule type="expression" dxfId="1031" priority="1174">
      <formula>Z849="error"</formula>
    </cfRule>
  </conditionalFormatting>
  <conditionalFormatting sqref="B849:B861">
    <cfRule type="expression" dxfId="1030" priority="1173">
      <formula>AA851="error"</formula>
    </cfRule>
  </conditionalFormatting>
  <conditionalFormatting sqref="E861">
    <cfRule type="expression" dxfId="1029" priority="1172">
      <formula>AND(OR(C861="NO",C861="REV T",C861="DBL REV",C861="TPL REV",C861="QD REV"),E861&gt;12)</formula>
    </cfRule>
  </conditionalFormatting>
  <conditionalFormatting sqref="E832">
    <cfRule type="expression" dxfId="1028" priority="1169">
      <formula>AND(E827="EUC",E828&gt;48,E832="Y")</formula>
    </cfRule>
    <cfRule type="expression" dxfId="1027" priority="1170">
      <formula>AND(E827="RPX",E828&gt;48,E832="Y")</formula>
    </cfRule>
    <cfRule type="expression" dxfId="1026" priority="1171">
      <formula>AND(E827="SS",E828&gt;48,E832="Y")</formula>
    </cfRule>
  </conditionalFormatting>
  <conditionalFormatting sqref="I831">
    <cfRule type="expression" dxfId="1025" priority="1166">
      <formula>I831=0</formula>
    </cfRule>
    <cfRule type="expression" dxfId="1024" priority="1167">
      <formula>MOD(I831,2)=0</formula>
    </cfRule>
  </conditionalFormatting>
  <conditionalFormatting sqref="E855:E860">
    <cfRule type="expression" dxfId="1023" priority="1165">
      <formula>AND(OR(C855="NO",C855="REV T",C855="DBL REV",C855="TPL REV",C855="QD REV"),E855&gt;12)</formula>
    </cfRule>
  </conditionalFormatting>
  <conditionalFormatting sqref="C855:C861">
    <cfRule type="expression" dxfId="1022" priority="1164">
      <formula>AND(OR(C856="FST",C856="REV T",C856="DBL REV",C856="TPL REV",C856="QD REV"),C855="Field SPL")</formula>
    </cfRule>
  </conditionalFormatting>
  <conditionalFormatting sqref="I826">
    <cfRule type="expression" dxfId="1021" priority="1163">
      <formula>AND(E827="EUC",E828=432,I826&gt;204)</formula>
    </cfRule>
  </conditionalFormatting>
  <conditionalFormatting sqref="E828">
    <cfRule type="expression" dxfId="1020" priority="1159">
      <formula>(AND(E827="EUC",E828=432))</formula>
    </cfRule>
    <cfRule type="expression" dxfId="1019" priority="1160">
      <formula>AND(E827="SS",E828&gt;216)</formula>
    </cfRule>
    <cfRule type="expression" dxfId="1018" priority="1161">
      <formula>(AND(E827="EUC",E828&gt;216))</formula>
    </cfRule>
    <cfRule type="expression" dxfId="1017" priority="1162">
      <formula>AND(E827="RPX",E828&gt;216)</formula>
    </cfRule>
  </conditionalFormatting>
  <conditionalFormatting sqref="E837:E854">
    <cfRule type="expression" dxfId="1016" priority="1158">
      <formula>AND(OR(C837="NO",C837="REV T",C837="DBL REV",C837="TPL REV",C837="QD REV"),E837&gt;12)</formula>
    </cfRule>
  </conditionalFormatting>
  <conditionalFormatting sqref="C837:C854">
    <cfRule type="expression" dxfId="1015" priority="1157">
      <formula>AND(OR(C838="FST",C838="REV T",C838="DBL REV",C838="TPL REV",C838="QD REV"),C837="Field SPL")</formula>
    </cfRule>
  </conditionalFormatting>
  <conditionalFormatting sqref="L869">
    <cfRule type="cellIs" dxfId="1014" priority="1153" operator="lessThan">
      <formula>$L$7</formula>
    </cfRule>
  </conditionalFormatting>
  <conditionalFormatting sqref="I868">
    <cfRule type="cellIs" dxfId="1013" priority="1152" operator="lessThan">
      <formula>0</formula>
    </cfRule>
  </conditionalFormatting>
  <conditionalFormatting sqref="H878:I902">
    <cfRule type="cellIs" dxfId="1012" priority="1151" operator="lessThan">
      <formula>0</formula>
    </cfRule>
  </conditionalFormatting>
  <conditionalFormatting sqref="E902">
    <cfRule type="expression" dxfId="1011" priority="1150">
      <formula>AND(OR(C902="NO",C902="REV T",C902="DBL REV",C902="TPL REV",C902="QD REV"),E902&gt;12)</formula>
    </cfRule>
  </conditionalFormatting>
  <conditionalFormatting sqref="B890:B902">
    <cfRule type="expression" dxfId="1010" priority="1148">
      <formula>Z890="error"</formula>
    </cfRule>
  </conditionalFormatting>
  <conditionalFormatting sqref="B890:B902">
    <cfRule type="expression" dxfId="1009" priority="1147">
      <formula>AA892="error"</formula>
    </cfRule>
  </conditionalFormatting>
  <conditionalFormatting sqref="E902">
    <cfRule type="expression" dxfId="1008" priority="1146">
      <formula>AND(OR(C902="NO",C902="REV T",C902="DBL REV",C902="TPL REV",C902="QD REV"),E902&gt;12)</formula>
    </cfRule>
  </conditionalFormatting>
  <conditionalFormatting sqref="E873">
    <cfRule type="expression" dxfId="1007" priority="1143">
      <formula>AND(E868="EUC",E869&gt;48,E873="Y")</formula>
    </cfRule>
    <cfRule type="expression" dxfId="1006" priority="1144">
      <formula>AND(E868="RPX",E869&gt;48,E873="Y")</formula>
    </cfRule>
    <cfRule type="expression" dxfId="1005" priority="1145">
      <formula>AND(E868="SS",E869&gt;48,E873="Y")</formula>
    </cfRule>
  </conditionalFormatting>
  <conditionalFormatting sqref="I872">
    <cfRule type="expression" dxfId="1004" priority="1140">
      <formula>I872=0</formula>
    </cfRule>
    <cfRule type="expression" dxfId="1003" priority="1141">
      <formula>MOD(I872,2)=0</formula>
    </cfRule>
  </conditionalFormatting>
  <conditionalFormatting sqref="E896:E901">
    <cfRule type="expression" dxfId="1002" priority="1139">
      <formula>AND(OR(C896="NO",C896="REV T",C896="DBL REV",C896="TPL REV",C896="QD REV"),E896&gt;12)</formula>
    </cfRule>
  </conditionalFormatting>
  <conditionalFormatting sqref="C896:C902">
    <cfRule type="expression" dxfId="1001" priority="1138">
      <formula>AND(OR(C897="FST",C897="REV T",C897="DBL REV",C897="TPL REV",C897="QD REV"),C896="Field SPL")</formula>
    </cfRule>
  </conditionalFormatting>
  <conditionalFormatting sqref="I867">
    <cfRule type="expression" dxfId="1000" priority="1137">
      <formula>AND(E868="EUC",E869=432,I867&gt;204)</formula>
    </cfRule>
  </conditionalFormatting>
  <conditionalFormatting sqref="E869">
    <cfRule type="expression" dxfId="999" priority="1133">
      <formula>(AND(E868="EUC",E869=432))</formula>
    </cfRule>
    <cfRule type="expression" dxfId="998" priority="1134">
      <formula>AND(E868="SS",E869&gt;216)</formula>
    </cfRule>
    <cfRule type="expression" dxfId="997" priority="1135">
      <formula>(AND(E868="EUC",E869&gt;216))</formula>
    </cfRule>
    <cfRule type="expression" dxfId="996" priority="1136">
      <formula>AND(E868="RPX",E869&gt;216)</formula>
    </cfRule>
  </conditionalFormatting>
  <conditionalFormatting sqref="E878:E895">
    <cfRule type="expression" dxfId="995" priority="1132">
      <formula>AND(OR(C878="NO",C878="REV T",C878="DBL REV",C878="TPL REV",C878="QD REV"),E878&gt;12)</formula>
    </cfRule>
  </conditionalFormatting>
  <conditionalFormatting sqref="C878:C895">
    <cfRule type="expression" dxfId="994" priority="1131">
      <formula>AND(OR(C879="FST",C879="REV T",C879="DBL REV",C879="TPL REV",C879="QD REV"),C878="Field SPL")</formula>
    </cfRule>
  </conditionalFormatting>
  <conditionalFormatting sqref="L910">
    <cfRule type="cellIs" dxfId="993" priority="1127" operator="lessThan">
      <formula>$L$7</formula>
    </cfRule>
  </conditionalFormatting>
  <conditionalFormatting sqref="I909">
    <cfRule type="cellIs" dxfId="992" priority="1126" operator="lessThan">
      <formula>0</formula>
    </cfRule>
  </conditionalFormatting>
  <conditionalFormatting sqref="H919:I943">
    <cfRule type="cellIs" dxfId="991" priority="1125" operator="lessThan">
      <formula>0</formula>
    </cfRule>
  </conditionalFormatting>
  <conditionalFormatting sqref="E943">
    <cfRule type="expression" dxfId="990" priority="1124">
      <formula>AND(OR(C943="NO",C943="REV T",C943="DBL REV",C943="TPL REV",C943="QD REV"),E943&gt;12)</formula>
    </cfRule>
  </conditionalFormatting>
  <conditionalFormatting sqref="B931:B943">
    <cfRule type="expression" dxfId="989" priority="1122">
      <formula>Z931="error"</formula>
    </cfRule>
  </conditionalFormatting>
  <conditionalFormatting sqref="B931:B943">
    <cfRule type="expression" dxfId="988" priority="1121">
      <formula>AA933="error"</formula>
    </cfRule>
  </conditionalFormatting>
  <conditionalFormatting sqref="E943">
    <cfRule type="expression" dxfId="987" priority="1120">
      <formula>AND(OR(C943="NO",C943="REV T",C943="DBL REV",C943="TPL REV",C943="QD REV"),E943&gt;12)</formula>
    </cfRule>
  </conditionalFormatting>
  <conditionalFormatting sqref="E914">
    <cfRule type="expression" dxfId="986" priority="1117">
      <formula>AND(E909="EUC",E910&gt;48,E914="Y")</formula>
    </cfRule>
    <cfRule type="expression" dxfId="985" priority="1118">
      <formula>AND(E909="RPX",E910&gt;48,E914="Y")</formula>
    </cfRule>
    <cfRule type="expression" dxfId="984" priority="1119">
      <formula>AND(E909="SS",E910&gt;48,E914="Y")</formula>
    </cfRule>
  </conditionalFormatting>
  <conditionalFormatting sqref="I913">
    <cfRule type="expression" dxfId="983" priority="1114">
      <formula>I913=0</formula>
    </cfRule>
    <cfRule type="expression" dxfId="982" priority="1115">
      <formula>MOD(I913,2)=0</formula>
    </cfRule>
  </conditionalFormatting>
  <conditionalFormatting sqref="E937:E942">
    <cfRule type="expression" dxfId="981" priority="1113">
      <formula>AND(OR(C937="NO",C937="REV T",C937="DBL REV",C937="TPL REV",C937="QD REV"),E937&gt;12)</formula>
    </cfRule>
  </conditionalFormatting>
  <conditionalFormatting sqref="C937:C943">
    <cfRule type="expression" dxfId="980" priority="1112">
      <formula>AND(OR(C938="FST",C938="REV T",C938="DBL REV",C938="TPL REV",C938="QD REV"),C937="Field SPL")</formula>
    </cfRule>
  </conditionalFormatting>
  <conditionalFormatting sqref="I908">
    <cfRule type="expression" dxfId="979" priority="1111">
      <formula>AND(E909="EUC",E910=432,I908&gt;204)</formula>
    </cfRule>
  </conditionalFormatting>
  <conditionalFormatting sqref="E910">
    <cfRule type="expression" dxfId="978" priority="1107">
      <formula>(AND(E909="EUC",E910=432))</formula>
    </cfRule>
    <cfRule type="expression" dxfId="977" priority="1108">
      <formula>AND(E909="SS",E910&gt;216)</formula>
    </cfRule>
    <cfRule type="expression" dxfId="976" priority="1109">
      <formula>(AND(E909="EUC",E910&gt;216))</formula>
    </cfRule>
    <cfRule type="expression" dxfId="975" priority="1110">
      <formula>AND(E909="RPX",E910&gt;216)</formula>
    </cfRule>
  </conditionalFormatting>
  <conditionalFormatting sqref="E919:E936">
    <cfRule type="expression" dxfId="974" priority="1106">
      <formula>AND(OR(C919="NO",C919="REV T",C919="DBL REV",C919="TPL REV",C919="QD REV"),E919&gt;12)</formula>
    </cfRule>
  </conditionalFormatting>
  <conditionalFormatting sqref="C919:C936">
    <cfRule type="expression" dxfId="973" priority="1105">
      <formula>AND(OR(C920="FST",C920="REV T",C920="DBL REV",C920="TPL REV",C920="QD REV"),C919="Field SPL")</formula>
    </cfRule>
  </conditionalFormatting>
  <conditionalFormatting sqref="L951">
    <cfRule type="cellIs" dxfId="972" priority="1101" operator="lessThan">
      <formula>$L$7</formula>
    </cfRule>
  </conditionalFormatting>
  <conditionalFormatting sqref="I950">
    <cfRule type="cellIs" dxfId="971" priority="1100" operator="lessThan">
      <formula>0</formula>
    </cfRule>
  </conditionalFormatting>
  <conditionalFormatting sqref="H960:I984">
    <cfRule type="cellIs" dxfId="970" priority="1099" operator="lessThan">
      <formula>0</formula>
    </cfRule>
  </conditionalFormatting>
  <conditionalFormatting sqref="E984">
    <cfRule type="expression" dxfId="969" priority="1098">
      <formula>AND(OR(C984="NO",C984="REV T",C984="DBL REV",C984="TPL REV",C984="QD REV"),E984&gt;12)</formula>
    </cfRule>
  </conditionalFormatting>
  <conditionalFormatting sqref="B972:B984">
    <cfRule type="expression" dxfId="968" priority="1096">
      <formula>Z972="error"</formula>
    </cfRule>
  </conditionalFormatting>
  <conditionalFormatting sqref="B972:B984">
    <cfRule type="expression" dxfId="967" priority="1095">
      <formula>AA974="error"</formula>
    </cfRule>
  </conditionalFormatting>
  <conditionalFormatting sqref="E984">
    <cfRule type="expression" dxfId="966" priority="1094">
      <formula>AND(OR(C984="NO",C984="REV T",C984="DBL REV",C984="TPL REV",C984="QD REV"),E984&gt;12)</formula>
    </cfRule>
  </conditionalFormatting>
  <conditionalFormatting sqref="E955">
    <cfRule type="expression" dxfId="965" priority="1091">
      <formula>AND(E950="EUC",E951&gt;48,E955="Y")</formula>
    </cfRule>
    <cfRule type="expression" dxfId="964" priority="1092">
      <formula>AND(E950="RPX",E951&gt;48,E955="Y")</formula>
    </cfRule>
    <cfRule type="expression" dxfId="963" priority="1093">
      <formula>AND(E950="SS",E951&gt;48,E955="Y")</formula>
    </cfRule>
  </conditionalFormatting>
  <conditionalFormatting sqref="I954">
    <cfRule type="expression" dxfId="962" priority="1088">
      <formula>I954=0</formula>
    </cfRule>
    <cfRule type="expression" dxfId="961" priority="1089">
      <formula>MOD(I954,2)=0</formula>
    </cfRule>
  </conditionalFormatting>
  <conditionalFormatting sqref="E978:E983">
    <cfRule type="expression" dxfId="960" priority="1087">
      <formula>AND(OR(C978="NO",C978="REV T",C978="DBL REV",C978="TPL REV",C978="QD REV"),E978&gt;12)</formula>
    </cfRule>
  </conditionalFormatting>
  <conditionalFormatting sqref="C978:C984">
    <cfRule type="expression" dxfId="959" priority="1086">
      <formula>AND(OR(C979="FST",C979="REV T",C979="DBL REV",C979="TPL REV",C979="QD REV"),C978="Field SPL")</formula>
    </cfRule>
  </conditionalFormatting>
  <conditionalFormatting sqref="I949">
    <cfRule type="expression" dxfId="958" priority="1085">
      <formula>AND(E950="EUC",E951=432,I949&gt;204)</formula>
    </cfRule>
  </conditionalFormatting>
  <conditionalFormatting sqref="E951">
    <cfRule type="expression" dxfId="957" priority="1081">
      <formula>(AND(E950="EUC",E951=432))</formula>
    </cfRule>
    <cfRule type="expression" dxfId="956" priority="1082">
      <formula>AND(E950="SS",E951&gt;216)</formula>
    </cfRule>
    <cfRule type="expression" dxfId="955" priority="1083">
      <formula>(AND(E950="EUC",E951&gt;216))</formula>
    </cfRule>
    <cfRule type="expression" dxfId="954" priority="1084">
      <formula>AND(E950="RPX",E951&gt;216)</formula>
    </cfRule>
  </conditionalFormatting>
  <conditionalFormatting sqref="E960:E977">
    <cfRule type="expression" dxfId="953" priority="1080">
      <formula>AND(OR(C960="NO",C960="REV T",C960="DBL REV",C960="TPL REV",C960="QD REV"),E960&gt;12)</formula>
    </cfRule>
  </conditionalFormatting>
  <conditionalFormatting sqref="C960:C977">
    <cfRule type="expression" dxfId="952" priority="1079">
      <formula>AND(OR(C961="FST",C961="REV T",C961="DBL REV",C961="TPL REV",C961="QD REV"),C960="Field SPL")</formula>
    </cfRule>
  </conditionalFormatting>
  <conditionalFormatting sqref="L992">
    <cfRule type="cellIs" dxfId="951" priority="1075" operator="lessThan">
      <formula>$L$7</formula>
    </cfRule>
  </conditionalFormatting>
  <conditionalFormatting sqref="I991">
    <cfRule type="cellIs" dxfId="950" priority="1074" operator="lessThan">
      <formula>0</formula>
    </cfRule>
  </conditionalFormatting>
  <conditionalFormatting sqref="H1001:I1025">
    <cfRule type="cellIs" dxfId="949" priority="1073" operator="lessThan">
      <formula>0</formula>
    </cfRule>
  </conditionalFormatting>
  <conditionalFormatting sqref="E1025">
    <cfRule type="expression" dxfId="948" priority="1072">
      <formula>AND(OR(C1025="NO",C1025="REV T",C1025="DBL REV",C1025="TPL REV",C1025="QD REV"),E1025&gt;12)</formula>
    </cfRule>
  </conditionalFormatting>
  <conditionalFormatting sqref="B1013:B1025">
    <cfRule type="expression" dxfId="947" priority="1070">
      <formula>Z1013="error"</formula>
    </cfRule>
  </conditionalFormatting>
  <conditionalFormatting sqref="B1013:B1025">
    <cfRule type="expression" dxfId="946" priority="1069">
      <formula>AA1015="error"</formula>
    </cfRule>
  </conditionalFormatting>
  <conditionalFormatting sqref="E1025">
    <cfRule type="expression" dxfId="945" priority="1068">
      <formula>AND(OR(C1025="NO",C1025="REV T",C1025="DBL REV",C1025="TPL REV",C1025="QD REV"),E1025&gt;12)</formula>
    </cfRule>
  </conditionalFormatting>
  <conditionalFormatting sqref="E996">
    <cfRule type="expression" dxfId="944" priority="1065">
      <formula>AND(E991="EUC",E992&gt;48,E996="Y")</formula>
    </cfRule>
    <cfRule type="expression" dxfId="943" priority="1066">
      <formula>AND(E991="RPX",E992&gt;48,E996="Y")</formula>
    </cfRule>
    <cfRule type="expression" dxfId="942" priority="1067">
      <formula>AND(E991="SS",E992&gt;48,E996="Y")</formula>
    </cfRule>
  </conditionalFormatting>
  <conditionalFormatting sqref="I995">
    <cfRule type="expression" dxfId="941" priority="1062">
      <formula>I995=0</formula>
    </cfRule>
    <cfRule type="expression" dxfId="940" priority="1063">
      <formula>MOD(I995,2)=0</formula>
    </cfRule>
  </conditionalFormatting>
  <conditionalFormatting sqref="E1019:E1024">
    <cfRule type="expression" dxfId="939" priority="1061">
      <formula>AND(OR(C1019="NO",C1019="REV T",C1019="DBL REV",C1019="TPL REV",C1019="QD REV"),E1019&gt;12)</formula>
    </cfRule>
  </conditionalFormatting>
  <conditionalFormatting sqref="C1019:C1025">
    <cfRule type="expression" dxfId="938" priority="1060">
      <formula>AND(OR(C1020="FST",C1020="REV T",C1020="DBL REV",C1020="TPL REV",C1020="QD REV"),C1019="Field SPL")</formula>
    </cfRule>
  </conditionalFormatting>
  <conditionalFormatting sqref="I990">
    <cfRule type="expression" dxfId="937" priority="1059">
      <formula>AND(E991="EUC",E992=432,I990&gt;204)</formula>
    </cfRule>
  </conditionalFormatting>
  <conditionalFormatting sqref="E992">
    <cfRule type="expression" dxfId="936" priority="1055">
      <formula>(AND(E991="EUC",E992=432))</formula>
    </cfRule>
    <cfRule type="expression" dxfId="935" priority="1056">
      <formula>AND(E991="SS",E992&gt;216)</formula>
    </cfRule>
    <cfRule type="expression" dxfId="934" priority="1057">
      <formula>(AND(E991="EUC",E992&gt;216))</formula>
    </cfRule>
    <cfRule type="expression" dxfId="933" priority="1058">
      <formula>AND(E991="RPX",E992&gt;216)</formula>
    </cfRule>
  </conditionalFormatting>
  <conditionalFormatting sqref="E1001:E1018">
    <cfRule type="expression" dxfId="932" priority="1054">
      <formula>AND(OR(C1001="NO",C1001="REV T",C1001="DBL REV",C1001="TPL REV",C1001="QD REV"),E1001&gt;12)</formula>
    </cfRule>
  </conditionalFormatting>
  <conditionalFormatting sqref="C1001:C1018">
    <cfRule type="expression" dxfId="931" priority="1053">
      <formula>AND(OR(C1002="FST",C1002="REV T",C1002="DBL REV",C1002="TPL REV",C1002="QD REV"),C1001="Field SPL")</formula>
    </cfRule>
  </conditionalFormatting>
  <conditionalFormatting sqref="L1033">
    <cfRule type="cellIs" dxfId="930" priority="1049" operator="lessThan">
      <formula>$L$7</formula>
    </cfRule>
  </conditionalFormatting>
  <conditionalFormatting sqref="I1032">
    <cfRule type="cellIs" dxfId="929" priority="1048" operator="lessThan">
      <formula>0</formula>
    </cfRule>
  </conditionalFormatting>
  <conditionalFormatting sqref="H1042:I1066">
    <cfRule type="cellIs" dxfId="928" priority="1047" operator="lessThan">
      <formula>0</formula>
    </cfRule>
  </conditionalFormatting>
  <conditionalFormatting sqref="E1066">
    <cfRule type="expression" dxfId="927" priority="1046">
      <formula>AND(OR(C1066="NO",C1066="REV T",C1066="DBL REV",C1066="TPL REV",C1066="QD REV"),E1066&gt;12)</formula>
    </cfRule>
  </conditionalFormatting>
  <conditionalFormatting sqref="B1054:B1066">
    <cfRule type="expression" dxfId="926" priority="1044">
      <formula>Z1054="error"</formula>
    </cfRule>
  </conditionalFormatting>
  <conditionalFormatting sqref="B1054:B1066">
    <cfRule type="expression" dxfId="925" priority="1043">
      <formula>AA1056="error"</formula>
    </cfRule>
  </conditionalFormatting>
  <conditionalFormatting sqref="E1066">
    <cfRule type="expression" dxfId="924" priority="1042">
      <formula>AND(OR(C1066="NO",C1066="REV T",C1066="DBL REV",C1066="TPL REV",C1066="QD REV"),E1066&gt;12)</formula>
    </cfRule>
  </conditionalFormatting>
  <conditionalFormatting sqref="E1037">
    <cfRule type="expression" dxfId="923" priority="1039">
      <formula>AND(E1032="EUC",E1033&gt;48,E1037="Y")</formula>
    </cfRule>
    <cfRule type="expression" dxfId="922" priority="1040">
      <formula>AND(E1032="RPX",E1033&gt;48,E1037="Y")</formula>
    </cfRule>
    <cfRule type="expression" dxfId="921" priority="1041">
      <formula>AND(E1032="SS",E1033&gt;48,E1037="Y")</formula>
    </cfRule>
  </conditionalFormatting>
  <conditionalFormatting sqref="I1036">
    <cfRule type="expression" dxfId="920" priority="1036">
      <formula>I1036=0</formula>
    </cfRule>
    <cfRule type="expression" dxfId="919" priority="1037">
      <formula>MOD(I1036,2)=0</formula>
    </cfRule>
  </conditionalFormatting>
  <conditionalFormatting sqref="E1060:E1065">
    <cfRule type="expression" dxfId="918" priority="1035">
      <formula>AND(OR(C1060="NO",C1060="REV T",C1060="DBL REV",C1060="TPL REV",C1060="QD REV"),E1060&gt;12)</formula>
    </cfRule>
  </conditionalFormatting>
  <conditionalFormatting sqref="C1060:C1066">
    <cfRule type="expression" dxfId="917" priority="1034">
      <formula>AND(OR(C1061="FST",C1061="REV T",C1061="DBL REV",C1061="TPL REV",C1061="QD REV"),C1060="Field SPL")</formula>
    </cfRule>
  </conditionalFormatting>
  <conditionalFormatting sqref="I1031">
    <cfRule type="expression" dxfId="916" priority="1033">
      <formula>AND(E1032="EUC",E1033=432,I1031&gt;204)</formula>
    </cfRule>
  </conditionalFormatting>
  <conditionalFormatting sqref="E1033">
    <cfRule type="expression" dxfId="915" priority="1029">
      <formula>(AND(E1032="EUC",E1033=432))</formula>
    </cfRule>
    <cfRule type="expression" dxfId="914" priority="1030">
      <formula>AND(E1032="SS",E1033&gt;216)</formula>
    </cfRule>
    <cfRule type="expression" dxfId="913" priority="1031">
      <formula>(AND(E1032="EUC",E1033&gt;216))</formula>
    </cfRule>
    <cfRule type="expression" dxfId="912" priority="1032">
      <formula>AND(E1032="RPX",E1033&gt;216)</formula>
    </cfRule>
  </conditionalFormatting>
  <conditionalFormatting sqref="E1042:E1059">
    <cfRule type="expression" dxfId="911" priority="1028">
      <formula>AND(OR(C1042="NO",C1042="REV T",C1042="DBL REV",C1042="TPL REV",C1042="QD REV"),E1042&gt;12)</formula>
    </cfRule>
  </conditionalFormatting>
  <conditionalFormatting sqref="C1042:C1059">
    <cfRule type="expression" dxfId="910" priority="1027">
      <formula>AND(OR(C1043="FST",C1043="REV T",C1043="DBL REV",C1043="TPL REV",C1043="QD REV"),C1042="Field SPL")</formula>
    </cfRule>
  </conditionalFormatting>
  <conditionalFormatting sqref="L1074">
    <cfRule type="cellIs" dxfId="909" priority="1023" operator="lessThan">
      <formula>$L$7</formula>
    </cfRule>
  </conditionalFormatting>
  <conditionalFormatting sqref="I1073">
    <cfRule type="cellIs" dxfId="908" priority="1022" operator="lessThan">
      <formula>0</formula>
    </cfRule>
  </conditionalFormatting>
  <conditionalFormatting sqref="H1083:I1107">
    <cfRule type="cellIs" dxfId="907" priority="1021" operator="lessThan">
      <formula>0</formula>
    </cfRule>
  </conditionalFormatting>
  <conditionalFormatting sqref="E1107">
    <cfRule type="expression" dxfId="906" priority="1020">
      <formula>AND(OR(C1107="NO",C1107="REV T",C1107="DBL REV",C1107="TPL REV",C1107="QD REV"),E1107&gt;12)</formula>
    </cfRule>
  </conditionalFormatting>
  <conditionalFormatting sqref="B1095:B1107">
    <cfRule type="expression" dxfId="905" priority="1018">
      <formula>Z1095="error"</formula>
    </cfRule>
  </conditionalFormatting>
  <conditionalFormatting sqref="B1095:B1107">
    <cfRule type="expression" dxfId="904" priority="1017">
      <formula>AA1097="error"</formula>
    </cfRule>
  </conditionalFormatting>
  <conditionalFormatting sqref="E1107">
    <cfRule type="expression" dxfId="903" priority="1016">
      <formula>AND(OR(C1107="NO",C1107="REV T",C1107="DBL REV",C1107="TPL REV",C1107="QD REV"),E1107&gt;12)</formula>
    </cfRule>
  </conditionalFormatting>
  <conditionalFormatting sqref="E1078">
    <cfRule type="expression" dxfId="902" priority="1013">
      <formula>AND(E1073="EUC",E1074&gt;48,E1078="Y")</formula>
    </cfRule>
    <cfRule type="expression" dxfId="901" priority="1014">
      <formula>AND(E1073="RPX",E1074&gt;48,E1078="Y")</formula>
    </cfRule>
    <cfRule type="expression" dxfId="900" priority="1015">
      <formula>AND(E1073="SS",E1074&gt;48,E1078="Y")</formula>
    </cfRule>
  </conditionalFormatting>
  <conditionalFormatting sqref="I1077">
    <cfRule type="expression" dxfId="899" priority="1010">
      <formula>I1077=0</formula>
    </cfRule>
    <cfRule type="expression" dxfId="898" priority="1011">
      <formula>MOD(I1077,2)=0</formula>
    </cfRule>
  </conditionalFormatting>
  <conditionalFormatting sqref="E1101:E1106">
    <cfRule type="expression" dxfId="897" priority="1009">
      <formula>AND(OR(C1101="NO",C1101="REV T",C1101="DBL REV",C1101="TPL REV",C1101="QD REV"),E1101&gt;12)</formula>
    </cfRule>
  </conditionalFormatting>
  <conditionalFormatting sqref="C1101:C1107">
    <cfRule type="expression" dxfId="896" priority="1008">
      <formula>AND(OR(C1102="FST",C1102="REV T",C1102="DBL REV",C1102="TPL REV",C1102="QD REV"),C1101="Field SPL")</formula>
    </cfRule>
  </conditionalFormatting>
  <conditionalFormatting sqref="I1072">
    <cfRule type="expression" dxfId="895" priority="1007">
      <formula>AND(E1073="EUC",E1074=432,I1072&gt;204)</formula>
    </cfRule>
  </conditionalFormatting>
  <conditionalFormatting sqref="E1074">
    <cfRule type="expression" dxfId="894" priority="1003">
      <formula>(AND(E1073="EUC",E1074=432))</formula>
    </cfRule>
    <cfRule type="expression" dxfId="893" priority="1004">
      <formula>AND(E1073="SS",E1074&gt;216)</formula>
    </cfRule>
    <cfRule type="expression" dxfId="892" priority="1005">
      <formula>(AND(E1073="EUC",E1074&gt;216))</formula>
    </cfRule>
    <cfRule type="expression" dxfId="891" priority="1006">
      <formula>AND(E1073="RPX",E1074&gt;216)</formula>
    </cfRule>
  </conditionalFormatting>
  <conditionalFormatting sqref="E1083:E1100">
    <cfRule type="expression" dxfId="890" priority="1002">
      <formula>AND(OR(C1083="NO",C1083="REV T",C1083="DBL REV",C1083="TPL REV",C1083="QD REV"),E1083&gt;12)</formula>
    </cfRule>
  </conditionalFormatting>
  <conditionalFormatting sqref="C1083:C1100">
    <cfRule type="expression" dxfId="889" priority="1001">
      <formula>AND(OR(C1084="FST",C1084="REV T",C1084="DBL REV",C1084="TPL REV",C1084="QD REV"),C1083="Field SPL")</formula>
    </cfRule>
  </conditionalFormatting>
  <conditionalFormatting sqref="L1115">
    <cfRule type="cellIs" dxfId="888" priority="997" operator="lessThan">
      <formula>$L$7</formula>
    </cfRule>
  </conditionalFormatting>
  <conditionalFormatting sqref="I1114">
    <cfRule type="cellIs" dxfId="887" priority="996" operator="lessThan">
      <formula>0</formula>
    </cfRule>
  </conditionalFormatting>
  <conditionalFormatting sqref="H1124:I1148">
    <cfRule type="cellIs" dxfId="886" priority="995" operator="lessThan">
      <formula>0</formula>
    </cfRule>
  </conditionalFormatting>
  <conditionalFormatting sqref="E1148">
    <cfRule type="expression" dxfId="885" priority="994">
      <formula>AND(OR(C1148="NO",C1148="REV T",C1148="DBL REV",C1148="TPL REV",C1148="QD REV"),E1148&gt;12)</formula>
    </cfRule>
  </conditionalFormatting>
  <conditionalFormatting sqref="B1136:B1148">
    <cfRule type="expression" dxfId="884" priority="992">
      <formula>Z1136="error"</formula>
    </cfRule>
  </conditionalFormatting>
  <conditionalFormatting sqref="B1136:B1148">
    <cfRule type="expression" dxfId="883" priority="991">
      <formula>AA1138="error"</formula>
    </cfRule>
  </conditionalFormatting>
  <conditionalFormatting sqref="E1148">
    <cfRule type="expression" dxfId="882" priority="990">
      <formula>AND(OR(C1148="NO",C1148="REV T",C1148="DBL REV",C1148="TPL REV",C1148="QD REV"),E1148&gt;12)</formula>
    </cfRule>
  </conditionalFormatting>
  <conditionalFormatting sqref="E1119">
    <cfRule type="expression" dxfId="881" priority="987">
      <formula>AND(E1114="EUC",E1115&gt;48,E1119="Y")</formula>
    </cfRule>
    <cfRule type="expression" dxfId="880" priority="988">
      <formula>AND(E1114="RPX",E1115&gt;48,E1119="Y")</formula>
    </cfRule>
    <cfRule type="expression" dxfId="879" priority="989">
      <formula>AND(E1114="SS",E1115&gt;48,E1119="Y")</formula>
    </cfRule>
  </conditionalFormatting>
  <conditionalFormatting sqref="I1118">
    <cfRule type="expression" dxfId="878" priority="984">
      <formula>I1118=0</formula>
    </cfRule>
    <cfRule type="expression" dxfId="877" priority="985">
      <formula>MOD(I1118,2)=0</formula>
    </cfRule>
  </conditionalFormatting>
  <conditionalFormatting sqref="E1142:E1147">
    <cfRule type="expression" dxfId="876" priority="983">
      <formula>AND(OR(C1142="NO",C1142="REV T",C1142="DBL REV",C1142="TPL REV",C1142="QD REV"),E1142&gt;12)</formula>
    </cfRule>
  </conditionalFormatting>
  <conditionalFormatting sqref="C1142:C1148">
    <cfRule type="expression" dxfId="875" priority="982">
      <formula>AND(OR(C1143="FST",C1143="REV T",C1143="DBL REV",C1143="TPL REV",C1143="QD REV"),C1142="Field SPL")</formula>
    </cfRule>
  </conditionalFormatting>
  <conditionalFormatting sqref="I1113">
    <cfRule type="expression" dxfId="874" priority="981">
      <formula>AND(E1114="EUC",E1115=432,I1113&gt;204)</formula>
    </cfRule>
  </conditionalFormatting>
  <conditionalFormatting sqref="E1115">
    <cfRule type="expression" dxfId="873" priority="977">
      <formula>(AND(E1114="EUC",E1115=432))</formula>
    </cfRule>
    <cfRule type="expression" dxfId="872" priority="978">
      <formula>AND(E1114="SS",E1115&gt;216)</formula>
    </cfRule>
    <cfRule type="expression" dxfId="871" priority="979">
      <formula>(AND(E1114="EUC",E1115&gt;216))</formula>
    </cfRule>
    <cfRule type="expression" dxfId="870" priority="980">
      <formula>AND(E1114="RPX",E1115&gt;216)</formula>
    </cfRule>
  </conditionalFormatting>
  <conditionalFormatting sqref="E1124:E1141">
    <cfRule type="expression" dxfId="869" priority="976">
      <formula>AND(OR(C1124="NO",C1124="REV T",C1124="DBL REV",C1124="TPL REV",C1124="QD REV"),E1124&gt;12)</formula>
    </cfRule>
  </conditionalFormatting>
  <conditionalFormatting sqref="C1124:C1141">
    <cfRule type="expression" dxfId="868" priority="975">
      <formula>AND(OR(C1125="FST",C1125="REV T",C1125="DBL REV",C1125="TPL REV",C1125="QD REV"),C1124="Field SPL")</formula>
    </cfRule>
  </conditionalFormatting>
  <conditionalFormatting sqref="L1156">
    <cfRule type="cellIs" dxfId="867" priority="971" operator="lessThan">
      <formula>$L$7</formula>
    </cfRule>
  </conditionalFormatting>
  <conditionalFormatting sqref="I1155">
    <cfRule type="cellIs" dxfId="866" priority="970" operator="lessThan">
      <formula>0</formula>
    </cfRule>
  </conditionalFormatting>
  <conditionalFormatting sqref="H1165:I1189">
    <cfRule type="cellIs" dxfId="865" priority="969" operator="lessThan">
      <formula>0</formula>
    </cfRule>
  </conditionalFormatting>
  <conditionalFormatting sqref="E1189">
    <cfRule type="expression" dxfId="864" priority="968">
      <formula>AND(OR(C1189="NO",C1189="REV T",C1189="DBL REV",C1189="TPL REV",C1189="QD REV"),E1189&gt;12)</formula>
    </cfRule>
  </conditionalFormatting>
  <conditionalFormatting sqref="B1177:B1189">
    <cfRule type="expression" dxfId="863" priority="966">
      <formula>Z1177="error"</formula>
    </cfRule>
  </conditionalFormatting>
  <conditionalFormatting sqref="B1177:B1189">
    <cfRule type="expression" dxfId="862" priority="965">
      <formula>AA1179="error"</formula>
    </cfRule>
  </conditionalFormatting>
  <conditionalFormatting sqref="E1189">
    <cfRule type="expression" dxfId="861" priority="964">
      <formula>AND(OR(C1189="NO",C1189="REV T",C1189="DBL REV",C1189="TPL REV",C1189="QD REV"),E1189&gt;12)</formula>
    </cfRule>
  </conditionalFormatting>
  <conditionalFormatting sqref="E1160">
    <cfRule type="expression" dxfId="860" priority="961">
      <formula>AND(E1155="EUC",E1156&gt;48,E1160="Y")</formula>
    </cfRule>
    <cfRule type="expression" dxfId="859" priority="962">
      <formula>AND(E1155="RPX",E1156&gt;48,E1160="Y")</formula>
    </cfRule>
    <cfRule type="expression" dxfId="858" priority="963">
      <formula>AND(E1155="SS",E1156&gt;48,E1160="Y")</formula>
    </cfRule>
  </conditionalFormatting>
  <conditionalFormatting sqref="I1159">
    <cfRule type="expression" dxfId="857" priority="958">
      <formula>I1159=0</formula>
    </cfRule>
    <cfRule type="expression" dxfId="856" priority="959">
      <formula>MOD(I1159,2)=0</formula>
    </cfRule>
  </conditionalFormatting>
  <conditionalFormatting sqref="E1183:E1188">
    <cfRule type="expression" dxfId="855" priority="957">
      <formula>AND(OR(C1183="NO",C1183="REV T",C1183="DBL REV",C1183="TPL REV",C1183="QD REV"),E1183&gt;12)</formula>
    </cfRule>
  </conditionalFormatting>
  <conditionalFormatting sqref="C1183:C1189">
    <cfRule type="expression" dxfId="854" priority="956">
      <formula>AND(OR(C1184="FST",C1184="REV T",C1184="DBL REV",C1184="TPL REV",C1184="QD REV"),C1183="Field SPL")</formula>
    </cfRule>
  </conditionalFormatting>
  <conditionalFormatting sqref="I1154">
    <cfRule type="expression" dxfId="853" priority="955">
      <formula>AND(E1155="EUC",E1156=432,I1154&gt;204)</formula>
    </cfRule>
  </conditionalFormatting>
  <conditionalFormatting sqref="E1156">
    <cfRule type="expression" dxfId="852" priority="951">
      <formula>(AND(E1155="EUC",E1156=432))</formula>
    </cfRule>
    <cfRule type="expression" dxfId="851" priority="952">
      <formula>AND(E1155="SS",E1156&gt;216)</formula>
    </cfRule>
    <cfRule type="expression" dxfId="850" priority="953">
      <formula>(AND(E1155="EUC",E1156&gt;216))</formula>
    </cfRule>
    <cfRule type="expression" dxfId="849" priority="954">
      <formula>AND(E1155="RPX",E1156&gt;216)</formula>
    </cfRule>
  </conditionalFormatting>
  <conditionalFormatting sqref="E1165:E1182">
    <cfRule type="expression" dxfId="848" priority="950">
      <formula>AND(OR(C1165="NO",C1165="REV T",C1165="DBL REV",C1165="TPL REV",C1165="QD REV"),E1165&gt;12)</formula>
    </cfRule>
  </conditionalFormatting>
  <conditionalFormatting sqref="C1165:C1182">
    <cfRule type="expression" dxfId="847" priority="949">
      <formula>AND(OR(C1166="FST",C1166="REV T",C1166="DBL REV",C1166="TPL REV",C1166="QD REV"),C1165="Field SPL")</formula>
    </cfRule>
  </conditionalFormatting>
  <conditionalFormatting sqref="L1197">
    <cfRule type="cellIs" dxfId="846" priority="945" operator="lessThan">
      <formula>$L$7</formula>
    </cfRule>
  </conditionalFormatting>
  <conditionalFormatting sqref="I1196">
    <cfRule type="cellIs" dxfId="845" priority="944" operator="lessThan">
      <formula>0</formula>
    </cfRule>
  </conditionalFormatting>
  <conditionalFormatting sqref="H1206:I1230">
    <cfRule type="cellIs" dxfId="844" priority="943" operator="lessThan">
      <formula>0</formula>
    </cfRule>
  </conditionalFormatting>
  <conditionalFormatting sqref="E1230">
    <cfRule type="expression" dxfId="843" priority="942">
      <formula>AND(OR(C1230="NO",C1230="REV T",C1230="DBL REV",C1230="TPL REV",C1230="QD REV"),E1230&gt;12)</formula>
    </cfRule>
  </conditionalFormatting>
  <conditionalFormatting sqref="B1218:B1230">
    <cfRule type="expression" dxfId="842" priority="940">
      <formula>Z1218="error"</formula>
    </cfRule>
  </conditionalFormatting>
  <conditionalFormatting sqref="B1218:B1230">
    <cfRule type="expression" dxfId="841" priority="939">
      <formula>AA1220="error"</formula>
    </cfRule>
  </conditionalFormatting>
  <conditionalFormatting sqref="E1230">
    <cfRule type="expression" dxfId="840" priority="938">
      <formula>AND(OR(C1230="NO",C1230="REV T",C1230="DBL REV",C1230="TPL REV",C1230="QD REV"),E1230&gt;12)</formula>
    </cfRule>
  </conditionalFormatting>
  <conditionalFormatting sqref="E1201">
    <cfRule type="expression" dxfId="839" priority="935">
      <formula>AND(E1196="EUC",E1197&gt;48,E1201="Y")</formula>
    </cfRule>
    <cfRule type="expression" dxfId="838" priority="936">
      <formula>AND(E1196="RPX",E1197&gt;48,E1201="Y")</formula>
    </cfRule>
    <cfRule type="expression" dxfId="837" priority="937">
      <formula>AND(E1196="SS",E1197&gt;48,E1201="Y")</formula>
    </cfRule>
  </conditionalFormatting>
  <conditionalFormatting sqref="I1200">
    <cfRule type="expression" dxfId="836" priority="932">
      <formula>I1200=0</formula>
    </cfRule>
    <cfRule type="expression" dxfId="835" priority="933">
      <formula>MOD(I1200,2)=0</formula>
    </cfRule>
  </conditionalFormatting>
  <conditionalFormatting sqref="E1224:E1229">
    <cfRule type="expression" dxfId="834" priority="931">
      <formula>AND(OR(C1224="NO",C1224="REV T",C1224="DBL REV",C1224="TPL REV",C1224="QD REV"),E1224&gt;12)</formula>
    </cfRule>
  </conditionalFormatting>
  <conditionalFormatting sqref="C1224:C1230">
    <cfRule type="expression" dxfId="833" priority="930">
      <formula>AND(OR(C1225="FST",C1225="REV T",C1225="DBL REV",C1225="TPL REV",C1225="QD REV"),C1224="Field SPL")</formula>
    </cfRule>
  </conditionalFormatting>
  <conditionalFormatting sqref="I1195">
    <cfRule type="expression" dxfId="832" priority="929">
      <formula>AND(E1196="EUC",E1197=432,I1195&gt;204)</formula>
    </cfRule>
  </conditionalFormatting>
  <conditionalFormatting sqref="E1197">
    <cfRule type="expression" dxfId="831" priority="925">
      <formula>(AND(E1196="EUC",E1197=432))</formula>
    </cfRule>
    <cfRule type="expression" dxfId="830" priority="926">
      <formula>AND(E1196="SS",E1197&gt;216)</formula>
    </cfRule>
    <cfRule type="expression" dxfId="829" priority="927">
      <formula>(AND(E1196="EUC",E1197&gt;216))</formula>
    </cfRule>
    <cfRule type="expression" dxfId="828" priority="928">
      <formula>AND(E1196="RPX",E1197&gt;216)</formula>
    </cfRule>
  </conditionalFormatting>
  <conditionalFormatting sqref="E1206:E1223">
    <cfRule type="expression" dxfId="827" priority="924">
      <formula>AND(OR(C1206="NO",C1206="REV T",C1206="DBL REV",C1206="TPL REV",C1206="QD REV"),E1206&gt;12)</formula>
    </cfRule>
  </conditionalFormatting>
  <conditionalFormatting sqref="C1206:C1223">
    <cfRule type="expression" dxfId="826" priority="923">
      <formula>AND(OR(C1207="FST",C1207="REV T",C1207="DBL REV",C1207="TPL REV",C1207="QD REV"),C1206="Field SPL")</formula>
    </cfRule>
  </conditionalFormatting>
  <conditionalFormatting sqref="L1238">
    <cfRule type="cellIs" dxfId="825" priority="919" operator="lessThan">
      <formula>$L$7</formula>
    </cfRule>
  </conditionalFormatting>
  <conditionalFormatting sqref="I1237">
    <cfRule type="cellIs" dxfId="824" priority="918" operator="lessThan">
      <formula>0</formula>
    </cfRule>
  </conditionalFormatting>
  <conditionalFormatting sqref="H1247:I1271">
    <cfRule type="cellIs" dxfId="823" priority="917" operator="lessThan">
      <formula>0</formula>
    </cfRule>
  </conditionalFormatting>
  <conditionalFormatting sqref="E1271">
    <cfRule type="expression" dxfId="822" priority="916">
      <formula>AND(OR(C1271="NO",C1271="REV T",C1271="DBL REV",C1271="TPL REV",C1271="QD REV"),E1271&gt;12)</formula>
    </cfRule>
  </conditionalFormatting>
  <conditionalFormatting sqref="B1259:B1271">
    <cfRule type="expression" dxfId="821" priority="914">
      <formula>Z1259="error"</formula>
    </cfRule>
  </conditionalFormatting>
  <conditionalFormatting sqref="B1259:B1271">
    <cfRule type="expression" dxfId="820" priority="913">
      <formula>AA1261="error"</formula>
    </cfRule>
  </conditionalFormatting>
  <conditionalFormatting sqref="E1271">
    <cfRule type="expression" dxfId="819" priority="912">
      <formula>AND(OR(C1271="NO",C1271="REV T",C1271="DBL REV",C1271="TPL REV",C1271="QD REV"),E1271&gt;12)</formula>
    </cfRule>
  </conditionalFormatting>
  <conditionalFormatting sqref="E1242">
    <cfRule type="expression" dxfId="818" priority="909">
      <formula>AND(E1237="EUC",E1238&gt;48,E1242="Y")</formula>
    </cfRule>
    <cfRule type="expression" dxfId="817" priority="910">
      <formula>AND(E1237="RPX",E1238&gt;48,E1242="Y")</formula>
    </cfRule>
    <cfRule type="expression" dxfId="816" priority="911">
      <formula>AND(E1237="SS",E1238&gt;48,E1242="Y")</formula>
    </cfRule>
  </conditionalFormatting>
  <conditionalFormatting sqref="I1241">
    <cfRule type="expression" dxfId="815" priority="906">
      <formula>I1241=0</formula>
    </cfRule>
    <cfRule type="expression" dxfId="814" priority="907">
      <formula>MOD(I1241,2)=0</formula>
    </cfRule>
  </conditionalFormatting>
  <conditionalFormatting sqref="E1265:E1270">
    <cfRule type="expression" dxfId="813" priority="905">
      <formula>AND(OR(C1265="NO",C1265="REV T",C1265="DBL REV",C1265="TPL REV",C1265="QD REV"),E1265&gt;12)</formula>
    </cfRule>
  </conditionalFormatting>
  <conditionalFormatting sqref="C1265:C1271">
    <cfRule type="expression" dxfId="812" priority="904">
      <formula>AND(OR(C1266="FST",C1266="REV T",C1266="DBL REV",C1266="TPL REV",C1266="QD REV"),C1265="Field SPL")</formula>
    </cfRule>
  </conditionalFormatting>
  <conditionalFormatting sqref="I1236">
    <cfRule type="expression" dxfId="811" priority="903">
      <formula>AND(E1237="EUC",E1238=432,I1236&gt;204)</formula>
    </cfRule>
  </conditionalFormatting>
  <conditionalFormatting sqref="E1238">
    <cfRule type="expression" dxfId="810" priority="899">
      <formula>(AND(E1237="EUC",E1238=432))</formula>
    </cfRule>
    <cfRule type="expression" dxfId="809" priority="900">
      <formula>AND(E1237="SS",E1238&gt;216)</formula>
    </cfRule>
    <cfRule type="expression" dxfId="808" priority="901">
      <formula>(AND(E1237="EUC",E1238&gt;216))</formula>
    </cfRule>
    <cfRule type="expression" dxfId="807" priority="902">
      <formula>AND(E1237="RPX",E1238&gt;216)</formula>
    </cfRule>
  </conditionalFormatting>
  <conditionalFormatting sqref="E1247:E1264">
    <cfRule type="expression" dxfId="806" priority="898">
      <formula>AND(OR(C1247="NO",C1247="REV T",C1247="DBL REV",C1247="TPL REV",C1247="QD REV"),E1247&gt;12)</formula>
    </cfRule>
  </conditionalFormatting>
  <conditionalFormatting sqref="C1247:C1264">
    <cfRule type="expression" dxfId="805" priority="897">
      <formula>AND(OR(C1248="FST",C1248="REV T",C1248="DBL REV",C1248="TPL REV",C1248="QD REV"),C1247="Field SPL")</formula>
    </cfRule>
  </conditionalFormatting>
  <conditionalFormatting sqref="L1279">
    <cfRule type="cellIs" dxfId="804" priority="893" operator="lessThan">
      <formula>$L$7</formula>
    </cfRule>
  </conditionalFormatting>
  <conditionalFormatting sqref="I1278">
    <cfRule type="cellIs" dxfId="803" priority="892" operator="lessThan">
      <formula>0</formula>
    </cfRule>
  </conditionalFormatting>
  <conditionalFormatting sqref="H1288:I1312">
    <cfRule type="cellIs" dxfId="802" priority="891" operator="lessThan">
      <formula>0</formula>
    </cfRule>
  </conditionalFormatting>
  <conditionalFormatting sqref="E1312">
    <cfRule type="expression" dxfId="801" priority="890">
      <formula>AND(OR(C1312="NO",C1312="REV T",C1312="DBL REV",C1312="TPL REV",C1312="QD REV"),E1312&gt;12)</formula>
    </cfRule>
  </conditionalFormatting>
  <conditionalFormatting sqref="B1300:B1312">
    <cfRule type="expression" dxfId="800" priority="888">
      <formula>Z1300="error"</formula>
    </cfRule>
  </conditionalFormatting>
  <conditionalFormatting sqref="B1300:B1312">
    <cfRule type="expression" dxfId="799" priority="887">
      <formula>AA1302="error"</formula>
    </cfRule>
  </conditionalFormatting>
  <conditionalFormatting sqref="E1312">
    <cfRule type="expression" dxfId="798" priority="886">
      <formula>AND(OR(C1312="NO",C1312="REV T",C1312="DBL REV",C1312="TPL REV",C1312="QD REV"),E1312&gt;12)</formula>
    </cfRule>
  </conditionalFormatting>
  <conditionalFormatting sqref="E1283">
    <cfRule type="expression" dxfId="797" priority="883">
      <formula>AND(E1278="EUC",E1279&gt;48,E1283="Y")</formula>
    </cfRule>
    <cfRule type="expression" dxfId="796" priority="884">
      <formula>AND(E1278="RPX",E1279&gt;48,E1283="Y")</formula>
    </cfRule>
    <cfRule type="expression" dxfId="795" priority="885">
      <formula>AND(E1278="SS",E1279&gt;48,E1283="Y")</formula>
    </cfRule>
  </conditionalFormatting>
  <conditionalFormatting sqref="I1282">
    <cfRule type="expression" dxfId="794" priority="880">
      <formula>I1282=0</formula>
    </cfRule>
    <cfRule type="expression" dxfId="793" priority="881">
      <formula>MOD(I1282,2)=0</formula>
    </cfRule>
  </conditionalFormatting>
  <conditionalFormatting sqref="E1306:E1311">
    <cfRule type="expression" dxfId="792" priority="879">
      <formula>AND(OR(C1306="NO",C1306="REV T",C1306="DBL REV",C1306="TPL REV",C1306="QD REV"),E1306&gt;12)</formula>
    </cfRule>
  </conditionalFormatting>
  <conditionalFormatting sqref="C1306:C1312">
    <cfRule type="expression" dxfId="791" priority="878">
      <formula>AND(OR(C1307="FST",C1307="REV T",C1307="DBL REV",C1307="TPL REV",C1307="QD REV"),C1306="Field SPL")</formula>
    </cfRule>
  </conditionalFormatting>
  <conditionalFormatting sqref="I1277">
    <cfRule type="expression" dxfId="790" priority="877">
      <formula>AND(E1278="EUC",E1279=432,I1277&gt;204)</formula>
    </cfRule>
  </conditionalFormatting>
  <conditionalFormatting sqref="E1279">
    <cfRule type="expression" dxfId="789" priority="873">
      <formula>(AND(E1278="EUC",E1279=432))</formula>
    </cfRule>
    <cfRule type="expression" dxfId="788" priority="874">
      <formula>AND(E1278="SS",E1279&gt;216)</formula>
    </cfRule>
    <cfRule type="expression" dxfId="787" priority="875">
      <formula>(AND(E1278="EUC",E1279&gt;216))</formula>
    </cfRule>
    <cfRule type="expression" dxfId="786" priority="876">
      <formula>AND(E1278="RPX",E1279&gt;216)</formula>
    </cfRule>
  </conditionalFormatting>
  <conditionalFormatting sqref="E1288:E1305">
    <cfRule type="expression" dxfId="785" priority="872">
      <formula>AND(OR(C1288="NO",C1288="REV T",C1288="DBL REV",C1288="TPL REV",C1288="QD REV"),E1288&gt;12)</formula>
    </cfRule>
  </conditionalFormatting>
  <conditionalFormatting sqref="C1288:C1305">
    <cfRule type="expression" dxfId="784" priority="871">
      <formula>AND(OR(C1289="FST",C1289="REV T",C1289="DBL REV",C1289="TPL REV",C1289="QD REV"),C1288="Field SPL")</formula>
    </cfRule>
  </conditionalFormatting>
  <conditionalFormatting sqref="L1320">
    <cfRule type="cellIs" dxfId="783" priority="867" operator="lessThan">
      <formula>$L$7</formula>
    </cfRule>
  </conditionalFormatting>
  <conditionalFormatting sqref="I1319">
    <cfRule type="cellIs" dxfId="782" priority="866" operator="lessThan">
      <formula>0</formula>
    </cfRule>
  </conditionalFormatting>
  <conditionalFormatting sqref="H1329:I1353">
    <cfRule type="cellIs" dxfId="781" priority="865" operator="lessThan">
      <formula>0</formula>
    </cfRule>
  </conditionalFormatting>
  <conditionalFormatting sqref="E1353">
    <cfRule type="expression" dxfId="780" priority="864">
      <formula>AND(OR(C1353="NO",C1353="REV T",C1353="DBL REV",C1353="TPL REV",C1353="QD REV"),E1353&gt;12)</formula>
    </cfRule>
  </conditionalFormatting>
  <conditionalFormatting sqref="B1341:B1353">
    <cfRule type="expression" dxfId="779" priority="862">
      <formula>Z1341="error"</formula>
    </cfRule>
  </conditionalFormatting>
  <conditionalFormatting sqref="B1341:B1353">
    <cfRule type="expression" dxfId="778" priority="861">
      <formula>AA1343="error"</formula>
    </cfRule>
  </conditionalFormatting>
  <conditionalFormatting sqref="E1353">
    <cfRule type="expression" dxfId="777" priority="860">
      <formula>AND(OR(C1353="NO",C1353="REV T",C1353="DBL REV",C1353="TPL REV",C1353="QD REV"),E1353&gt;12)</formula>
    </cfRule>
  </conditionalFormatting>
  <conditionalFormatting sqref="E1324">
    <cfRule type="expression" dxfId="776" priority="857">
      <formula>AND(E1319="EUC",E1320&gt;48,E1324="Y")</formula>
    </cfRule>
    <cfRule type="expression" dxfId="775" priority="858">
      <formula>AND(E1319="RPX",E1320&gt;48,E1324="Y")</formula>
    </cfRule>
    <cfRule type="expression" dxfId="774" priority="859">
      <formula>AND(E1319="SS",E1320&gt;48,E1324="Y")</formula>
    </cfRule>
  </conditionalFormatting>
  <conditionalFormatting sqref="I1323">
    <cfRule type="expression" dxfId="773" priority="854">
      <formula>I1323=0</formula>
    </cfRule>
    <cfRule type="expression" dxfId="772" priority="855">
      <formula>MOD(I1323,2)=0</formula>
    </cfRule>
  </conditionalFormatting>
  <conditionalFormatting sqref="E1347:E1352">
    <cfRule type="expression" dxfId="771" priority="853">
      <formula>AND(OR(C1347="NO",C1347="REV T",C1347="DBL REV",C1347="TPL REV",C1347="QD REV"),E1347&gt;12)</formula>
    </cfRule>
  </conditionalFormatting>
  <conditionalFormatting sqref="C1347:C1353">
    <cfRule type="expression" dxfId="770" priority="852">
      <formula>AND(OR(C1348="FST",C1348="REV T",C1348="DBL REV",C1348="TPL REV",C1348="QD REV"),C1347="Field SPL")</formula>
    </cfRule>
  </conditionalFormatting>
  <conditionalFormatting sqref="I1318">
    <cfRule type="expression" dxfId="769" priority="851">
      <formula>AND(E1319="EUC",E1320=432,I1318&gt;204)</formula>
    </cfRule>
  </conditionalFormatting>
  <conditionalFormatting sqref="E1320">
    <cfRule type="expression" dxfId="768" priority="847">
      <formula>(AND(E1319="EUC",E1320=432))</formula>
    </cfRule>
    <cfRule type="expression" dxfId="767" priority="848">
      <formula>AND(E1319="SS",E1320&gt;216)</formula>
    </cfRule>
    <cfRule type="expression" dxfId="766" priority="849">
      <formula>(AND(E1319="EUC",E1320&gt;216))</formula>
    </cfRule>
    <cfRule type="expression" dxfId="765" priority="850">
      <formula>AND(E1319="RPX",E1320&gt;216)</formula>
    </cfRule>
  </conditionalFormatting>
  <conditionalFormatting sqref="E1329:E1346">
    <cfRule type="expression" dxfId="764" priority="846">
      <formula>AND(OR(C1329="NO",C1329="REV T",C1329="DBL REV",C1329="TPL REV",C1329="QD REV"),E1329&gt;12)</formula>
    </cfRule>
  </conditionalFormatting>
  <conditionalFormatting sqref="C1329:C1346">
    <cfRule type="expression" dxfId="763" priority="845">
      <formula>AND(OR(C1330="FST",C1330="REV T",C1330="DBL REV",C1330="TPL REV",C1330="QD REV"),C1329="Field SPL")</formula>
    </cfRule>
  </conditionalFormatting>
  <conditionalFormatting sqref="L1361">
    <cfRule type="cellIs" dxfId="762" priority="841" operator="lessThan">
      <formula>$L$7</formula>
    </cfRule>
  </conditionalFormatting>
  <conditionalFormatting sqref="I1360">
    <cfRule type="cellIs" dxfId="761" priority="840" operator="lessThan">
      <formula>0</formula>
    </cfRule>
  </conditionalFormatting>
  <conditionalFormatting sqref="H1370:I1394">
    <cfRule type="cellIs" dxfId="760" priority="839" operator="lessThan">
      <formula>0</formula>
    </cfRule>
  </conditionalFormatting>
  <conditionalFormatting sqref="E1394">
    <cfRule type="expression" dxfId="759" priority="838">
      <formula>AND(OR(C1394="NO",C1394="REV T",C1394="DBL REV",C1394="TPL REV",C1394="QD REV"),E1394&gt;12)</formula>
    </cfRule>
  </conditionalFormatting>
  <conditionalFormatting sqref="B1382:B1394">
    <cfRule type="expression" dxfId="758" priority="836">
      <formula>Z1382="error"</formula>
    </cfRule>
  </conditionalFormatting>
  <conditionalFormatting sqref="B1382:B1394">
    <cfRule type="expression" dxfId="757" priority="835">
      <formula>AA1384="error"</formula>
    </cfRule>
  </conditionalFormatting>
  <conditionalFormatting sqref="E1394">
    <cfRule type="expression" dxfId="756" priority="834">
      <formula>AND(OR(C1394="NO",C1394="REV T",C1394="DBL REV",C1394="TPL REV",C1394="QD REV"),E1394&gt;12)</formula>
    </cfRule>
  </conditionalFormatting>
  <conditionalFormatting sqref="E1365">
    <cfRule type="expression" dxfId="755" priority="831">
      <formula>AND(E1360="EUC",E1361&gt;48,E1365="Y")</formula>
    </cfRule>
    <cfRule type="expression" dxfId="754" priority="832">
      <formula>AND(E1360="RPX",E1361&gt;48,E1365="Y")</formula>
    </cfRule>
    <cfRule type="expression" dxfId="753" priority="833">
      <formula>AND(E1360="SS",E1361&gt;48,E1365="Y")</formula>
    </cfRule>
  </conditionalFormatting>
  <conditionalFormatting sqref="I1364">
    <cfRule type="expression" dxfId="752" priority="828">
      <formula>I1364=0</formula>
    </cfRule>
    <cfRule type="expression" dxfId="751" priority="829">
      <formula>MOD(I1364,2)=0</formula>
    </cfRule>
  </conditionalFormatting>
  <conditionalFormatting sqref="E1388:E1393">
    <cfRule type="expression" dxfId="750" priority="827">
      <formula>AND(OR(C1388="NO",C1388="REV T",C1388="DBL REV",C1388="TPL REV",C1388="QD REV"),E1388&gt;12)</formula>
    </cfRule>
  </conditionalFormatting>
  <conditionalFormatting sqref="C1388:C1394">
    <cfRule type="expression" dxfId="749" priority="826">
      <formula>AND(OR(C1389="FST",C1389="REV T",C1389="DBL REV",C1389="TPL REV",C1389="QD REV"),C1388="Field SPL")</formula>
    </cfRule>
  </conditionalFormatting>
  <conditionalFormatting sqref="I1359">
    <cfRule type="expression" dxfId="748" priority="825">
      <formula>AND(E1360="EUC",E1361=432,I1359&gt;204)</formula>
    </cfRule>
  </conditionalFormatting>
  <conditionalFormatting sqref="E1361">
    <cfRule type="expression" dxfId="747" priority="821">
      <formula>(AND(E1360="EUC",E1361=432))</formula>
    </cfRule>
    <cfRule type="expression" dxfId="746" priority="822">
      <formula>AND(E1360="SS",E1361&gt;216)</formula>
    </cfRule>
    <cfRule type="expression" dxfId="745" priority="823">
      <formula>(AND(E1360="EUC",E1361&gt;216))</formula>
    </cfRule>
    <cfRule type="expression" dxfId="744" priority="824">
      <formula>AND(E1360="RPX",E1361&gt;216)</formula>
    </cfRule>
  </conditionalFormatting>
  <conditionalFormatting sqref="E1370:E1387">
    <cfRule type="expression" dxfId="743" priority="820">
      <formula>AND(OR(C1370="NO",C1370="REV T",C1370="DBL REV",C1370="TPL REV",C1370="QD REV"),E1370&gt;12)</formula>
    </cfRule>
  </conditionalFormatting>
  <conditionalFormatting sqref="C1370:C1387">
    <cfRule type="expression" dxfId="742" priority="819">
      <formula>AND(OR(C1371="FST",C1371="REV T",C1371="DBL REV",C1371="TPL REV",C1371="QD REV"),C1370="Field SPL")</formula>
    </cfRule>
  </conditionalFormatting>
  <conditionalFormatting sqref="L1402">
    <cfRule type="cellIs" dxfId="741" priority="815" operator="lessThan">
      <formula>$L$7</formula>
    </cfRule>
  </conditionalFormatting>
  <conditionalFormatting sqref="I1401">
    <cfRule type="cellIs" dxfId="740" priority="814" operator="lessThan">
      <formula>0</formula>
    </cfRule>
  </conditionalFormatting>
  <conditionalFormatting sqref="H1411:I1435">
    <cfRule type="cellIs" dxfId="739" priority="813" operator="lessThan">
      <formula>0</formula>
    </cfRule>
  </conditionalFormatting>
  <conditionalFormatting sqref="E1435">
    <cfRule type="expression" dxfId="738" priority="812">
      <formula>AND(OR(C1435="NO",C1435="REV T",C1435="DBL REV",C1435="TPL REV",C1435="QD REV"),E1435&gt;12)</formula>
    </cfRule>
  </conditionalFormatting>
  <conditionalFormatting sqref="B1423:B1435">
    <cfRule type="expression" dxfId="737" priority="810">
      <formula>Z1423="error"</formula>
    </cfRule>
  </conditionalFormatting>
  <conditionalFormatting sqref="B1423:B1435">
    <cfRule type="expression" dxfId="736" priority="809">
      <formula>AA1425="error"</formula>
    </cfRule>
  </conditionalFormatting>
  <conditionalFormatting sqref="E1435">
    <cfRule type="expression" dxfId="735" priority="808">
      <formula>AND(OR(C1435="NO",C1435="REV T",C1435="DBL REV",C1435="TPL REV",C1435="QD REV"),E1435&gt;12)</formula>
    </cfRule>
  </conditionalFormatting>
  <conditionalFormatting sqref="E1406">
    <cfRule type="expression" dxfId="734" priority="805">
      <formula>AND(E1401="EUC",E1402&gt;48,E1406="Y")</formula>
    </cfRule>
    <cfRule type="expression" dxfId="733" priority="806">
      <formula>AND(E1401="RPX",E1402&gt;48,E1406="Y")</formula>
    </cfRule>
    <cfRule type="expression" dxfId="732" priority="807">
      <formula>AND(E1401="SS",E1402&gt;48,E1406="Y")</formula>
    </cfRule>
  </conditionalFormatting>
  <conditionalFormatting sqref="I1405">
    <cfRule type="expression" dxfId="731" priority="802">
      <formula>I1405=0</formula>
    </cfRule>
    <cfRule type="expression" dxfId="730" priority="803">
      <formula>MOD(I1405,2)=0</formula>
    </cfRule>
  </conditionalFormatting>
  <conditionalFormatting sqref="E1429:E1434">
    <cfRule type="expression" dxfId="729" priority="801">
      <formula>AND(OR(C1429="NO",C1429="REV T",C1429="DBL REV",C1429="TPL REV",C1429="QD REV"),E1429&gt;12)</formula>
    </cfRule>
  </conditionalFormatting>
  <conditionalFormatting sqref="C1429:C1435">
    <cfRule type="expression" dxfId="728" priority="800">
      <formula>AND(OR(C1430="FST",C1430="REV T",C1430="DBL REV",C1430="TPL REV",C1430="QD REV"),C1429="Field SPL")</formula>
    </cfRule>
  </conditionalFormatting>
  <conditionalFormatting sqref="I1400">
    <cfRule type="expression" dxfId="727" priority="799">
      <formula>AND(E1401="EUC",E1402=432,I1400&gt;204)</formula>
    </cfRule>
  </conditionalFormatting>
  <conditionalFormatting sqref="E1402">
    <cfRule type="expression" dxfId="726" priority="795">
      <formula>(AND(E1401="EUC",E1402=432))</formula>
    </cfRule>
    <cfRule type="expression" dxfId="725" priority="796">
      <formula>AND(E1401="SS",E1402&gt;216)</formula>
    </cfRule>
    <cfRule type="expression" dxfId="724" priority="797">
      <formula>(AND(E1401="EUC",E1402&gt;216))</formula>
    </cfRule>
    <cfRule type="expression" dxfId="723" priority="798">
      <formula>AND(E1401="RPX",E1402&gt;216)</formula>
    </cfRule>
  </conditionalFormatting>
  <conditionalFormatting sqref="E1411:E1428">
    <cfRule type="expression" dxfId="722" priority="794">
      <formula>AND(OR(C1411="NO",C1411="REV T",C1411="DBL REV",C1411="TPL REV",C1411="QD REV"),E1411&gt;12)</formula>
    </cfRule>
  </conditionalFormatting>
  <conditionalFormatting sqref="C1411:C1428">
    <cfRule type="expression" dxfId="721" priority="793">
      <formula>AND(OR(C1412="FST",C1412="REV T",C1412="DBL REV",C1412="TPL REV",C1412="QD REV"),C1411="Field SPL")</formula>
    </cfRule>
  </conditionalFormatting>
  <conditionalFormatting sqref="L1443">
    <cfRule type="cellIs" dxfId="720" priority="789" operator="lessThan">
      <formula>$L$7</formula>
    </cfRule>
  </conditionalFormatting>
  <conditionalFormatting sqref="I1442">
    <cfRule type="cellIs" dxfId="719" priority="788" operator="lessThan">
      <formula>0</formula>
    </cfRule>
  </conditionalFormatting>
  <conditionalFormatting sqref="H1452:I1476">
    <cfRule type="cellIs" dxfId="718" priority="787" operator="lessThan">
      <formula>0</formula>
    </cfRule>
  </conditionalFormatting>
  <conditionalFormatting sqref="E1476">
    <cfRule type="expression" dxfId="717" priority="786">
      <formula>AND(OR(C1476="NO",C1476="REV T",C1476="DBL REV",C1476="TPL REV",C1476="QD REV"),E1476&gt;12)</formula>
    </cfRule>
  </conditionalFormatting>
  <conditionalFormatting sqref="B1464:B1476">
    <cfRule type="expression" dxfId="716" priority="784">
      <formula>Z1464="error"</formula>
    </cfRule>
  </conditionalFormatting>
  <conditionalFormatting sqref="B1464:B1476">
    <cfRule type="expression" dxfId="715" priority="783">
      <formula>AA1466="error"</formula>
    </cfRule>
  </conditionalFormatting>
  <conditionalFormatting sqref="E1476">
    <cfRule type="expression" dxfId="714" priority="782">
      <formula>AND(OR(C1476="NO",C1476="REV T",C1476="DBL REV",C1476="TPL REV",C1476="QD REV"),E1476&gt;12)</formula>
    </cfRule>
  </conditionalFormatting>
  <conditionalFormatting sqref="E1447">
    <cfRule type="expression" dxfId="713" priority="779">
      <formula>AND(E1442="EUC",E1443&gt;48,E1447="Y")</formula>
    </cfRule>
    <cfRule type="expression" dxfId="712" priority="780">
      <formula>AND(E1442="RPX",E1443&gt;48,E1447="Y")</formula>
    </cfRule>
    <cfRule type="expression" dxfId="711" priority="781">
      <formula>AND(E1442="SS",E1443&gt;48,E1447="Y")</formula>
    </cfRule>
  </conditionalFormatting>
  <conditionalFormatting sqref="I1446">
    <cfRule type="expression" dxfId="710" priority="776">
      <formula>I1446=0</formula>
    </cfRule>
    <cfRule type="expression" dxfId="709" priority="777">
      <formula>MOD(I1446,2)=0</formula>
    </cfRule>
  </conditionalFormatting>
  <conditionalFormatting sqref="E1470:E1475">
    <cfRule type="expression" dxfId="708" priority="775">
      <formula>AND(OR(C1470="NO",C1470="REV T",C1470="DBL REV",C1470="TPL REV",C1470="QD REV"),E1470&gt;12)</formula>
    </cfRule>
  </conditionalFormatting>
  <conditionalFormatting sqref="C1470:C1476">
    <cfRule type="expression" dxfId="707" priority="774">
      <formula>AND(OR(C1471="FST",C1471="REV T",C1471="DBL REV",C1471="TPL REV",C1471="QD REV"),C1470="Field SPL")</formula>
    </cfRule>
  </conditionalFormatting>
  <conditionalFormatting sqref="I1441">
    <cfRule type="expression" dxfId="706" priority="773">
      <formula>AND(E1442="EUC",E1443=432,I1441&gt;204)</formula>
    </cfRule>
  </conditionalFormatting>
  <conditionalFormatting sqref="E1443">
    <cfRule type="expression" dxfId="705" priority="769">
      <formula>(AND(E1442="EUC",E1443=432))</formula>
    </cfRule>
    <cfRule type="expression" dxfId="704" priority="770">
      <formula>AND(E1442="SS",E1443&gt;216)</formula>
    </cfRule>
    <cfRule type="expression" dxfId="703" priority="771">
      <formula>(AND(E1442="EUC",E1443&gt;216))</formula>
    </cfRule>
    <cfRule type="expression" dxfId="702" priority="772">
      <formula>AND(E1442="RPX",E1443&gt;216)</formula>
    </cfRule>
  </conditionalFormatting>
  <conditionalFormatting sqref="E1452:E1469">
    <cfRule type="expression" dxfId="701" priority="768">
      <formula>AND(OR(C1452="NO",C1452="REV T",C1452="DBL REV",C1452="TPL REV",C1452="QD REV"),E1452&gt;12)</formula>
    </cfRule>
  </conditionalFormatting>
  <conditionalFormatting sqref="C1452:C1469">
    <cfRule type="expression" dxfId="700" priority="767">
      <formula>AND(OR(C1453="FST",C1453="REV T",C1453="DBL REV",C1453="TPL REV",C1453="QD REV"),C1452="Field SPL")</formula>
    </cfRule>
  </conditionalFormatting>
  <conditionalFormatting sqref="L1484">
    <cfRule type="cellIs" dxfId="699" priority="763" operator="lessThan">
      <formula>$L$7</formula>
    </cfRule>
  </conditionalFormatting>
  <conditionalFormatting sqref="I1483">
    <cfRule type="cellIs" dxfId="698" priority="762" operator="lessThan">
      <formula>0</formula>
    </cfRule>
  </conditionalFormatting>
  <conditionalFormatting sqref="H1493:I1517">
    <cfRule type="cellIs" dxfId="697" priority="761" operator="lessThan">
      <formula>0</formula>
    </cfRule>
  </conditionalFormatting>
  <conditionalFormatting sqref="E1517">
    <cfRule type="expression" dxfId="696" priority="760">
      <formula>AND(OR(C1517="NO",C1517="REV T",C1517="DBL REV",C1517="TPL REV",C1517="QD REV"),E1517&gt;12)</formula>
    </cfRule>
  </conditionalFormatting>
  <conditionalFormatting sqref="B1505:B1517">
    <cfRule type="expression" dxfId="695" priority="758">
      <formula>Z1505="error"</formula>
    </cfRule>
  </conditionalFormatting>
  <conditionalFormatting sqref="B1505:B1517">
    <cfRule type="expression" dxfId="694" priority="757">
      <formula>AA1507="error"</formula>
    </cfRule>
  </conditionalFormatting>
  <conditionalFormatting sqref="E1517">
    <cfRule type="expression" dxfId="693" priority="756">
      <formula>AND(OR(C1517="NO",C1517="REV T",C1517="DBL REV",C1517="TPL REV",C1517="QD REV"),E1517&gt;12)</formula>
    </cfRule>
  </conditionalFormatting>
  <conditionalFormatting sqref="E1488">
    <cfRule type="expression" dxfId="692" priority="753">
      <formula>AND(E1483="EUC",E1484&gt;48,E1488="Y")</formula>
    </cfRule>
    <cfRule type="expression" dxfId="691" priority="754">
      <formula>AND(E1483="RPX",E1484&gt;48,E1488="Y")</formula>
    </cfRule>
    <cfRule type="expression" dxfId="690" priority="755">
      <formula>AND(E1483="SS",E1484&gt;48,E1488="Y")</formula>
    </cfRule>
  </conditionalFormatting>
  <conditionalFormatting sqref="I1487">
    <cfRule type="expression" dxfId="689" priority="750">
      <formula>I1487=0</formula>
    </cfRule>
    <cfRule type="expression" dxfId="688" priority="751">
      <formula>MOD(I1487,2)=0</formula>
    </cfRule>
  </conditionalFormatting>
  <conditionalFormatting sqref="E1511:E1516">
    <cfRule type="expression" dxfId="687" priority="749">
      <formula>AND(OR(C1511="NO",C1511="REV T",C1511="DBL REV",C1511="TPL REV",C1511="QD REV"),E1511&gt;12)</formula>
    </cfRule>
  </conditionalFormatting>
  <conditionalFormatting sqref="C1511:C1517">
    <cfRule type="expression" dxfId="686" priority="748">
      <formula>AND(OR(C1512="FST",C1512="REV T",C1512="DBL REV",C1512="TPL REV",C1512="QD REV"),C1511="Field SPL")</formula>
    </cfRule>
  </conditionalFormatting>
  <conditionalFormatting sqref="I1482">
    <cfRule type="expression" dxfId="685" priority="747">
      <formula>AND(E1483="EUC",E1484=432,I1482&gt;204)</formula>
    </cfRule>
  </conditionalFormatting>
  <conditionalFormatting sqref="E1484">
    <cfRule type="expression" dxfId="684" priority="743">
      <formula>(AND(E1483="EUC",E1484=432))</formula>
    </cfRule>
    <cfRule type="expression" dxfId="683" priority="744">
      <formula>AND(E1483="SS",E1484&gt;216)</formula>
    </cfRule>
    <cfRule type="expression" dxfId="682" priority="745">
      <formula>(AND(E1483="EUC",E1484&gt;216))</formula>
    </cfRule>
    <cfRule type="expression" dxfId="681" priority="746">
      <formula>AND(E1483="RPX",E1484&gt;216)</formula>
    </cfRule>
  </conditionalFormatting>
  <conditionalFormatting sqref="E1493:E1510">
    <cfRule type="expression" dxfId="680" priority="742">
      <formula>AND(OR(C1493="NO",C1493="REV T",C1493="DBL REV",C1493="TPL REV",C1493="QD REV"),E1493&gt;12)</formula>
    </cfRule>
  </conditionalFormatting>
  <conditionalFormatting sqref="C1493:C1510">
    <cfRule type="expression" dxfId="679" priority="741">
      <formula>AND(OR(C1494="FST",C1494="REV T",C1494="DBL REV",C1494="TPL REV",C1494="QD REV"),C1493="Field SPL")</formula>
    </cfRule>
  </conditionalFormatting>
  <conditionalFormatting sqref="L1525">
    <cfRule type="cellIs" dxfId="678" priority="737" operator="lessThan">
      <formula>$L$7</formula>
    </cfRule>
  </conditionalFormatting>
  <conditionalFormatting sqref="I1524">
    <cfRule type="cellIs" dxfId="677" priority="736" operator="lessThan">
      <formula>0</formula>
    </cfRule>
  </conditionalFormatting>
  <conditionalFormatting sqref="H1534:I1558">
    <cfRule type="cellIs" dxfId="676" priority="735" operator="lessThan">
      <formula>0</formula>
    </cfRule>
  </conditionalFormatting>
  <conditionalFormatting sqref="E1558">
    <cfRule type="expression" dxfId="675" priority="734">
      <formula>AND(OR(C1558="NO",C1558="REV T",C1558="DBL REV",C1558="TPL REV",C1558="QD REV"),E1558&gt;12)</formula>
    </cfRule>
  </conditionalFormatting>
  <conditionalFormatting sqref="B1546:B1558">
    <cfRule type="expression" dxfId="674" priority="732">
      <formula>Z1546="error"</formula>
    </cfRule>
  </conditionalFormatting>
  <conditionalFormatting sqref="B1546:B1558">
    <cfRule type="expression" dxfId="673" priority="731">
      <formula>AA1548="error"</formula>
    </cfRule>
  </conditionalFormatting>
  <conditionalFormatting sqref="E1558">
    <cfRule type="expression" dxfId="672" priority="730">
      <formula>AND(OR(C1558="NO",C1558="REV T",C1558="DBL REV",C1558="TPL REV",C1558="QD REV"),E1558&gt;12)</formula>
    </cfRule>
  </conditionalFormatting>
  <conditionalFormatting sqref="E1529">
    <cfRule type="expression" dxfId="671" priority="727">
      <formula>AND(E1524="EUC",E1525&gt;48,E1529="Y")</formula>
    </cfRule>
    <cfRule type="expression" dxfId="670" priority="728">
      <formula>AND(E1524="RPX",E1525&gt;48,E1529="Y")</formula>
    </cfRule>
    <cfRule type="expression" dxfId="669" priority="729">
      <formula>AND(E1524="SS",E1525&gt;48,E1529="Y")</formula>
    </cfRule>
  </conditionalFormatting>
  <conditionalFormatting sqref="I1528">
    <cfRule type="expression" dxfId="668" priority="724">
      <formula>I1528=0</formula>
    </cfRule>
    <cfRule type="expression" dxfId="667" priority="725">
      <formula>MOD(I1528,2)=0</formula>
    </cfRule>
  </conditionalFormatting>
  <conditionalFormatting sqref="E1552:E1557">
    <cfRule type="expression" dxfId="666" priority="723">
      <formula>AND(OR(C1552="NO",C1552="REV T",C1552="DBL REV",C1552="TPL REV",C1552="QD REV"),E1552&gt;12)</formula>
    </cfRule>
  </conditionalFormatting>
  <conditionalFormatting sqref="C1552:C1558">
    <cfRule type="expression" dxfId="665" priority="722">
      <formula>AND(OR(C1553="FST",C1553="REV T",C1553="DBL REV",C1553="TPL REV",C1553="QD REV"),C1552="Field SPL")</formula>
    </cfRule>
  </conditionalFormatting>
  <conditionalFormatting sqref="I1523">
    <cfRule type="expression" dxfId="664" priority="721">
      <formula>AND(E1524="EUC",E1525=432,I1523&gt;204)</formula>
    </cfRule>
  </conditionalFormatting>
  <conditionalFormatting sqref="E1525">
    <cfRule type="expression" dxfId="663" priority="717">
      <formula>(AND(E1524="EUC",E1525=432))</formula>
    </cfRule>
    <cfRule type="expression" dxfId="662" priority="718">
      <formula>AND(E1524="SS",E1525&gt;216)</formula>
    </cfRule>
    <cfRule type="expression" dxfId="661" priority="719">
      <formula>(AND(E1524="EUC",E1525&gt;216))</formula>
    </cfRule>
    <cfRule type="expression" dxfId="660" priority="720">
      <formula>AND(E1524="RPX",E1525&gt;216)</formula>
    </cfRule>
  </conditionalFormatting>
  <conditionalFormatting sqref="E1534:E1551">
    <cfRule type="expression" dxfId="659" priority="716">
      <formula>AND(OR(C1534="NO",C1534="REV T",C1534="DBL REV",C1534="TPL REV",C1534="QD REV"),E1534&gt;12)</formula>
    </cfRule>
  </conditionalFormatting>
  <conditionalFormatting sqref="C1534:C1551">
    <cfRule type="expression" dxfId="658" priority="715">
      <formula>AND(OR(C1535="FST",C1535="REV T",C1535="DBL REV",C1535="TPL REV",C1535="QD REV"),C1534="Field SPL")</formula>
    </cfRule>
  </conditionalFormatting>
  <conditionalFormatting sqref="L1566">
    <cfRule type="cellIs" dxfId="657" priority="711" operator="lessThan">
      <formula>$L$7</formula>
    </cfRule>
  </conditionalFormatting>
  <conditionalFormatting sqref="I1565">
    <cfRule type="cellIs" dxfId="656" priority="710" operator="lessThan">
      <formula>0</formula>
    </cfRule>
  </conditionalFormatting>
  <conditionalFormatting sqref="H1575:I1599">
    <cfRule type="cellIs" dxfId="655" priority="709" operator="lessThan">
      <formula>0</formula>
    </cfRule>
  </conditionalFormatting>
  <conditionalFormatting sqref="E1599">
    <cfRule type="expression" dxfId="654" priority="708">
      <formula>AND(OR(C1599="NO",C1599="REV T",C1599="DBL REV",C1599="TPL REV",C1599="QD REV"),E1599&gt;12)</formula>
    </cfRule>
  </conditionalFormatting>
  <conditionalFormatting sqref="B1587:B1599">
    <cfRule type="expression" dxfId="653" priority="706">
      <formula>Z1587="error"</formula>
    </cfRule>
  </conditionalFormatting>
  <conditionalFormatting sqref="B1587:B1599">
    <cfRule type="expression" dxfId="652" priority="705">
      <formula>AA1589="error"</formula>
    </cfRule>
  </conditionalFormatting>
  <conditionalFormatting sqref="E1599">
    <cfRule type="expression" dxfId="651" priority="704">
      <formula>AND(OR(C1599="NO",C1599="REV T",C1599="DBL REV",C1599="TPL REV",C1599="QD REV"),E1599&gt;12)</formula>
    </cfRule>
  </conditionalFormatting>
  <conditionalFormatting sqref="E1570">
    <cfRule type="expression" dxfId="650" priority="701">
      <formula>AND(E1565="EUC",E1566&gt;48,E1570="Y")</formula>
    </cfRule>
    <cfRule type="expression" dxfId="649" priority="702">
      <formula>AND(E1565="RPX",E1566&gt;48,E1570="Y")</formula>
    </cfRule>
    <cfRule type="expression" dxfId="648" priority="703">
      <formula>AND(E1565="SS",E1566&gt;48,E1570="Y")</formula>
    </cfRule>
  </conditionalFormatting>
  <conditionalFormatting sqref="I1569">
    <cfRule type="expression" dxfId="647" priority="698">
      <formula>I1569=0</formula>
    </cfRule>
    <cfRule type="expression" dxfId="646" priority="699">
      <formula>MOD(I1569,2)=0</formula>
    </cfRule>
  </conditionalFormatting>
  <conditionalFormatting sqref="E1593:E1598">
    <cfRule type="expression" dxfId="645" priority="697">
      <formula>AND(OR(C1593="NO",C1593="REV T",C1593="DBL REV",C1593="TPL REV",C1593="QD REV"),E1593&gt;12)</formula>
    </cfRule>
  </conditionalFormatting>
  <conditionalFormatting sqref="C1593:C1599">
    <cfRule type="expression" dxfId="644" priority="696">
      <formula>AND(OR(C1594="FST",C1594="REV T",C1594="DBL REV",C1594="TPL REV",C1594="QD REV"),C1593="Field SPL")</formula>
    </cfRule>
  </conditionalFormatting>
  <conditionalFormatting sqref="I1564">
    <cfRule type="expression" dxfId="643" priority="695">
      <formula>AND(E1565="EUC",E1566=432,I1564&gt;204)</formula>
    </cfRule>
  </conditionalFormatting>
  <conditionalFormatting sqref="E1566">
    <cfRule type="expression" dxfId="642" priority="691">
      <formula>(AND(E1565="EUC",E1566=432))</formula>
    </cfRule>
    <cfRule type="expression" dxfId="641" priority="692">
      <formula>AND(E1565="SS",E1566&gt;216)</formula>
    </cfRule>
    <cfRule type="expression" dxfId="640" priority="693">
      <formula>(AND(E1565="EUC",E1566&gt;216))</formula>
    </cfRule>
    <cfRule type="expression" dxfId="639" priority="694">
      <formula>AND(E1565="RPX",E1566&gt;216)</formula>
    </cfRule>
  </conditionalFormatting>
  <conditionalFormatting sqref="E1575:E1592">
    <cfRule type="expression" dxfId="638" priority="690">
      <formula>AND(OR(C1575="NO",C1575="REV T",C1575="DBL REV",C1575="TPL REV",C1575="QD REV"),E1575&gt;12)</formula>
    </cfRule>
  </conditionalFormatting>
  <conditionalFormatting sqref="C1575:C1592">
    <cfRule type="expression" dxfId="637" priority="689">
      <formula>AND(OR(C1576="FST",C1576="REV T",C1576="DBL REV",C1576="TPL REV",C1576="QD REV"),C1575="Field SPL")</formula>
    </cfRule>
  </conditionalFormatting>
  <conditionalFormatting sqref="L1607">
    <cfRule type="cellIs" dxfId="636" priority="685" operator="lessThan">
      <formula>$L$7</formula>
    </cfRule>
  </conditionalFormatting>
  <conditionalFormatting sqref="I1606">
    <cfRule type="cellIs" dxfId="635" priority="684" operator="lessThan">
      <formula>0</formula>
    </cfRule>
  </conditionalFormatting>
  <conditionalFormatting sqref="H1616:I1640">
    <cfRule type="cellIs" dxfId="634" priority="683" operator="lessThan">
      <formula>0</formula>
    </cfRule>
  </conditionalFormatting>
  <conditionalFormatting sqref="E1640">
    <cfRule type="expression" dxfId="633" priority="682">
      <formula>AND(OR(C1640="NO",C1640="REV T",C1640="DBL REV",C1640="TPL REV",C1640="QD REV"),E1640&gt;12)</formula>
    </cfRule>
  </conditionalFormatting>
  <conditionalFormatting sqref="B1628:B1640">
    <cfRule type="expression" dxfId="632" priority="680">
      <formula>Z1628="error"</formula>
    </cfRule>
  </conditionalFormatting>
  <conditionalFormatting sqref="B1628:B1640">
    <cfRule type="expression" dxfId="631" priority="679">
      <formula>AA1630="error"</formula>
    </cfRule>
  </conditionalFormatting>
  <conditionalFormatting sqref="E1640">
    <cfRule type="expression" dxfId="630" priority="678">
      <formula>AND(OR(C1640="NO",C1640="REV T",C1640="DBL REV",C1640="TPL REV",C1640="QD REV"),E1640&gt;12)</formula>
    </cfRule>
  </conditionalFormatting>
  <conditionalFormatting sqref="E1611">
    <cfRule type="expression" dxfId="629" priority="675">
      <formula>AND(E1606="EUC",E1607&gt;48,E1611="Y")</formula>
    </cfRule>
    <cfRule type="expression" dxfId="628" priority="676">
      <formula>AND(E1606="RPX",E1607&gt;48,E1611="Y")</formula>
    </cfRule>
    <cfRule type="expression" dxfId="627" priority="677">
      <formula>AND(E1606="SS",E1607&gt;48,E1611="Y")</formula>
    </cfRule>
  </conditionalFormatting>
  <conditionalFormatting sqref="I1610">
    <cfRule type="expression" dxfId="626" priority="672">
      <formula>I1610=0</formula>
    </cfRule>
    <cfRule type="expression" dxfId="625" priority="673">
      <formula>MOD(I1610,2)=0</formula>
    </cfRule>
  </conditionalFormatting>
  <conditionalFormatting sqref="E1634:E1639">
    <cfRule type="expression" dxfId="624" priority="671">
      <formula>AND(OR(C1634="NO",C1634="REV T",C1634="DBL REV",C1634="TPL REV",C1634="QD REV"),E1634&gt;12)</formula>
    </cfRule>
  </conditionalFormatting>
  <conditionalFormatting sqref="C1634:C1640">
    <cfRule type="expression" dxfId="623" priority="670">
      <formula>AND(OR(C1635="FST",C1635="REV T",C1635="DBL REV",C1635="TPL REV",C1635="QD REV"),C1634="Field SPL")</formula>
    </cfRule>
  </conditionalFormatting>
  <conditionalFormatting sqref="I1605">
    <cfRule type="expression" dxfId="622" priority="669">
      <formula>AND(E1606="EUC",E1607=432,I1605&gt;204)</formula>
    </cfRule>
  </conditionalFormatting>
  <conditionalFormatting sqref="E1607">
    <cfRule type="expression" dxfId="621" priority="665">
      <formula>(AND(E1606="EUC",E1607=432))</formula>
    </cfRule>
    <cfRule type="expression" dxfId="620" priority="666">
      <formula>AND(E1606="SS",E1607&gt;216)</formula>
    </cfRule>
    <cfRule type="expression" dxfId="619" priority="667">
      <formula>(AND(E1606="EUC",E1607&gt;216))</formula>
    </cfRule>
    <cfRule type="expression" dxfId="618" priority="668">
      <formula>AND(E1606="RPX",E1607&gt;216)</formula>
    </cfRule>
  </conditionalFormatting>
  <conditionalFormatting sqref="E1616:E1633">
    <cfRule type="expression" dxfId="617" priority="664">
      <formula>AND(OR(C1616="NO",C1616="REV T",C1616="DBL REV",C1616="TPL REV",C1616="QD REV"),E1616&gt;12)</formula>
    </cfRule>
  </conditionalFormatting>
  <conditionalFormatting sqref="C1616:C1633">
    <cfRule type="expression" dxfId="616" priority="663">
      <formula>AND(OR(C1617="FST",C1617="REV T",C1617="DBL REV",C1617="TPL REV",C1617="QD REV"),C1616="Field SPL")</formula>
    </cfRule>
  </conditionalFormatting>
  <conditionalFormatting sqref="L1648">
    <cfRule type="cellIs" dxfId="615" priority="659" operator="lessThan">
      <formula>$L$7</formula>
    </cfRule>
  </conditionalFormatting>
  <conditionalFormatting sqref="I1647">
    <cfRule type="cellIs" dxfId="614" priority="658" operator="lessThan">
      <formula>0</formula>
    </cfRule>
  </conditionalFormatting>
  <conditionalFormatting sqref="H1657:I1681">
    <cfRule type="cellIs" dxfId="613" priority="657" operator="lessThan">
      <formula>0</formula>
    </cfRule>
  </conditionalFormatting>
  <conditionalFormatting sqref="E1681">
    <cfRule type="expression" dxfId="612" priority="656">
      <formula>AND(OR(C1681="NO",C1681="REV T",C1681="DBL REV",C1681="TPL REV",C1681="QD REV"),E1681&gt;12)</formula>
    </cfRule>
  </conditionalFormatting>
  <conditionalFormatting sqref="B1669:B1681">
    <cfRule type="expression" dxfId="611" priority="654">
      <formula>Z1669="error"</formula>
    </cfRule>
  </conditionalFormatting>
  <conditionalFormatting sqref="B1669:B1681">
    <cfRule type="expression" dxfId="610" priority="653">
      <formula>AA1671="error"</formula>
    </cfRule>
  </conditionalFormatting>
  <conditionalFormatting sqref="E1681">
    <cfRule type="expression" dxfId="609" priority="652">
      <formula>AND(OR(C1681="NO",C1681="REV T",C1681="DBL REV",C1681="TPL REV",C1681="QD REV"),E1681&gt;12)</formula>
    </cfRule>
  </conditionalFormatting>
  <conditionalFormatting sqref="E1652">
    <cfRule type="expression" dxfId="608" priority="649">
      <formula>AND(E1647="EUC",E1648&gt;48,E1652="Y")</formula>
    </cfRule>
    <cfRule type="expression" dxfId="607" priority="650">
      <formula>AND(E1647="RPX",E1648&gt;48,E1652="Y")</formula>
    </cfRule>
    <cfRule type="expression" dxfId="606" priority="651">
      <formula>AND(E1647="SS",E1648&gt;48,E1652="Y")</formula>
    </cfRule>
  </conditionalFormatting>
  <conditionalFormatting sqref="I1651">
    <cfRule type="expression" dxfId="605" priority="646">
      <formula>I1651=0</formula>
    </cfRule>
    <cfRule type="expression" dxfId="604" priority="647">
      <formula>MOD(I1651,2)=0</formula>
    </cfRule>
  </conditionalFormatting>
  <conditionalFormatting sqref="E1675:E1680">
    <cfRule type="expression" dxfId="603" priority="645">
      <formula>AND(OR(C1675="NO",C1675="REV T",C1675="DBL REV",C1675="TPL REV",C1675="QD REV"),E1675&gt;12)</formula>
    </cfRule>
  </conditionalFormatting>
  <conditionalFormatting sqref="C1675:C1681">
    <cfRule type="expression" dxfId="602" priority="644">
      <formula>AND(OR(C1676="FST",C1676="REV T",C1676="DBL REV",C1676="TPL REV",C1676="QD REV"),C1675="Field SPL")</formula>
    </cfRule>
  </conditionalFormatting>
  <conditionalFormatting sqref="I1646">
    <cfRule type="expression" dxfId="601" priority="643">
      <formula>AND(E1647="EUC",E1648=432,I1646&gt;204)</formula>
    </cfRule>
  </conditionalFormatting>
  <conditionalFormatting sqref="E1648">
    <cfRule type="expression" dxfId="600" priority="639">
      <formula>(AND(E1647="EUC",E1648=432))</formula>
    </cfRule>
    <cfRule type="expression" dxfId="599" priority="640">
      <formula>AND(E1647="SS",E1648&gt;216)</formula>
    </cfRule>
    <cfRule type="expression" dxfId="598" priority="641">
      <formula>(AND(E1647="EUC",E1648&gt;216))</formula>
    </cfRule>
    <cfRule type="expression" dxfId="597" priority="642">
      <formula>AND(E1647="RPX",E1648&gt;216)</formula>
    </cfRule>
  </conditionalFormatting>
  <conditionalFormatting sqref="E1657:E1674">
    <cfRule type="expression" dxfId="596" priority="638">
      <formula>AND(OR(C1657="NO",C1657="REV T",C1657="DBL REV",C1657="TPL REV",C1657="QD REV"),E1657&gt;12)</formula>
    </cfRule>
  </conditionalFormatting>
  <conditionalFormatting sqref="C1657:C1674">
    <cfRule type="expression" dxfId="595" priority="637">
      <formula>AND(OR(C1658="FST",C1658="REV T",C1658="DBL REV",C1658="TPL REV",C1658="QD REV"),C1657="Field SPL")</formula>
    </cfRule>
  </conditionalFormatting>
  <conditionalFormatting sqref="L1689">
    <cfRule type="cellIs" dxfId="594" priority="633" operator="lessThan">
      <formula>$L$7</formula>
    </cfRule>
  </conditionalFormatting>
  <conditionalFormatting sqref="I1688">
    <cfRule type="cellIs" dxfId="593" priority="632" operator="lessThan">
      <formula>0</formula>
    </cfRule>
  </conditionalFormatting>
  <conditionalFormatting sqref="H1698:I1722">
    <cfRule type="cellIs" dxfId="592" priority="631" operator="lessThan">
      <formula>0</formula>
    </cfRule>
  </conditionalFormatting>
  <conditionalFormatting sqref="E1722">
    <cfRule type="expression" dxfId="591" priority="630">
      <formula>AND(OR(C1722="NO",C1722="REV T",C1722="DBL REV",C1722="TPL REV",C1722="QD REV"),E1722&gt;12)</formula>
    </cfRule>
  </conditionalFormatting>
  <conditionalFormatting sqref="B1710:B1722">
    <cfRule type="expression" dxfId="590" priority="628">
      <formula>Z1710="error"</formula>
    </cfRule>
  </conditionalFormatting>
  <conditionalFormatting sqref="B1710:B1722">
    <cfRule type="expression" dxfId="589" priority="627">
      <formula>AA1712="error"</formula>
    </cfRule>
  </conditionalFormatting>
  <conditionalFormatting sqref="E1722">
    <cfRule type="expression" dxfId="588" priority="626">
      <formula>AND(OR(C1722="NO",C1722="REV T",C1722="DBL REV",C1722="TPL REV",C1722="QD REV"),E1722&gt;12)</formula>
    </cfRule>
  </conditionalFormatting>
  <conditionalFormatting sqref="E1693">
    <cfRule type="expression" dxfId="587" priority="623">
      <formula>AND(E1688="EUC",E1689&gt;48,E1693="Y")</formula>
    </cfRule>
    <cfRule type="expression" dxfId="586" priority="624">
      <formula>AND(E1688="RPX",E1689&gt;48,E1693="Y")</formula>
    </cfRule>
    <cfRule type="expression" dxfId="585" priority="625">
      <formula>AND(E1688="SS",E1689&gt;48,E1693="Y")</formula>
    </cfRule>
  </conditionalFormatting>
  <conditionalFormatting sqref="I1692">
    <cfRule type="expression" dxfId="584" priority="620">
      <formula>I1692=0</formula>
    </cfRule>
    <cfRule type="expression" dxfId="583" priority="621">
      <formula>MOD(I1692,2)=0</formula>
    </cfRule>
  </conditionalFormatting>
  <conditionalFormatting sqref="E1716:E1721">
    <cfRule type="expression" dxfId="582" priority="619">
      <formula>AND(OR(C1716="NO",C1716="REV T",C1716="DBL REV",C1716="TPL REV",C1716="QD REV"),E1716&gt;12)</formula>
    </cfRule>
  </conditionalFormatting>
  <conditionalFormatting sqref="C1716:C1722">
    <cfRule type="expression" dxfId="581" priority="618">
      <formula>AND(OR(C1717="FST",C1717="REV T",C1717="DBL REV",C1717="TPL REV",C1717="QD REV"),C1716="Field SPL")</formula>
    </cfRule>
  </conditionalFormatting>
  <conditionalFormatting sqref="I1687">
    <cfRule type="expression" dxfId="580" priority="617">
      <formula>AND(E1688="EUC",E1689=432,I1687&gt;204)</formula>
    </cfRule>
  </conditionalFormatting>
  <conditionalFormatting sqref="E1689">
    <cfRule type="expression" dxfId="579" priority="613">
      <formula>(AND(E1688="EUC",E1689=432))</formula>
    </cfRule>
    <cfRule type="expression" dxfId="578" priority="614">
      <formula>AND(E1688="SS",E1689&gt;216)</formula>
    </cfRule>
    <cfRule type="expression" dxfId="577" priority="615">
      <formula>(AND(E1688="EUC",E1689&gt;216))</formula>
    </cfRule>
    <cfRule type="expression" dxfId="576" priority="616">
      <formula>AND(E1688="RPX",E1689&gt;216)</formula>
    </cfRule>
  </conditionalFormatting>
  <conditionalFormatting sqref="E1698:E1715">
    <cfRule type="expression" dxfId="575" priority="612">
      <formula>AND(OR(C1698="NO",C1698="REV T",C1698="DBL REV",C1698="TPL REV",C1698="QD REV"),E1698&gt;12)</formula>
    </cfRule>
  </conditionalFormatting>
  <conditionalFormatting sqref="C1698:C1715">
    <cfRule type="expression" dxfId="574" priority="611">
      <formula>AND(OR(C1699="FST",C1699="REV T",C1699="DBL REV",C1699="TPL REV",C1699="QD REV"),C1698="Field SPL")</formula>
    </cfRule>
  </conditionalFormatting>
  <conditionalFormatting sqref="L1730">
    <cfRule type="cellIs" dxfId="573" priority="607" operator="lessThan">
      <formula>$L$7</formula>
    </cfRule>
  </conditionalFormatting>
  <conditionalFormatting sqref="I1729">
    <cfRule type="cellIs" dxfId="572" priority="606" operator="lessThan">
      <formula>0</formula>
    </cfRule>
  </conditionalFormatting>
  <conditionalFormatting sqref="H1739:I1763">
    <cfRule type="cellIs" dxfId="571" priority="605" operator="lessThan">
      <formula>0</formula>
    </cfRule>
  </conditionalFormatting>
  <conditionalFormatting sqref="E1763">
    <cfRule type="expression" dxfId="570" priority="604">
      <formula>AND(OR(C1763="NO",C1763="REV T",C1763="DBL REV",C1763="TPL REV",C1763="QD REV"),E1763&gt;12)</formula>
    </cfRule>
  </conditionalFormatting>
  <conditionalFormatting sqref="B1751:B1763">
    <cfRule type="expression" dxfId="569" priority="602">
      <formula>Z1751="error"</formula>
    </cfRule>
  </conditionalFormatting>
  <conditionalFormatting sqref="B1751:B1763">
    <cfRule type="expression" dxfId="568" priority="601">
      <formula>AA1753="error"</formula>
    </cfRule>
  </conditionalFormatting>
  <conditionalFormatting sqref="E1763">
    <cfRule type="expression" dxfId="567" priority="600">
      <formula>AND(OR(C1763="NO",C1763="REV T",C1763="DBL REV",C1763="TPL REV",C1763="QD REV"),E1763&gt;12)</formula>
    </cfRule>
  </conditionalFormatting>
  <conditionalFormatting sqref="E1734">
    <cfRule type="expression" dxfId="566" priority="597">
      <formula>AND(E1729="EUC",E1730&gt;48,E1734="Y")</formula>
    </cfRule>
    <cfRule type="expression" dxfId="565" priority="598">
      <formula>AND(E1729="RPX",E1730&gt;48,E1734="Y")</formula>
    </cfRule>
    <cfRule type="expression" dxfId="564" priority="599">
      <formula>AND(E1729="SS",E1730&gt;48,E1734="Y")</formula>
    </cfRule>
  </conditionalFormatting>
  <conditionalFormatting sqref="I1733">
    <cfRule type="expression" dxfId="563" priority="594">
      <formula>I1733=0</formula>
    </cfRule>
    <cfRule type="expression" dxfId="562" priority="595">
      <formula>MOD(I1733,2)=0</formula>
    </cfRule>
  </conditionalFormatting>
  <conditionalFormatting sqref="E1757:E1762">
    <cfRule type="expression" dxfId="561" priority="593">
      <formula>AND(OR(C1757="NO",C1757="REV T",C1757="DBL REV",C1757="TPL REV",C1757="QD REV"),E1757&gt;12)</formula>
    </cfRule>
  </conditionalFormatting>
  <conditionalFormatting sqref="C1757:C1763">
    <cfRule type="expression" dxfId="560" priority="592">
      <formula>AND(OR(C1758="FST",C1758="REV T",C1758="DBL REV",C1758="TPL REV",C1758="QD REV"),C1757="Field SPL")</formula>
    </cfRule>
  </conditionalFormatting>
  <conditionalFormatting sqref="I1728">
    <cfRule type="expression" dxfId="559" priority="591">
      <formula>AND(E1729="EUC",E1730=432,I1728&gt;204)</formula>
    </cfRule>
  </conditionalFormatting>
  <conditionalFormatting sqref="E1730">
    <cfRule type="expression" dxfId="558" priority="587">
      <formula>(AND(E1729="EUC",E1730=432))</formula>
    </cfRule>
    <cfRule type="expression" dxfId="557" priority="588">
      <formula>AND(E1729="SS",E1730&gt;216)</formula>
    </cfRule>
    <cfRule type="expression" dxfId="556" priority="589">
      <formula>(AND(E1729="EUC",E1730&gt;216))</formula>
    </cfRule>
    <cfRule type="expression" dxfId="555" priority="590">
      <formula>AND(E1729="RPX",E1730&gt;216)</formula>
    </cfRule>
  </conditionalFormatting>
  <conditionalFormatting sqref="E1739:E1756">
    <cfRule type="expression" dxfId="554" priority="586">
      <formula>AND(OR(C1739="NO",C1739="REV T",C1739="DBL REV",C1739="TPL REV",C1739="QD REV"),E1739&gt;12)</formula>
    </cfRule>
  </conditionalFormatting>
  <conditionalFormatting sqref="C1739:C1756">
    <cfRule type="expression" dxfId="553" priority="585">
      <formula>AND(OR(C1740="FST",C1740="REV T",C1740="DBL REV",C1740="TPL REV",C1740="QD REV"),C1739="Field SPL")</formula>
    </cfRule>
  </conditionalFormatting>
  <conditionalFormatting sqref="L1771">
    <cfRule type="cellIs" dxfId="552" priority="581" operator="lessThan">
      <formula>$L$7</formula>
    </cfRule>
  </conditionalFormatting>
  <conditionalFormatting sqref="I1770">
    <cfRule type="cellIs" dxfId="551" priority="580" operator="lessThan">
      <formula>0</formula>
    </cfRule>
  </conditionalFormatting>
  <conditionalFormatting sqref="H1780:I1804">
    <cfRule type="cellIs" dxfId="550" priority="579" operator="lessThan">
      <formula>0</formula>
    </cfRule>
  </conditionalFormatting>
  <conditionalFormatting sqref="E1804">
    <cfRule type="expression" dxfId="549" priority="578">
      <formula>AND(OR(C1804="NO",C1804="REV T",C1804="DBL REV",C1804="TPL REV",C1804="QD REV"),E1804&gt;12)</formula>
    </cfRule>
  </conditionalFormatting>
  <conditionalFormatting sqref="B1792:B1804">
    <cfRule type="expression" dxfId="548" priority="576">
      <formula>Z1792="error"</formula>
    </cfRule>
  </conditionalFormatting>
  <conditionalFormatting sqref="B1792:B1804">
    <cfRule type="expression" dxfId="547" priority="575">
      <formula>AA1794="error"</formula>
    </cfRule>
  </conditionalFormatting>
  <conditionalFormatting sqref="E1804">
    <cfRule type="expression" dxfId="546" priority="574">
      <formula>AND(OR(C1804="NO",C1804="REV T",C1804="DBL REV",C1804="TPL REV",C1804="QD REV"),E1804&gt;12)</formula>
    </cfRule>
  </conditionalFormatting>
  <conditionalFormatting sqref="E1775">
    <cfRule type="expression" dxfId="545" priority="571">
      <formula>AND(E1770="EUC",E1771&gt;48,E1775="Y")</formula>
    </cfRule>
    <cfRule type="expression" dxfId="544" priority="572">
      <formula>AND(E1770="RPX",E1771&gt;48,E1775="Y")</formula>
    </cfRule>
    <cfRule type="expression" dxfId="543" priority="573">
      <formula>AND(E1770="SS",E1771&gt;48,E1775="Y")</formula>
    </cfRule>
  </conditionalFormatting>
  <conditionalFormatting sqref="I1774">
    <cfRule type="expression" dxfId="542" priority="568">
      <formula>I1774=0</formula>
    </cfRule>
    <cfRule type="expression" dxfId="541" priority="569">
      <formula>MOD(I1774,2)=0</formula>
    </cfRule>
  </conditionalFormatting>
  <conditionalFormatting sqref="E1798:E1803">
    <cfRule type="expression" dxfId="540" priority="567">
      <formula>AND(OR(C1798="NO",C1798="REV T",C1798="DBL REV",C1798="TPL REV",C1798="QD REV"),E1798&gt;12)</formula>
    </cfRule>
  </conditionalFormatting>
  <conditionalFormatting sqref="C1798:C1804">
    <cfRule type="expression" dxfId="539" priority="566">
      <formula>AND(OR(C1799="FST",C1799="REV T",C1799="DBL REV",C1799="TPL REV",C1799="QD REV"),C1798="Field SPL")</formula>
    </cfRule>
  </conditionalFormatting>
  <conditionalFormatting sqref="I1769">
    <cfRule type="expression" dxfId="538" priority="565">
      <formula>AND(E1770="EUC",E1771=432,I1769&gt;204)</formula>
    </cfRule>
  </conditionalFormatting>
  <conditionalFormatting sqref="E1771">
    <cfRule type="expression" dxfId="537" priority="561">
      <formula>(AND(E1770="EUC",E1771=432))</formula>
    </cfRule>
    <cfRule type="expression" dxfId="536" priority="562">
      <formula>AND(E1770="SS",E1771&gt;216)</formula>
    </cfRule>
    <cfRule type="expression" dxfId="535" priority="563">
      <formula>(AND(E1770="EUC",E1771&gt;216))</formula>
    </cfRule>
    <cfRule type="expression" dxfId="534" priority="564">
      <formula>AND(E1770="RPX",E1771&gt;216)</formula>
    </cfRule>
  </conditionalFormatting>
  <conditionalFormatting sqref="E1780:E1797">
    <cfRule type="expression" dxfId="533" priority="560">
      <formula>AND(OR(C1780="NO",C1780="REV T",C1780="DBL REV",C1780="TPL REV",C1780="QD REV"),E1780&gt;12)</formula>
    </cfRule>
  </conditionalFormatting>
  <conditionalFormatting sqref="C1780:C1797">
    <cfRule type="expression" dxfId="532" priority="559">
      <formula>AND(OR(C1781="FST",C1781="REV T",C1781="DBL REV",C1781="TPL REV",C1781="QD REV"),C1780="Field SPL")</formula>
    </cfRule>
  </conditionalFormatting>
  <conditionalFormatting sqref="L1812">
    <cfRule type="cellIs" dxfId="531" priority="555" operator="lessThan">
      <formula>$L$7</formula>
    </cfRule>
  </conditionalFormatting>
  <conditionalFormatting sqref="I1811">
    <cfRule type="cellIs" dxfId="530" priority="554" operator="lessThan">
      <formula>0</formula>
    </cfRule>
  </conditionalFormatting>
  <conditionalFormatting sqref="H1821:I1845">
    <cfRule type="cellIs" dxfId="529" priority="553" operator="lessThan">
      <formula>0</formula>
    </cfRule>
  </conditionalFormatting>
  <conditionalFormatting sqref="E1845">
    <cfRule type="expression" dxfId="528" priority="552">
      <formula>AND(OR(C1845="NO",C1845="REV T",C1845="DBL REV",C1845="TPL REV",C1845="QD REV"),E1845&gt;12)</formula>
    </cfRule>
  </conditionalFormatting>
  <conditionalFormatting sqref="B1833:B1845">
    <cfRule type="expression" dxfId="527" priority="550">
      <formula>Z1833="error"</formula>
    </cfRule>
  </conditionalFormatting>
  <conditionalFormatting sqref="B1833:B1845">
    <cfRule type="expression" dxfId="526" priority="549">
      <formula>AA1835="error"</formula>
    </cfRule>
  </conditionalFormatting>
  <conditionalFormatting sqref="E1845">
    <cfRule type="expression" dxfId="525" priority="548">
      <formula>AND(OR(C1845="NO",C1845="REV T",C1845="DBL REV",C1845="TPL REV",C1845="QD REV"),E1845&gt;12)</formula>
    </cfRule>
  </conditionalFormatting>
  <conditionalFormatting sqref="E1816">
    <cfRule type="expression" dxfId="524" priority="545">
      <formula>AND(E1811="EUC",E1812&gt;48,E1816="Y")</formula>
    </cfRule>
    <cfRule type="expression" dxfId="523" priority="546">
      <formula>AND(E1811="RPX",E1812&gt;48,E1816="Y")</formula>
    </cfRule>
    <cfRule type="expression" dxfId="522" priority="547">
      <formula>AND(E1811="SS",E1812&gt;48,E1816="Y")</formula>
    </cfRule>
  </conditionalFormatting>
  <conditionalFormatting sqref="I1815">
    <cfRule type="expression" dxfId="521" priority="542">
      <formula>I1815=0</formula>
    </cfRule>
    <cfRule type="expression" dxfId="520" priority="543">
      <formula>MOD(I1815,2)=0</formula>
    </cfRule>
  </conditionalFormatting>
  <conditionalFormatting sqref="E1839:E1844">
    <cfRule type="expression" dxfId="519" priority="541">
      <formula>AND(OR(C1839="NO",C1839="REV T",C1839="DBL REV",C1839="TPL REV",C1839="QD REV"),E1839&gt;12)</formula>
    </cfRule>
  </conditionalFormatting>
  <conditionalFormatting sqref="C1839:C1845">
    <cfRule type="expression" dxfId="518" priority="540">
      <formula>AND(OR(C1840="FST",C1840="REV T",C1840="DBL REV",C1840="TPL REV",C1840="QD REV"),C1839="Field SPL")</formula>
    </cfRule>
  </conditionalFormatting>
  <conditionalFormatting sqref="I1810">
    <cfRule type="expression" dxfId="517" priority="539">
      <formula>AND(E1811="EUC",E1812=432,I1810&gt;204)</formula>
    </cfRule>
  </conditionalFormatting>
  <conditionalFormatting sqref="E1812">
    <cfRule type="expression" dxfId="516" priority="535">
      <formula>(AND(E1811="EUC",E1812=432))</formula>
    </cfRule>
    <cfRule type="expression" dxfId="515" priority="536">
      <formula>AND(E1811="SS",E1812&gt;216)</formula>
    </cfRule>
    <cfRule type="expression" dxfId="514" priority="537">
      <formula>(AND(E1811="EUC",E1812&gt;216))</formula>
    </cfRule>
    <cfRule type="expression" dxfId="513" priority="538">
      <formula>AND(E1811="RPX",E1812&gt;216)</formula>
    </cfRule>
  </conditionalFormatting>
  <conditionalFormatting sqref="E1821:E1838">
    <cfRule type="expression" dxfId="512" priority="534">
      <formula>AND(OR(C1821="NO",C1821="REV T",C1821="DBL REV",C1821="TPL REV",C1821="QD REV"),E1821&gt;12)</formula>
    </cfRule>
  </conditionalFormatting>
  <conditionalFormatting sqref="C1821:C1838">
    <cfRule type="expression" dxfId="511" priority="533">
      <formula>AND(OR(C1822="FST",C1822="REV T",C1822="DBL REV",C1822="TPL REV",C1822="QD REV"),C1821="Field SPL")</formula>
    </cfRule>
  </conditionalFormatting>
  <conditionalFormatting sqref="L1853">
    <cfRule type="cellIs" dxfId="510" priority="529" operator="lessThan">
      <formula>$L$7</formula>
    </cfRule>
  </conditionalFormatting>
  <conditionalFormatting sqref="I1852">
    <cfRule type="cellIs" dxfId="509" priority="528" operator="lessThan">
      <formula>0</formula>
    </cfRule>
  </conditionalFormatting>
  <conditionalFormatting sqref="H1862:I1886">
    <cfRule type="cellIs" dxfId="508" priority="527" operator="lessThan">
      <formula>0</formula>
    </cfRule>
  </conditionalFormatting>
  <conditionalFormatting sqref="E1886">
    <cfRule type="expression" dxfId="507" priority="526">
      <formula>AND(OR(C1886="NO",C1886="REV T",C1886="DBL REV",C1886="TPL REV",C1886="QD REV"),E1886&gt;12)</formula>
    </cfRule>
  </conditionalFormatting>
  <conditionalFormatting sqref="B1874:B1886">
    <cfRule type="expression" dxfId="506" priority="524">
      <formula>Z1874="error"</formula>
    </cfRule>
  </conditionalFormatting>
  <conditionalFormatting sqref="B1874:B1886">
    <cfRule type="expression" dxfId="505" priority="523">
      <formula>AA1876="error"</formula>
    </cfRule>
  </conditionalFormatting>
  <conditionalFormatting sqref="E1886">
    <cfRule type="expression" dxfId="504" priority="522">
      <formula>AND(OR(C1886="NO",C1886="REV T",C1886="DBL REV",C1886="TPL REV",C1886="QD REV"),E1886&gt;12)</formula>
    </cfRule>
  </conditionalFormatting>
  <conditionalFormatting sqref="E1857">
    <cfRule type="expression" dxfId="503" priority="519">
      <formula>AND(E1852="EUC",E1853&gt;48,E1857="Y")</formula>
    </cfRule>
    <cfRule type="expression" dxfId="502" priority="520">
      <formula>AND(E1852="RPX",E1853&gt;48,E1857="Y")</formula>
    </cfRule>
    <cfRule type="expression" dxfId="501" priority="521">
      <formula>AND(E1852="SS",E1853&gt;48,E1857="Y")</formula>
    </cfRule>
  </conditionalFormatting>
  <conditionalFormatting sqref="I1856">
    <cfRule type="expression" dxfId="500" priority="516">
      <formula>I1856=0</formula>
    </cfRule>
    <cfRule type="expression" dxfId="499" priority="517">
      <formula>MOD(I1856,2)=0</formula>
    </cfRule>
  </conditionalFormatting>
  <conditionalFormatting sqref="E1880:E1885">
    <cfRule type="expression" dxfId="498" priority="515">
      <formula>AND(OR(C1880="NO",C1880="REV T",C1880="DBL REV",C1880="TPL REV",C1880="QD REV"),E1880&gt;12)</formula>
    </cfRule>
  </conditionalFormatting>
  <conditionalFormatting sqref="C1880:C1886">
    <cfRule type="expression" dxfId="497" priority="514">
      <formula>AND(OR(C1881="FST",C1881="REV T",C1881="DBL REV",C1881="TPL REV",C1881="QD REV"),C1880="Field SPL")</formula>
    </cfRule>
  </conditionalFormatting>
  <conditionalFormatting sqref="I1851">
    <cfRule type="expression" dxfId="496" priority="513">
      <formula>AND(E1852="EUC",E1853=432,I1851&gt;204)</formula>
    </cfRule>
  </conditionalFormatting>
  <conditionalFormatting sqref="E1853">
    <cfRule type="expression" dxfId="495" priority="509">
      <formula>(AND(E1852="EUC",E1853=432))</formula>
    </cfRule>
    <cfRule type="expression" dxfId="494" priority="510">
      <formula>AND(E1852="SS",E1853&gt;216)</formula>
    </cfRule>
    <cfRule type="expression" dxfId="493" priority="511">
      <formula>(AND(E1852="EUC",E1853&gt;216))</formula>
    </cfRule>
    <cfRule type="expression" dxfId="492" priority="512">
      <formula>AND(E1852="RPX",E1853&gt;216)</formula>
    </cfRule>
  </conditionalFormatting>
  <conditionalFormatting sqref="E1862:E1879">
    <cfRule type="expression" dxfId="491" priority="508">
      <formula>AND(OR(C1862="NO",C1862="REV T",C1862="DBL REV",C1862="TPL REV",C1862="QD REV"),E1862&gt;12)</formula>
    </cfRule>
  </conditionalFormatting>
  <conditionalFormatting sqref="C1862:C1879">
    <cfRule type="expression" dxfId="490" priority="507">
      <formula>AND(OR(C1863="FST",C1863="REV T",C1863="DBL REV",C1863="TPL REV",C1863="QD REV"),C1862="Field SPL")</formula>
    </cfRule>
  </conditionalFormatting>
  <conditionalFormatting sqref="L1894">
    <cfRule type="cellIs" dxfId="489" priority="503" operator="lessThan">
      <formula>$L$7</formula>
    </cfRule>
  </conditionalFormatting>
  <conditionalFormatting sqref="I1893">
    <cfRule type="cellIs" dxfId="488" priority="502" operator="lessThan">
      <formula>0</formula>
    </cfRule>
  </conditionalFormatting>
  <conditionalFormatting sqref="H1903:I1927">
    <cfRule type="cellIs" dxfId="487" priority="501" operator="lessThan">
      <formula>0</formula>
    </cfRule>
  </conditionalFormatting>
  <conditionalFormatting sqref="E1927">
    <cfRule type="expression" dxfId="486" priority="500">
      <formula>AND(OR(C1927="NO",C1927="REV T",C1927="DBL REV",C1927="TPL REV",C1927="QD REV"),E1927&gt;12)</formula>
    </cfRule>
  </conditionalFormatting>
  <conditionalFormatting sqref="B1915:B1927">
    <cfRule type="expression" dxfId="485" priority="498">
      <formula>Z1915="error"</formula>
    </cfRule>
  </conditionalFormatting>
  <conditionalFormatting sqref="B1915:B1927">
    <cfRule type="expression" dxfId="484" priority="497">
      <formula>AA1917="error"</formula>
    </cfRule>
  </conditionalFormatting>
  <conditionalFormatting sqref="E1927">
    <cfRule type="expression" dxfId="483" priority="496">
      <formula>AND(OR(C1927="NO",C1927="REV T",C1927="DBL REV",C1927="TPL REV",C1927="QD REV"),E1927&gt;12)</formula>
    </cfRule>
  </conditionalFormatting>
  <conditionalFormatting sqref="E1898">
    <cfRule type="expression" dxfId="482" priority="493">
      <formula>AND(E1893="EUC",E1894&gt;48,E1898="Y")</formula>
    </cfRule>
    <cfRule type="expression" dxfId="481" priority="494">
      <formula>AND(E1893="RPX",E1894&gt;48,E1898="Y")</formula>
    </cfRule>
    <cfRule type="expression" dxfId="480" priority="495">
      <formula>AND(E1893="SS",E1894&gt;48,E1898="Y")</formula>
    </cfRule>
  </conditionalFormatting>
  <conditionalFormatting sqref="I1897">
    <cfRule type="expression" dxfId="479" priority="490">
      <formula>I1897=0</formula>
    </cfRule>
    <cfRule type="expression" dxfId="478" priority="491">
      <formula>MOD(I1897,2)=0</formula>
    </cfRule>
  </conditionalFormatting>
  <conditionalFormatting sqref="E1921:E1926">
    <cfRule type="expression" dxfId="477" priority="489">
      <formula>AND(OR(C1921="NO",C1921="REV T",C1921="DBL REV",C1921="TPL REV",C1921="QD REV"),E1921&gt;12)</formula>
    </cfRule>
  </conditionalFormatting>
  <conditionalFormatting sqref="C1921:C1927">
    <cfRule type="expression" dxfId="476" priority="488">
      <formula>AND(OR(C1922="FST",C1922="REV T",C1922="DBL REV",C1922="TPL REV",C1922="QD REV"),C1921="Field SPL")</formula>
    </cfRule>
  </conditionalFormatting>
  <conditionalFormatting sqref="I1892">
    <cfRule type="expression" dxfId="475" priority="487">
      <formula>AND(E1893="EUC",E1894=432,I1892&gt;204)</formula>
    </cfRule>
  </conditionalFormatting>
  <conditionalFormatting sqref="E1894">
    <cfRule type="expression" dxfId="474" priority="483">
      <formula>(AND(E1893="EUC",E1894=432))</formula>
    </cfRule>
    <cfRule type="expression" dxfId="473" priority="484">
      <formula>AND(E1893="SS",E1894&gt;216)</formula>
    </cfRule>
    <cfRule type="expression" dxfId="472" priority="485">
      <formula>(AND(E1893="EUC",E1894&gt;216))</formula>
    </cfRule>
    <cfRule type="expression" dxfId="471" priority="486">
      <formula>AND(E1893="RPX",E1894&gt;216)</formula>
    </cfRule>
  </conditionalFormatting>
  <conditionalFormatting sqref="E1903:E1920">
    <cfRule type="expression" dxfId="470" priority="482">
      <formula>AND(OR(C1903="NO",C1903="REV T",C1903="DBL REV",C1903="TPL REV",C1903="QD REV"),E1903&gt;12)</formula>
    </cfRule>
  </conditionalFormatting>
  <conditionalFormatting sqref="C1903:C1920">
    <cfRule type="expression" dxfId="469" priority="481">
      <formula>AND(OR(C1904="FST",C1904="REV T",C1904="DBL REV",C1904="TPL REV",C1904="QD REV"),C1903="Field SPL")</formula>
    </cfRule>
  </conditionalFormatting>
  <conditionalFormatting sqref="L1935">
    <cfRule type="cellIs" dxfId="468" priority="477" operator="lessThan">
      <formula>$L$7</formula>
    </cfRule>
  </conditionalFormatting>
  <conditionalFormatting sqref="I1934">
    <cfRule type="cellIs" dxfId="467" priority="476" operator="lessThan">
      <formula>0</formula>
    </cfRule>
  </conditionalFormatting>
  <conditionalFormatting sqref="H1944:I1968">
    <cfRule type="cellIs" dxfId="466" priority="475" operator="lessThan">
      <formula>0</formula>
    </cfRule>
  </conditionalFormatting>
  <conditionalFormatting sqref="E1968">
    <cfRule type="expression" dxfId="465" priority="474">
      <formula>AND(OR(C1968="NO",C1968="REV T",C1968="DBL REV",C1968="TPL REV",C1968="QD REV"),E1968&gt;12)</formula>
    </cfRule>
  </conditionalFormatting>
  <conditionalFormatting sqref="B1956:B1968">
    <cfRule type="expression" dxfId="464" priority="472">
      <formula>Z1956="error"</formula>
    </cfRule>
  </conditionalFormatting>
  <conditionalFormatting sqref="B1956:B1968">
    <cfRule type="expression" dxfId="463" priority="471">
      <formula>AA1958="error"</formula>
    </cfRule>
  </conditionalFormatting>
  <conditionalFormatting sqref="E1968">
    <cfRule type="expression" dxfId="462" priority="470">
      <formula>AND(OR(C1968="NO",C1968="REV T",C1968="DBL REV",C1968="TPL REV",C1968="QD REV"),E1968&gt;12)</formula>
    </cfRule>
  </conditionalFormatting>
  <conditionalFormatting sqref="E1939">
    <cfRule type="expression" dxfId="461" priority="467">
      <formula>AND(E1934="EUC",E1935&gt;48,E1939="Y")</formula>
    </cfRule>
    <cfRule type="expression" dxfId="460" priority="468">
      <formula>AND(E1934="RPX",E1935&gt;48,E1939="Y")</formula>
    </cfRule>
    <cfRule type="expression" dxfId="459" priority="469">
      <formula>AND(E1934="SS",E1935&gt;48,E1939="Y")</formula>
    </cfRule>
  </conditionalFormatting>
  <conditionalFormatting sqref="I1938">
    <cfRule type="expression" dxfId="458" priority="464">
      <formula>I1938=0</formula>
    </cfRule>
    <cfRule type="expression" dxfId="457" priority="465">
      <formula>MOD(I1938,2)=0</formula>
    </cfRule>
  </conditionalFormatting>
  <conditionalFormatting sqref="E1962:E1967">
    <cfRule type="expression" dxfId="456" priority="463">
      <formula>AND(OR(C1962="NO",C1962="REV T",C1962="DBL REV",C1962="TPL REV",C1962="QD REV"),E1962&gt;12)</formula>
    </cfRule>
  </conditionalFormatting>
  <conditionalFormatting sqref="C1962:C1968">
    <cfRule type="expression" dxfId="455" priority="462">
      <formula>AND(OR(C1963="FST",C1963="REV T",C1963="DBL REV",C1963="TPL REV",C1963="QD REV"),C1962="Field SPL")</formula>
    </cfRule>
  </conditionalFormatting>
  <conditionalFormatting sqref="I1933">
    <cfRule type="expression" dxfId="454" priority="461">
      <formula>AND(E1934="EUC",E1935=432,I1933&gt;204)</formula>
    </cfRule>
  </conditionalFormatting>
  <conditionalFormatting sqref="E1935">
    <cfRule type="expression" dxfId="453" priority="457">
      <formula>(AND(E1934="EUC",E1935=432))</formula>
    </cfRule>
    <cfRule type="expression" dxfId="452" priority="458">
      <formula>AND(E1934="SS",E1935&gt;216)</formula>
    </cfRule>
    <cfRule type="expression" dxfId="451" priority="459">
      <formula>(AND(E1934="EUC",E1935&gt;216))</formula>
    </cfRule>
    <cfRule type="expression" dxfId="450" priority="460">
      <formula>AND(E1934="RPX",E1935&gt;216)</formula>
    </cfRule>
  </conditionalFormatting>
  <conditionalFormatting sqref="E1944:E1961">
    <cfRule type="expression" dxfId="449" priority="456">
      <formula>AND(OR(C1944="NO",C1944="REV T",C1944="DBL REV",C1944="TPL REV",C1944="QD REV"),E1944&gt;12)</formula>
    </cfRule>
  </conditionalFormatting>
  <conditionalFormatting sqref="C1944:C1961">
    <cfRule type="expression" dxfId="448" priority="455">
      <formula>AND(OR(C1945="FST",C1945="REV T",C1945="DBL REV",C1945="TPL REV",C1945="QD REV"),C1944="Field SPL")</formula>
    </cfRule>
  </conditionalFormatting>
  <conditionalFormatting sqref="L1976">
    <cfRule type="cellIs" dxfId="447" priority="451" operator="lessThan">
      <formula>$L$7</formula>
    </cfRule>
  </conditionalFormatting>
  <conditionalFormatting sqref="I1975">
    <cfRule type="cellIs" dxfId="446" priority="450" operator="lessThan">
      <formula>0</formula>
    </cfRule>
  </conditionalFormatting>
  <conditionalFormatting sqref="H1985:I2009">
    <cfRule type="cellIs" dxfId="445" priority="449" operator="lessThan">
      <formula>0</formula>
    </cfRule>
  </conditionalFormatting>
  <conditionalFormatting sqref="E2009">
    <cfRule type="expression" dxfId="444" priority="448">
      <formula>AND(OR(C2009="NO",C2009="REV T",C2009="DBL REV",C2009="TPL REV",C2009="QD REV"),E2009&gt;12)</formula>
    </cfRule>
  </conditionalFormatting>
  <conditionalFormatting sqref="B1997:B2009">
    <cfRule type="expression" dxfId="443" priority="446">
      <formula>Z1997="error"</formula>
    </cfRule>
  </conditionalFormatting>
  <conditionalFormatting sqref="B1997:B2009">
    <cfRule type="expression" dxfId="442" priority="445">
      <formula>AA1999="error"</formula>
    </cfRule>
  </conditionalFormatting>
  <conditionalFormatting sqref="E2009">
    <cfRule type="expression" dxfId="441" priority="444">
      <formula>AND(OR(C2009="NO",C2009="REV T",C2009="DBL REV",C2009="TPL REV",C2009="QD REV"),E2009&gt;12)</formula>
    </cfRule>
  </conditionalFormatting>
  <conditionalFormatting sqref="E1980">
    <cfRule type="expression" dxfId="440" priority="441">
      <formula>AND(E1975="EUC",E1976&gt;48,E1980="Y")</formula>
    </cfRule>
    <cfRule type="expression" dxfId="439" priority="442">
      <formula>AND(E1975="RPX",E1976&gt;48,E1980="Y")</formula>
    </cfRule>
    <cfRule type="expression" dxfId="438" priority="443">
      <formula>AND(E1975="SS",E1976&gt;48,E1980="Y")</formula>
    </cfRule>
  </conditionalFormatting>
  <conditionalFormatting sqref="I1979">
    <cfRule type="expression" dxfId="437" priority="438">
      <formula>I1979=0</formula>
    </cfRule>
    <cfRule type="expression" dxfId="436" priority="439">
      <formula>MOD(I1979,2)=0</formula>
    </cfRule>
  </conditionalFormatting>
  <conditionalFormatting sqref="E2003:E2008">
    <cfRule type="expression" dxfId="435" priority="437">
      <formula>AND(OR(C2003="NO",C2003="REV T",C2003="DBL REV",C2003="TPL REV",C2003="QD REV"),E2003&gt;12)</formula>
    </cfRule>
  </conditionalFormatting>
  <conditionalFormatting sqref="C2003:C2009">
    <cfRule type="expression" dxfId="434" priority="436">
      <formula>AND(OR(C2004="FST",C2004="REV T",C2004="DBL REV",C2004="TPL REV",C2004="QD REV"),C2003="Field SPL")</formula>
    </cfRule>
  </conditionalFormatting>
  <conditionalFormatting sqref="I1974">
    <cfRule type="expression" dxfId="433" priority="435">
      <formula>AND(E1975="EUC",E1976=432,I1974&gt;204)</formula>
    </cfRule>
  </conditionalFormatting>
  <conditionalFormatting sqref="E1976">
    <cfRule type="expression" dxfId="432" priority="431">
      <formula>(AND(E1975="EUC",E1976=432))</formula>
    </cfRule>
    <cfRule type="expression" dxfId="431" priority="432">
      <formula>AND(E1975="SS",E1976&gt;216)</formula>
    </cfRule>
    <cfRule type="expression" dxfId="430" priority="433">
      <formula>(AND(E1975="EUC",E1976&gt;216))</formula>
    </cfRule>
    <cfRule type="expression" dxfId="429" priority="434">
      <formula>AND(E1975="RPX",E1976&gt;216)</formula>
    </cfRule>
  </conditionalFormatting>
  <conditionalFormatting sqref="E1985:E2002">
    <cfRule type="expression" dxfId="428" priority="430">
      <formula>AND(OR(C1985="NO",C1985="REV T",C1985="DBL REV",C1985="TPL REV",C1985="QD REV"),E1985&gt;12)</formula>
    </cfRule>
  </conditionalFormatting>
  <conditionalFormatting sqref="C1985:C2002">
    <cfRule type="expression" dxfId="427" priority="429">
      <formula>AND(OR(C1986="FST",C1986="REV T",C1986="DBL REV",C1986="TPL REV",C1986="QD REV"),C1985="Field SPL")</formula>
    </cfRule>
  </conditionalFormatting>
  <conditionalFormatting sqref="L2017">
    <cfRule type="cellIs" dxfId="426" priority="425" operator="lessThan">
      <formula>$L$7</formula>
    </cfRule>
  </conditionalFormatting>
  <conditionalFormatting sqref="I2016">
    <cfRule type="cellIs" dxfId="425" priority="424" operator="lessThan">
      <formula>0</formula>
    </cfRule>
  </conditionalFormatting>
  <conditionalFormatting sqref="H2026:I2050">
    <cfRule type="cellIs" dxfId="424" priority="423" operator="lessThan">
      <formula>0</formula>
    </cfRule>
  </conditionalFormatting>
  <conditionalFormatting sqref="E2050">
    <cfRule type="expression" dxfId="423" priority="422">
      <formula>AND(OR(C2050="NO",C2050="REV T",C2050="DBL REV",C2050="TPL REV",C2050="QD REV"),E2050&gt;12)</formula>
    </cfRule>
  </conditionalFormatting>
  <conditionalFormatting sqref="B2038:B2050">
    <cfRule type="expression" dxfId="422" priority="420">
      <formula>Z2038="error"</formula>
    </cfRule>
  </conditionalFormatting>
  <conditionalFormatting sqref="B2038:B2050">
    <cfRule type="expression" dxfId="421" priority="419">
      <formula>AA2040="error"</formula>
    </cfRule>
  </conditionalFormatting>
  <conditionalFormatting sqref="E2050">
    <cfRule type="expression" dxfId="420" priority="418">
      <formula>AND(OR(C2050="NO",C2050="REV T",C2050="DBL REV",C2050="TPL REV",C2050="QD REV"),E2050&gt;12)</formula>
    </cfRule>
  </conditionalFormatting>
  <conditionalFormatting sqref="E2021">
    <cfRule type="expression" dxfId="419" priority="415">
      <formula>AND(E2016="EUC",E2017&gt;48,E2021="Y")</formula>
    </cfRule>
    <cfRule type="expression" dxfId="418" priority="416">
      <formula>AND(E2016="RPX",E2017&gt;48,E2021="Y")</formula>
    </cfRule>
    <cfRule type="expression" dxfId="417" priority="417">
      <formula>AND(E2016="SS",E2017&gt;48,E2021="Y")</formula>
    </cfRule>
  </conditionalFormatting>
  <conditionalFormatting sqref="I2020">
    <cfRule type="expression" dxfId="416" priority="412">
      <formula>I2020=0</formula>
    </cfRule>
    <cfRule type="expression" dxfId="415" priority="413">
      <formula>MOD(I2020,2)=0</formula>
    </cfRule>
  </conditionalFormatting>
  <conditionalFormatting sqref="E2044:E2049">
    <cfRule type="expression" dxfId="414" priority="411">
      <formula>AND(OR(C2044="NO",C2044="REV T",C2044="DBL REV",C2044="TPL REV",C2044="QD REV"),E2044&gt;12)</formula>
    </cfRule>
  </conditionalFormatting>
  <conditionalFormatting sqref="C2044:C2050">
    <cfRule type="expression" dxfId="413" priority="410">
      <formula>AND(OR(C2045="FST",C2045="REV T",C2045="DBL REV",C2045="TPL REV",C2045="QD REV"),C2044="Field SPL")</formula>
    </cfRule>
  </conditionalFormatting>
  <conditionalFormatting sqref="I2015">
    <cfRule type="expression" dxfId="412" priority="409">
      <formula>AND(E2016="EUC",E2017=432,I2015&gt;204)</formula>
    </cfRule>
  </conditionalFormatting>
  <conditionalFormatting sqref="E2017">
    <cfRule type="expression" dxfId="411" priority="405">
      <formula>(AND(E2016="EUC",E2017=432))</formula>
    </cfRule>
    <cfRule type="expression" dxfId="410" priority="406">
      <formula>AND(E2016="SS",E2017&gt;216)</formula>
    </cfRule>
    <cfRule type="expression" dxfId="409" priority="407">
      <formula>(AND(E2016="EUC",E2017&gt;216))</formula>
    </cfRule>
    <cfRule type="expression" dxfId="408" priority="408">
      <formula>AND(E2016="RPX",E2017&gt;216)</formula>
    </cfRule>
  </conditionalFormatting>
  <conditionalFormatting sqref="E2026:E2043">
    <cfRule type="expression" dxfId="407" priority="404">
      <formula>AND(OR(C2026="NO",C2026="REV T",C2026="DBL REV",C2026="TPL REV",C2026="QD REV"),E2026&gt;12)</formula>
    </cfRule>
  </conditionalFormatting>
  <conditionalFormatting sqref="C2026:C2043">
    <cfRule type="expression" dxfId="406" priority="403">
      <formula>AND(OR(C2027="FST",C2027="REV T",C2027="DBL REV",C2027="TPL REV",C2027="QD REV"),C2026="Field SPL")</formula>
    </cfRule>
  </conditionalFormatting>
  <conditionalFormatting sqref="L15 L17:L18">
    <cfRule type="containsText" dxfId="405" priority="402" operator="containsText" text="error">
      <formula>NOT(ISERROR(SEARCH("error",L15)))</formula>
    </cfRule>
  </conditionalFormatting>
  <conditionalFormatting sqref="L19:L40">
    <cfRule type="containsText" dxfId="404" priority="401" operator="containsText" text="error">
      <formula>NOT(ISERROR(SEARCH("error",L19)))</formula>
    </cfRule>
  </conditionalFormatting>
  <conditionalFormatting sqref="L41">
    <cfRule type="containsText" dxfId="403" priority="400" operator="containsText" text="error">
      <formula>NOT(ISERROR(SEARCH("error",L41)))</formula>
    </cfRule>
  </conditionalFormatting>
  <conditionalFormatting sqref="K58:K59">
    <cfRule type="containsText" dxfId="402" priority="399" operator="containsText" text="error">
      <formula>NOT(ISERROR(SEARCH("error",K58)))</formula>
    </cfRule>
  </conditionalFormatting>
  <conditionalFormatting sqref="L56 L58:L59">
    <cfRule type="containsText" dxfId="401" priority="398" operator="containsText" text="error">
      <formula>NOT(ISERROR(SEARCH("error",L56)))</formula>
    </cfRule>
  </conditionalFormatting>
  <conditionalFormatting sqref="L60:L81">
    <cfRule type="containsText" dxfId="400" priority="397" operator="containsText" text="error">
      <formula>NOT(ISERROR(SEARCH("error",L60)))</formula>
    </cfRule>
  </conditionalFormatting>
  <conditionalFormatting sqref="L82">
    <cfRule type="containsText" dxfId="399" priority="396" operator="containsText" text="error">
      <formula>NOT(ISERROR(SEARCH("error",L82)))</formula>
    </cfRule>
  </conditionalFormatting>
  <conditionalFormatting sqref="K99:K100">
    <cfRule type="containsText" dxfId="398" priority="395" operator="containsText" text="error">
      <formula>NOT(ISERROR(SEARCH("error",K99)))</formula>
    </cfRule>
  </conditionalFormatting>
  <conditionalFormatting sqref="L97 L99:L100">
    <cfRule type="containsText" dxfId="397" priority="394" operator="containsText" text="error">
      <formula>NOT(ISERROR(SEARCH("error",L97)))</formula>
    </cfRule>
  </conditionalFormatting>
  <conditionalFormatting sqref="L101:L122">
    <cfRule type="containsText" dxfId="396" priority="393" operator="containsText" text="error">
      <formula>NOT(ISERROR(SEARCH("error",L101)))</formula>
    </cfRule>
  </conditionalFormatting>
  <conditionalFormatting sqref="L123">
    <cfRule type="containsText" dxfId="395" priority="392" operator="containsText" text="error">
      <formula>NOT(ISERROR(SEARCH("error",L123)))</formula>
    </cfRule>
  </conditionalFormatting>
  <conditionalFormatting sqref="K140:K141">
    <cfRule type="containsText" dxfId="394" priority="391" operator="containsText" text="error">
      <formula>NOT(ISERROR(SEARCH("error",K140)))</formula>
    </cfRule>
  </conditionalFormatting>
  <conditionalFormatting sqref="L138 L140:L141">
    <cfRule type="containsText" dxfId="393" priority="390" operator="containsText" text="error">
      <formula>NOT(ISERROR(SEARCH("error",L138)))</formula>
    </cfRule>
  </conditionalFormatting>
  <conditionalFormatting sqref="L142:L163">
    <cfRule type="containsText" dxfId="392" priority="389" operator="containsText" text="error">
      <formula>NOT(ISERROR(SEARCH("error",L142)))</formula>
    </cfRule>
  </conditionalFormatting>
  <conditionalFormatting sqref="L164">
    <cfRule type="containsText" dxfId="391" priority="388" operator="containsText" text="error">
      <formula>NOT(ISERROR(SEARCH("error",L164)))</formula>
    </cfRule>
  </conditionalFormatting>
  <conditionalFormatting sqref="K181:K182">
    <cfRule type="containsText" dxfId="390" priority="387" operator="containsText" text="error">
      <formula>NOT(ISERROR(SEARCH("error",K181)))</formula>
    </cfRule>
  </conditionalFormatting>
  <conditionalFormatting sqref="L179 L181:L182">
    <cfRule type="containsText" dxfId="389" priority="386" operator="containsText" text="error">
      <formula>NOT(ISERROR(SEARCH("error",L179)))</formula>
    </cfRule>
  </conditionalFormatting>
  <conditionalFormatting sqref="L183:L204">
    <cfRule type="containsText" dxfId="388" priority="385" operator="containsText" text="error">
      <formula>NOT(ISERROR(SEARCH("error",L183)))</formula>
    </cfRule>
  </conditionalFormatting>
  <conditionalFormatting sqref="L205">
    <cfRule type="containsText" dxfId="387" priority="384" operator="containsText" text="error">
      <formula>NOT(ISERROR(SEARCH("error",L205)))</formula>
    </cfRule>
  </conditionalFormatting>
  <conditionalFormatting sqref="K222:K223">
    <cfRule type="containsText" dxfId="386" priority="383" operator="containsText" text="error">
      <formula>NOT(ISERROR(SEARCH("error",K222)))</formula>
    </cfRule>
  </conditionalFormatting>
  <conditionalFormatting sqref="L220 L222:L223">
    <cfRule type="containsText" dxfId="385" priority="382" operator="containsText" text="error">
      <formula>NOT(ISERROR(SEARCH("error",L220)))</formula>
    </cfRule>
  </conditionalFormatting>
  <conditionalFormatting sqref="L224:L245">
    <cfRule type="containsText" dxfId="384" priority="381" operator="containsText" text="error">
      <formula>NOT(ISERROR(SEARCH("error",L224)))</formula>
    </cfRule>
  </conditionalFormatting>
  <conditionalFormatting sqref="L246">
    <cfRule type="containsText" dxfId="383" priority="380" operator="containsText" text="error">
      <formula>NOT(ISERROR(SEARCH("error",L246)))</formula>
    </cfRule>
  </conditionalFormatting>
  <conditionalFormatting sqref="K263:K264">
    <cfRule type="containsText" dxfId="382" priority="379" operator="containsText" text="error">
      <formula>NOT(ISERROR(SEARCH("error",K263)))</formula>
    </cfRule>
  </conditionalFormatting>
  <conditionalFormatting sqref="L261 L263:L264">
    <cfRule type="containsText" dxfId="381" priority="378" operator="containsText" text="error">
      <formula>NOT(ISERROR(SEARCH("error",L261)))</formula>
    </cfRule>
  </conditionalFormatting>
  <conditionalFormatting sqref="L265:L286">
    <cfRule type="containsText" dxfId="380" priority="377" operator="containsText" text="error">
      <formula>NOT(ISERROR(SEARCH("error",L265)))</formula>
    </cfRule>
  </conditionalFormatting>
  <conditionalFormatting sqref="L287">
    <cfRule type="containsText" dxfId="379" priority="376" operator="containsText" text="error">
      <formula>NOT(ISERROR(SEARCH("error",L287)))</formula>
    </cfRule>
  </conditionalFormatting>
  <conditionalFormatting sqref="K304:K305">
    <cfRule type="containsText" dxfId="378" priority="375" operator="containsText" text="error">
      <formula>NOT(ISERROR(SEARCH("error",K304)))</formula>
    </cfRule>
  </conditionalFormatting>
  <conditionalFormatting sqref="L302 L304:L305">
    <cfRule type="containsText" dxfId="377" priority="374" operator="containsText" text="error">
      <formula>NOT(ISERROR(SEARCH("error",L302)))</formula>
    </cfRule>
  </conditionalFormatting>
  <conditionalFormatting sqref="L306:L327">
    <cfRule type="containsText" dxfId="376" priority="373" operator="containsText" text="error">
      <formula>NOT(ISERROR(SEARCH("error",L306)))</formula>
    </cfRule>
  </conditionalFormatting>
  <conditionalFormatting sqref="L328">
    <cfRule type="containsText" dxfId="375" priority="372" operator="containsText" text="error">
      <formula>NOT(ISERROR(SEARCH("error",L328)))</formula>
    </cfRule>
  </conditionalFormatting>
  <conditionalFormatting sqref="K345:K346">
    <cfRule type="containsText" dxfId="374" priority="371" operator="containsText" text="error">
      <formula>NOT(ISERROR(SEARCH("error",K345)))</formula>
    </cfRule>
  </conditionalFormatting>
  <conditionalFormatting sqref="L343 L345:L346">
    <cfRule type="containsText" dxfId="373" priority="370" operator="containsText" text="error">
      <formula>NOT(ISERROR(SEARCH("error",L343)))</formula>
    </cfRule>
  </conditionalFormatting>
  <conditionalFormatting sqref="L347:L368">
    <cfRule type="containsText" dxfId="372" priority="369" operator="containsText" text="error">
      <formula>NOT(ISERROR(SEARCH("error",L347)))</formula>
    </cfRule>
  </conditionalFormatting>
  <conditionalFormatting sqref="L369">
    <cfRule type="containsText" dxfId="371" priority="368" operator="containsText" text="error">
      <formula>NOT(ISERROR(SEARCH("error",L369)))</formula>
    </cfRule>
  </conditionalFormatting>
  <conditionalFormatting sqref="K386:K387">
    <cfRule type="containsText" dxfId="370" priority="367" operator="containsText" text="error">
      <formula>NOT(ISERROR(SEARCH("error",K386)))</formula>
    </cfRule>
  </conditionalFormatting>
  <conditionalFormatting sqref="L384 L386:L387">
    <cfRule type="containsText" dxfId="369" priority="366" operator="containsText" text="error">
      <formula>NOT(ISERROR(SEARCH("error",L384)))</formula>
    </cfRule>
  </conditionalFormatting>
  <conditionalFormatting sqref="L388:L409">
    <cfRule type="containsText" dxfId="368" priority="365" operator="containsText" text="error">
      <formula>NOT(ISERROR(SEARCH("error",L388)))</formula>
    </cfRule>
  </conditionalFormatting>
  <conditionalFormatting sqref="L410">
    <cfRule type="containsText" dxfId="367" priority="364" operator="containsText" text="error">
      <formula>NOT(ISERROR(SEARCH("error",L410)))</formula>
    </cfRule>
  </conditionalFormatting>
  <conditionalFormatting sqref="K427:K428">
    <cfRule type="containsText" dxfId="366" priority="363" operator="containsText" text="error">
      <formula>NOT(ISERROR(SEARCH("error",K427)))</formula>
    </cfRule>
  </conditionalFormatting>
  <conditionalFormatting sqref="L425 L427:L428">
    <cfRule type="containsText" dxfId="365" priority="362" operator="containsText" text="error">
      <formula>NOT(ISERROR(SEARCH("error",L425)))</formula>
    </cfRule>
  </conditionalFormatting>
  <conditionalFormatting sqref="L429:L450">
    <cfRule type="containsText" dxfId="364" priority="361" operator="containsText" text="error">
      <formula>NOT(ISERROR(SEARCH("error",L429)))</formula>
    </cfRule>
  </conditionalFormatting>
  <conditionalFormatting sqref="L451">
    <cfRule type="containsText" dxfId="363" priority="360" operator="containsText" text="error">
      <formula>NOT(ISERROR(SEARCH("error",L451)))</formula>
    </cfRule>
  </conditionalFormatting>
  <conditionalFormatting sqref="K468:K469">
    <cfRule type="containsText" dxfId="362" priority="359" operator="containsText" text="error">
      <formula>NOT(ISERROR(SEARCH("error",K468)))</formula>
    </cfRule>
  </conditionalFormatting>
  <conditionalFormatting sqref="L466 L468:L469">
    <cfRule type="containsText" dxfId="361" priority="358" operator="containsText" text="error">
      <formula>NOT(ISERROR(SEARCH("error",L466)))</formula>
    </cfRule>
  </conditionalFormatting>
  <conditionalFormatting sqref="L470:L491">
    <cfRule type="containsText" dxfId="360" priority="357" operator="containsText" text="error">
      <formula>NOT(ISERROR(SEARCH("error",L470)))</formula>
    </cfRule>
  </conditionalFormatting>
  <conditionalFormatting sqref="L492">
    <cfRule type="containsText" dxfId="359" priority="356" operator="containsText" text="error">
      <formula>NOT(ISERROR(SEARCH("error",L492)))</formula>
    </cfRule>
  </conditionalFormatting>
  <conditionalFormatting sqref="K509:K510">
    <cfRule type="containsText" dxfId="358" priority="355" operator="containsText" text="error">
      <formula>NOT(ISERROR(SEARCH("error",K509)))</formula>
    </cfRule>
  </conditionalFormatting>
  <conditionalFormatting sqref="L507 L509:L510">
    <cfRule type="containsText" dxfId="357" priority="354" operator="containsText" text="error">
      <formula>NOT(ISERROR(SEARCH("error",L507)))</formula>
    </cfRule>
  </conditionalFormatting>
  <conditionalFormatting sqref="L511:L532">
    <cfRule type="containsText" dxfId="356" priority="353" operator="containsText" text="error">
      <formula>NOT(ISERROR(SEARCH("error",L511)))</formula>
    </cfRule>
  </conditionalFormatting>
  <conditionalFormatting sqref="L533">
    <cfRule type="containsText" dxfId="355" priority="352" operator="containsText" text="error">
      <formula>NOT(ISERROR(SEARCH("error",L533)))</formula>
    </cfRule>
  </conditionalFormatting>
  <conditionalFormatting sqref="K550:K551">
    <cfRule type="containsText" dxfId="354" priority="351" operator="containsText" text="error">
      <formula>NOT(ISERROR(SEARCH("error",K550)))</formula>
    </cfRule>
  </conditionalFormatting>
  <conditionalFormatting sqref="L548 L550:L551">
    <cfRule type="containsText" dxfId="353" priority="350" operator="containsText" text="error">
      <formula>NOT(ISERROR(SEARCH("error",L548)))</formula>
    </cfRule>
  </conditionalFormatting>
  <conditionalFormatting sqref="L552:L573">
    <cfRule type="containsText" dxfId="352" priority="349" operator="containsText" text="error">
      <formula>NOT(ISERROR(SEARCH("error",L552)))</formula>
    </cfRule>
  </conditionalFormatting>
  <conditionalFormatting sqref="L574">
    <cfRule type="containsText" dxfId="351" priority="348" operator="containsText" text="error">
      <formula>NOT(ISERROR(SEARCH("error",L574)))</formula>
    </cfRule>
  </conditionalFormatting>
  <conditionalFormatting sqref="K591:K592">
    <cfRule type="containsText" dxfId="350" priority="347" operator="containsText" text="error">
      <formula>NOT(ISERROR(SEARCH("error",K591)))</formula>
    </cfRule>
  </conditionalFormatting>
  <conditionalFormatting sqref="L589 L591:L592">
    <cfRule type="containsText" dxfId="349" priority="346" operator="containsText" text="error">
      <formula>NOT(ISERROR(SEARCH("error",L589)))</formula>
    </cfRule>
  </conditionalFormatting>
  <conditionalFormatting sqref="L593:L614">
    <cfRule type="containsText" dxfId="348" priority="345" operator="containsText" text="error">
      <formula>NOT(ISERROR(SEARCH("error",L593)))</formula>
    </cfRule>
  </conditionalFormatting>
  <conditionalFormatting sqref="L615">
    <cfRule type="containsText" dxfId="347" priority="344" operator="containsText" text="error">
      <formula>NOT(ISERROR(SEARCH("error",L615)))</formula>
    </cfRule>
  </conditionalFormatting>
  <conditionalFormatting sqref="K632:K633">
    <cfRule type="containsText" dxfId="346" priority="343" operator="containsText" text="error">
      <formula>NOT(ISERROR(SEARCH("error",K632)))</formula>
    </cfRule>
  </conditionalFormatting>
  <conditionalFormatting sqref="L630 L632:L633">
    <cfRule type="containsText" dxfId="345" priority="342" operator="containsText" text="error">
      <formula>NOT(ISERROR(SEARCH("error",L630)))</formula>
    </cfRule>
  </conditionalFormatting>
  <conditionalFormatting sqref="L634:L655">
    <cfRule type="containsText" dxfId="344" priority="341" operator="containsText" text="error">
      <formula>NOT(ISERROR(SEARCH("error",L634)))</formula>
    </cfRule>
  </conditionalFormatting>
  <conditionalFormatting sqref="L656">
    <cfRule type="containsText" dxfId="343" priority="340" operator="containsText" text="error">
      <formula>NOT(ISERROR(SEARCH("error",L656)))</formula>
    </cfRule>
  </conditionalFormatting>
  <conditionalFormatting sqref="K673:K674">
    <cfRule type="containsText" dxfId="342" priority="339" operator="containsText" text="error">
      <formula>NOT(ISERROR(SEARCH("error",K673)))</formula>
    </cfRule>
  </conditionalFormatting>
  <conditionalFormatting sqref="L671 L673:L674">
    <cfRule type="containsText" dxfId="341" priority="338" operator="containsText" text="error">
      <formula>NOT(ISERROR(SEARCH("error",L671)))</formula>
    </cfRule>
  </conditionalFormatting>
  <conditionalFormatting sqref="L675:L696">
    <cfRule type="containsText" dxfId="340" priority="337" operator="containsText" text="error">
      <formula>NOT(ISERROR(SEARCH("error",L675)))</formula>
    </cfRule>
  </conditionalFormatting>
  <conditionalFormatting sqref="L697">
    <cfRule type="containsText" dxfId="339" priority="336" operator="containsText" text="error">
      <formula>NOT(ISERROR(SEARCH("error",L697)))</formula>
    </cfRule>
  </conditionalFormatting>
  <conditionalFormatting sqref="K714:K715">
    <cfRule type="containsText" dxfId="338" priority="335" operator="containsText" text="error">
      <formula>NOT(ISERROR(SEARCH("error",K714)))</formula>
    </cfRule>
  </conditionalFormatting>
  <conditionalFormatting sqref="L712 L714:L715">
    <cfRule type="containsText" dxfId="337" priority="334" operator="containsText" text="error">
      <formula>NOT(ISERROR(SEARCH("error",L712)))</formula>
    </cfRule>
  </conditionalFormatting>
  <conditionalFormatting sqref="L716:L737">
    <cfRule type="containsText" dxfId="336" priority="333" operator="containsText" text="error">
      <formula>NOT(ISERROR(SEARCH("error",L716)))</formula>
    </cfRule>
  </conditionalFormatting>
  <conditionalFormatting sqref="L738">
    <cfRule type="containsText" dxfId="335" priority="332" operator="containsText" text="error">
      <formula>NOT(ISERROR(SEARCH("error",L738)))</formula>
    </cfRule>
  </conditionalFormatting>
  <conditionalFormatting sqref="K755:K756">
    <cfRule type="containsText" dxfId="334" priority="331" operator="containsText" text="error">
      <formula>NOT(ISERROR(SEARCH("error",K755)))</formula>
    </cfRule>
  </conditionalFormatting>
  <conditionalFormatting sqref="L753 L755:L756">
    <cfRule type="containsText" dxfId="333" priority="330" operator="containsText" text="error">
      <formula>NOT(ISERROR(SEARCH("error",L753)))</formula>
    </cfRule>
  </conditionalFormatting>
  <conditionalFormatting sqref="L757:L778">
    <cfRule type="containsText" dxfId="332" priority="329" operator="containsText" text="error">
      <formula>NOT(ISERROR(SEARCH("error",L757)))</formula>
    </cfRule>
  </conditionalFormatting>
  <conditionalFormatting sqref="L779">
    <cfRule type="containsText" dxfId="331" priority="328" operator="containsText" text="error">
      <formula>NOT(ISERROR(SEARCH("error",L779)))</formula>
    </cfRule>
  </conditionalFormatting>
  <conditionalFormatting sqref="K796:K797">
    <cfRule type="containsText" dxfId="330" priority="327" operator="containsText" text="error">
      <formula>NOT(ISERROR(SEARCH("error",K796)))</formula>
    </cfRule>
  </conditionalFormatting>
  <conditionalFormatting sqref="L794 L796:L797">
    <cfRule type="containsText" dxfId="329" priority="326" operator="containsText" text="error">
      <formula>NOT(ISERROR(SEARCH("error",L794)))</formula>
    </cfRule>
  </conditionalFormatting>
  <conditionalFormatting sqref="L798:L819">
    <cfRule type="containsText" dxfId="328" priority="325" operator="containsText" text="error">
      <formula>NOT(ISERROR(SEARCH("error",L798)))</formula>
    </cfRule>
  </conditionalFormatting>
  <conditionalFormatting sqref="L820">
    <cfRule type="containsText" dxfId="327" priority="324" operator="containsText" text="error">
      <formula>NOT(ISERROR(SEARCH("error",L820)))</formula>
    </cfRule>
  </conditionalFormatting>
  <conditionalFormatting sqref="K837:K838">
    <cfRule type="containsText" dxfId="326" priority="323" operator="containsText" text="error">
      <formula>NOT(ISERROR(SEARCH("error",K837)))</formula>
    </cfRule>
  </conditionalFormatting>
  <conditionalFormatting sqref="L835 L837:L838">
    <cfRule type="containsText" dxfId="325" priority="322" operator="containsText" text="error">
      <formula>NOT(ISERROR(SEARCH("error",L835)))</formula>
    </cfRule>
  </conditionalFormatting>
  <conditionalFormatting sqref="L839:L860">
    <cfRule type="containsText" dxfId="324" priority="321" operator="containsText" text="error">
      <formula>NOT(ISERROR(SEARCH("error",L839)))</formula>
    </cfRule>
  </conditionalFormatting>
  <conditionalFormatting sqref="L861">
    <cfRule type="containsText" dxfId="323" priority="320" operator="containsText" text="error">
      <formula>NOT(ISERROR(SEARCH("error",L861)))</formula>
    </cfRule>
  </conditionalFormatting>
  <conditionalFormatting sqref="K878:K879">
    <cfRule type="containsText" dxfId="322" priority="319" operator="containsText" text="error">
      <formula>NOT(ISERROR(SEARCH("error",K878)))</formula>
    </cfRule>
  </conditionalFormatting>
  <conditionalFormatting sqref="L876 L878:L879">
    <cfRule type="containsText" dxfId="321" priority="318" operator="containsText" text="error">
      <formula>NOT(ISERROR(SEARCH("error",L876)))</formula>
    </cfRule>
  </conditionalFormatting>
  <conditionalFormatting sqref="L880:L901">
    <cfRule type="containsText" dxfId="320" priority="317" operator="containsText" text="error">
      <formula>NOT(ISERROR(SEARCH("error",L880)))</formula>
    </cfRule>
  </conditionalFormatting>
  <conditionalFormatting sqref="L902">
    <cfRule type="containsText" dxfId="319" priority="316" operator="containsText" text="error">
      <formula>NOT(ISERROR(SEARCH("error",L902)))</formula>
    </cfRule>
  </conditionalFormatting>
  <conditionalFormatting sqref="K919:K920">
    <cfRule type="containsText" dxfId="318" priority="315" operator="containsText" text="error">
      <formula>NOT(ISERROR(SEARCH("error",K919)))</formula>
    </cfRule>
  </conditionalFormatting>
  <conditionalFormatting sqref="L917 L919:L920">
    <cfRule type="containsText" dxfId="317" priority="314" operator="containsText" text="error">
      <formula>NOT(ISERROR(SEARCH("error",L917)))</formula>
    </cfRule>
  </conditionalFormatting>
  <conditionalFormatting sqref="L921:L942">
    <cfRule type="containsText" dxfId="316" priority="313" operator="containsText" text="error">
      <formula>NOT(ISERROR(SEARCH("error",L921)))</formula>
    </cfRule>
  </conditionalFormatting>
  <conditionalFormatting sqref="L943">
    <cfRule type="containsText" dxfId="315" priority="312" operator="containsText" text="error">
      <formula>NOT(ISERROR(SEARCH("error",L943)))</formula>
    </cfRule>
  </conditionalFormatting>
  <conditionalFormatting sqref="K960:K961">
    <cfRule type="containsText" dxfId="314" priority="311" operator="containsText" text="error">
      <formula>NOT(ISERROR(SEARCH("error",K960)))</formula>
    </cfRule>
  </conditionalFormatting>
  <conditionalFormatting sqref="L958 L960:L961">
    <cfRule type="containsText" dxfId="313" priority="310" operator="containsText" text="error">
      <formula>NOT(ISERROR(SEARCH("error",L958)))</formula>
    </cfRule>
  </conditionalFormatting>
  <conditionalFormatting sqref="L962:L983">
    <cfRule type="containsText" dxfId="312" priority="309" operator="containsText" text="error">
      <formula>NOT(ISERROR(SEARCH("error",L962)))</formula>
    </cfRule>
  </conditionalFormatting>
  <conditionalFormatting sqref="L984">
    <cfRule type="containsText" dxfId="311" priority="308" operator="containsText" text="error">
      <formula>NOT(ISERROR(SEARCH("error",L984)))</formula>
    </cfRule>
  </conditionalFormatting>
  <conditionalFormatting sqref="K1001:K1002">
    <cfRule type="containsText" dxfId="310" priority="307" operator="containsText" text="error">
      <formula>NOT(ISERROR(SEARCH("error",K1001)))</formula>
    </cfRule>
  </conditionalFormatting>
  <conditionalFormatting sqref="L999 L1001:L1002">
    <cfRule type="containsText" dxfId="309" priority="306" operator="containsText" text="error">
      <formula>NOT(ISERROR(SEARCH("error",L999)))</formula>
    </cfRule>
  </conditionalFormatting>
  <conditionalFormatting sqref="L1003:L1024">
    <cfRule type="containsText" dxfId="308" priority="305" operator="containsText" text="error">
      <formula>NOT(ISERROR(SEARCH("error",L1003)))</formula>
    </cfRule>
  </conditionalFormatting>
  <conditionalFormatting sqref="L1025">
    <cfRule type="containsText" dxfId="307" priority="304" operator="containsText" text="error">
      <formula>NOT(ISERROR(SEARCH("error",L1025)))</formula>
    </cfRule>
  </conditionalFormatting>
  <conditionalFormatting sqref="K1042:K1043">
    <cfRule type="containsText" dxfId="306" priority="303" operator="containsText" text="error">
      <formula>NOT(ISERROR(SEARCH("error",K1042)))</formula>
    </cfRule>
  </conditionalFormatting>
  <conditionalFormatting sqref="L1040 L1042:L1043">
    <cfRule type="containsText" dxfId="305" priority="302" operator="containsText" text="error">
      <formula>NOT(ISERROR(SEARCH("error",L1040)))</formula>
    </cfRule>
  </conditionalFormatting>
  <conditionalFormatting sqref="L1044:L1065">
    <cfRule type="containsText" dxfId="304" priority="301" operator="containsText" text="error">
      <formula>NOT(ISERROR(SEARCH("error",L1044)))</formula>
    </cfRule>
  </conditionalFormatting>
  <conditionalFormatting sqref="L1066">
    <cfRule type="containsText" dxfId="303" priority="300" operator="containsText" text="error">
      <formula>NOT(ISERROR(SEARCH("error",L1066)))</formula>
    </cfRule>
  </conditionalFormatting>
  <conditionalFormatting sqref="K1083:K1084">
    <cfRule type="containsText" dxfId="302" priority="299" operator="containsText" text="error">
      <formula>NOT(ISERROR(SEARCH("error",K1083)))</formula>
    </cfRule>
  </conditionalFormatting>
  <conditionalFormatting sqref="L1081 L1083:L1084">
    <cfRule type="containsText" dxfId="301" priority="298" operator="containsText" text="error">
      <formula>NOT(ISERROR(SEARCH("error",L1081)))</formula>
    </cfRule>
  </conditionalFormatting>
  <conditionalFormatting sqref="L1085:L1106">
    <cfRule type="containsText" dxfId="300" priority="297" operator="containsText" text="error">
      <formula>NOT(ISERROR(SEARCH("error",L1085)))</formula>
    </cfRule>
  </conditionalFormatting>
  <conditionalFormatting sqref="L1107">
    <cfRule type="containsText" dxfId="299" priority="296" operator="containsText" text="error">
      <formula>NOT(ISERROR(SEARCH("error",L1107)))</formula>
    </cfRule>
  </conditionalFormatting>
  <conditionalFormatting sqref="K1124:K1125">
    <cfRule type="containsText" dxfId="298" priority="295" operator="containsText" text="error">
      <formula>NOT(ISERROR(SEARCH("error",K1124)))</formula>
    </cfRule>
  </conditionalFormatting>
  <conditionalFormatting sqref="L1122 L1124:L1125">
    <cfRule type="containsText" dxfId="297" priority="294" operator="containsText" text="error">
      <formula>NOT(ISERROR(SEARCH("error",L1122)))</formula>
    </cfRule>
  </conditionalFormatting>
  <conditionalFormatting sqref="L1126:L1147">
    <cfRule type="containsText" dxfId="296" priority="293" operator="containsText" text="error">
      <formula>NOT(ISERROR(SEARCH("error",L1126)))</formula>
    </cfRule>
  </conditionalFormatting>
  <conditionalFormatting sqref="L1148">
    <cfRule type="containsText" dxfId="295" priority="292" operator="containsText" text="error">
      <formula>NOT(ISERROR(SEARCH("error",L1148)))</formula>
    </cfRule>
  </conditionalFormatting>
  <conditionalFormatting sqref="K1165:K1166">
    <cfRule type="containsText" dxfId="294" priority="291" operator="containsText" text="error">
      <formula>NOT(ISERROR(SEARCH("error",K1165)))</formula>
    </cfRule>
  </conditionalFormatting>
  <conditionalFormatting sqref="L1163 L1165:L1166">
    <cfRule type="containsText" dxfId="293" priority="290" operator="containsText" text="error">
      <formula>NOT(ISERROR(SEARCH("error",L1163)))</formula>
    </cfRule>
  </conditionalFormatting>
  <conditionalFormatting sqref="L1167:L1188">
    <cfRule type="containsText" dxfId="292" priority="289" operator="containsText" text="error">
      <formula>NOT(ISERROR(SEARCH("error",L1167)))</formula>
    </cfRule>
  </conditionalFormatting>
  <conditionalFormatting sqref="L1189">
    <cfRule type="containsText" dxfId="291" priority="288" operator="containsText" text="error">
      <formula>NOT(ISERROR(SEARCH("error",L1189)))</formula>
    </cfRule>
  </conditionalFormatting>
  <conditionalFormatting sqref="K1206:K1207">
    <cfRule type="containsText" dxfId="290" priority="287" operator="containsText" text="error">
      <formula>NOT(ISERROR(SEARCH("error",K1206)))</formula>
    </cfRule>
  </conditionalFormatting>
  <conditionalFormatting sqref="L1204 L1206:L1207">
    <cfRule type="containsText" dxfId="289" priority="286" operator="containsText" text="error">
      <formula>NOT(ISERROR(SEARCH("error",L1204)))</formula>
    </cfRule>
  </conditionalFormatting>
  <conditionalFormatting sqref="L1208:L1229">
    <cfRule type="containsText" dxfId="288" priority="285" operator="containsText" text="error">
      <formula>NOT(ISERROR(SEARCH("error",L1208)))</formula>
    </cfRule>
  </conditionalFormatting>
  <conditionalFormatting sqref="L1230">
    <cfRule type="containsText" dxfId="287" priority="284" operator="containsText" text="error">
      <formula>NOT(ISERROR(SEARCH("error",L1230)))</formula>
    </cfRule>
  </conditionalFormatting>
  <conditionalFormatting sqref="K1247:K1248">
    <cfRule type="containsText" dxfId="286" priority="283" operator="containsText" text="error">
      <formula>NOT(ISERROR(SEARCH("error",K1247)))</formula>
    </cfRule>
  </conditionalFormatting>
  <conditionalFormatting sqref="L1245 L1247:L1248">
    <cfRule type="containsText" dxfId="285" priority="282" operator="containsText" text="error">
      <formula>NOT(ISERROR(SEARCH("error",L1245)))</formula>
    </cfRule>
  </conditionalFormatting>
  <conditionalFormatting sqref="L1249:L1270">
    <cfRule type="containsText" dxfId="284" priority="281" operator="containsText" text="error">
      <formula>NOT(ISERROR(SEARCH("error",L1249)))</formula>
    </cfRule>
  </conditionalFormatting>
  <conditionalFormatting sqref="L1271">
    <cfRule type="containsText" dxfId="283" priority="280" operator="containsText" text="error">
      <formula>NOT(ISERROR(SEARCH("error",L1271)))</formula>
    </cfRule>
  </conditionalFormatting>
  <conditionalFormatting sqref="K1288:K1289">
    <cfRule type="containsText" dxfId="282" priority="279" operator="containsText" text="error">
      <formula>NOT(ISERROR(SEARCH("error",K1288)))</formula>
    </cfRule>
  </conditionalFormatting>
  <conditionalFormatting sqref="L1286 L1288:L1289">
    <cfRule type="containsText" dxfId="281" priority="278" operator="containsText" text="error">
      <formula>NOT(ISERROR(SEARCH("error",L1286)))</formula>
    </cfRule>
  </conditionalFormatting>
  <conditionalFormatting sqref="L1290:L1311">
    <cfRule type="containsText" dxfId="280" priority="277" operator="containsText" text="error">
      <formula>NOT(ISERROR(SEARCH("error",L1290)))</formula>
    </cfRule>
  </conditionalFormatting>
  <conditionalFormatting sqref="L1312">
    <cfRule type="containsText" dxfId="279" priority="276" operator="containsText" text="error">
      <formula>NOT(ISERROR(SEARCH("error",L1312)))</formula>
    </cfRule>
  </conditionalFormatting>
  <conditionalFormatting sqref="K1329:K1330">
    <cfRule type="containsText" dxfId="278" priority="275" operator="containsText" text="error">
      <formula>NOT(ISERROR(SEARCH("error",K1329)))</formula>
    </cfRule>
  </conditionalFormatting>
  <conditionalFormatting sqref="L1327 L1329:L1330">
    <cfRule type="containsText" dxfId="277" priority="274" operator="containsText" text="error">
      <formula>NOT(ISERROR(SEARCH("error",L1327)))</formula>
    </cfRule>
  </conditionalFormatting>
  <conditionalFormatting sqref="L1331:L1352">
    <cfRule type="containsText" dxfId="276" priority="273" operator="containsText" text="error">
      <formula>NOT(ISERROR(SEARCH("error",L1331)))</formula>
    </cfRule>
  </conditionalFormatting>
  <conditionalFormatting sqref="L1353">
    <cfRule type="containsText" dxfId="275" priority="272" operator="containsText" text="error">
      <formula>NOT(ISERROR(SEARCH("error",L1353)))</formula>
    </cfRule>
  </conditionalFormatting>
  <conditionalFormatting sqref="K1370:K1371">
    <cfRule type="containsText" dxfId="274" priority="271" operator="containsText" text="error">
      <formula>NOT(ISERROR(SEARCH("error",K1370)))</formula>
    </cfRule>
  </conditionalFormatting>
  <conditionalFormatting sqref="L1368 L1370:L1371">
    <cfRule type="containsText" dxfId="273" priority="270" operator="containsText" text="error">
      <formula>NOT(ISERROR(SEARCH("error",L1368)))</formula>
    </cfRule>
  </conditionalFormatting>
  <conditionalFormatting sqref="L1372:L1393">
    <cfRule type="containsText" dxfId="272" priority="269" operator="containsText" text="error">
      <formula>NOT(ISERROR(SEARCH("error",L1372)))</formula>
    </cfRule>
  </conditionalFormatting>
  <conditionalFormatting sqref="L1394">
    <cfRule type="containsText" dxfId="271" priority="268" operator="containsText" text="error">
      <formula>NOT(ISERROR(SEARCH("error",L1394)))</formula>
    </cfRule>
  </conditionalFormatting>
  <conditionalFormatting sqref="K1411:K1412">
    <cfRule type="containsText" dxfId="270" priority="267" operator="containsText" text="error">
      <formula>NOT(ISERROR(SEARCH("error",K1411)))</formula>
    </cfRule>
  </conditionalFormatting>
  <conditionalFormatting sqref="L1409 L1411:L1412">
    <cfRule type="containsText" dxfId="269" priority="266" operator="containsText" text="error">
      <formula>NOT(ISERROR(SEARCH("error",L1409)))</formula>
    </cfRule>
  </conditionalFormatting>
  <conditionalFormatting sqref="L1413:L1434">
    <cfRule type="containsText" dxfId="268" priority="265" operator="containsText" text="error">
      <formula>NOT(ISERROR(SEARCH("error",L1413)))</formula>
    </cfRule>
  </conditionalFormatting>
  <conditionalFormatting sqref="L1435">
    <cfRule type="containsText" dxfId="267" priority="264" operator="containsText" text="error">
      <formula>NOT(ISERROR(SEARCH("error",L1435)))</formula>
    </cfRule>
  </conditionalFormatting>
  <conditionalFormatting sqref="K1452:K1453">
    <cfRule type="containsText" dxfId="266" priority="263" operator="containsText" text="error">
      <formula>NOT(ISERROR(SEARCH("error",K1452)))</formula>
    </cfRule>
  </conditionalFormatting>
  <conditionalFormatting sqref="L1450 L1452:L1453">
    <cfRule type="containsText" dxfId="265" priority="262" operator="containsText" text="error">
      <formula>NOT(ISERROR(SEARCH("error",L1450)))</formula>
    </cfRule>
  </conditionalFormatting>
  <conditionalFormatting sqref="L1454:L1475">
    <cfRule type="containsText" dxfId="264" priority="261" operator="containsText" text="error">
      <formula>NOT(ISERROR(SEARCH("error",L1454)))</formula>
    </cfRule>
  </conditionalFormatting>
  <conditionalFormatting sqref="L1476">
    <cfRule type="containsText" dxfId="263" priority="260" operator="containsText" text="error">
      <formula>NOT(ISERROR(SEARCH("error",L1476)))</formula>
    </cfRule>
  </conditionalFormatting>
  <conditionalFormatting sqref="K1493:K1494">
    <cfRule type="containsText" dxfId="262" priority="259" operator="containsText" text="error">
      <formula>NOT(ISERROR(SEARCH("error",K1493)))</formula>
    </cfRule>
  </conditionalFormatting>
  <conditionalFormatting sqref="L1491 L1493:L1494">
    <cfRule type="containsText" dxfId="261" priority="258" operator="containsText" text="error">
      <formula>NOT(ISERROR(SEARCH("error",L1491)))</formula>
    </cfRule>
  </conditionalFormatting>
  <conditionalFormatting sqref="L1495:L1516">
    <cfRule type="containsText" dxfId="260" priority="257" operator="containsText" text="error">
      <formula>NOT(ISERROR(SEARCH("error",L1495)))</formula>
    </cfRule>
  </conditionalFormatting>
  <conditionalFormatting sqref="L1517">
    <cfRule type="containsText" dxfId="259" priority="256" operator="containsText" text="error">
      <formula>NOT(ISERROR(SEARCH("error",L1517)))</formula>
    </cfRule>
  </conditionalFormatting>
  <conditionalFormatting sqref="K1534:K1535">
    <cfRule type="containsText" dxfId="258" priority="255" operator="containsText" text="error">
      <formula>NOT(ISERROR(SEARCH("error",K1534)))</formula>
    </cfRule>
  </conditionalFormatting>
  <conditionalFormatting sqref="L1532 L1534:L1535">
    <cfRule type="containsText" dxfId="257" priority="254" operator="containsText" text="error">
      <formula>NOT(ISERROR(SEARCH("error",L1532)))</formula>
    </cfRule>
  </conditionalFormatting>
  <conditionalFormatting sqref="L1536:L1557">
    <cfRule type="containsText" dxfId="256" priority="253" operator="containsText" text="error">
      <formula>NOT(ISERROR(SEARCH("error",L1536)))</formula>
    </cfRule>
  </conditionalFormatting>
  <conditionalFormatting sqref="L1558">
    <cfRule type="containsText" dxfId="255" priority="252" operator="containsText" text="error">
      <formula>NOT(ISERROR(SEARCH("error",L1558)))</formula>
    </cfRule>
  </conditionalFormatting>
  <conditionalFormatting sqref="K1575:K1576">
    <cfRule type="containsText" dxfId="254" priority="251" operator="containsText" text="error">
      <formula>NOT(ISERROR(SEARCH("error",K1575)))</formula>
    </cfRule>
  </conditionalFormatting>
  <conditionalFormatting sqref="L1573 L1575:L1576">
    <cfRule type="containsText" dxfId="253" priority="250" operator="containsText" text="error">
      <formula>NOT(ISERROR(SEARCH("error",L1573)))</formula>
    </cfRule>
  </conditionalFormatting>
  <conditionalFormatting sqref="L1577:L1598">
    <cfRule type="containsText" dxfId="252" priority="249" operator="containsText" text="error">
      <formula>NOT(ISERROR(SEARCH("error",L1577)))</formula>
    </cfRule>
  </conditionalFormatting>
  <conditionalFormatting sqref="L1599">
    <cfRule type="containsText" dxfId="251" priority="248" operator="containsText" text="error">
      <formula>NOT(ISERROR(SEARCH("error",L1599)))</formula>
    </cfRule>
  </conditionalFormatting>
  <conditionalFormatting sqref="K1616:K1617">
    <cfRule type="containsText" dxfId="250" priority="247" operator="containsText" text="error">
      <formula>NOT(ISERROR(SEARCH("error",K1616)))</formula>
    </cfRule>
  </conditionalFormatting>
  <conditionalFormatting sqref="L1614 L1616:L1617">
    <cfRule type="containsText" dxfId="249" priority="246" operator="containsText" text="error">
      <formula>NOT(ISERROR(SEARCH("error",L1614)))</formula>
    </cfRule>
  </conditionalFormatting>
  <conditionalFormatting sqref="L1618:L1639">
    <cfRule type="containsText" dxfId="248" priority="245" operator="containsText" text="error">
      <formula>NOT(ISERROR(SEARCH("error",L1618)))</formula>
    </cfRule>
  </conditionalFormatting>
  <conditionalFormatting sqref="L1640">
    <cfRule type="containsText" dxfId="247" priority="244" operator="containsText" text="error">
      <formula>NOT(ISERROR(SEARCH("error",L1640)))</formula>
    </cfRule>
  </conditionalFormatting>
  <conditionalFormatting sqref="K1657:K1658">
    <cfRule type="containsText" dxfId="246" priority="243" operator="containsText" text="error">
      <formula>NOT(ISERROR(SEARCH("error",K1657)))</formula>
    </cfRule>
  </conditionalFormatting>
  <conditionalFormatting sqref="L1655 L1657:L1658">
    <cfRule type="containsText" dxfId="245" priority="242" operator="containsText" text="error">
      <formula>NOT(ISERROR(SEARCH("error",L1655)))</formula>
    </cfRule>
  </conditionalFormatting>
  <conditionalFormatting sqref="L1659:L1680">
    <cfRule type="containsText" dxfId="244" priority="241" operator="containsText" text="error">
      <formula>NOT(ISERROR(SEARCH("error",L1659)))</formula>
    </cfRule>
  </conditionalFormatting>
  <conditionalFormatting sqref="L1681">
    <cfRule type="containsText" dxfId="243" priority="240" operator="containsText" text="error">
      <formula>NOT(ISERROR(SEARCH("error",L1681)))</formula>
    </cfRule>
  </conditionalFormatting>
  <conditionalFormatting sqref="K1698:K1699">
    <cfRule type="containsText" dxfId="242" priority="239" operator="containsText" text="error">
      <formula>NOT(ISERROR(SEARCH("error",K1698)))</formula>
    </cfRule>
  </conditionalFormatting>
  <conditionalFormatting sqref="L1696 L1698:L1699">
    <cfRule type="containsText" dxfId="241" priority="238" operator="containsText" text="error">
      <formula>NOT(ISERROR(SEARCH("error",L1696)))</formula>
    </cfRule>
  </conditionalFormatting>
  <conditionalFormatting sqref="L1700:L1721">
    <cfRule type="containsText" dxfId="240" priority="237" operator="containsText" text="error">
      <formula>NOT(ISERROR(SEARCH("error",L1700)))</formula>
    </cfRule>
  </conditionalFormatting>
  <conditionalFormatting sqref="L1722">
    <cfRule type="containsText" dxfId="239" priority="236" operator="containsText" text="error">
      <formula>NOT(ISERROR(SEARCH("error",L1722)))</formula>
    </cfRule>
  </conditionalFormatting>
  <conditionalFormatting sqref="K1739:K1740">
    <cfRule type="containsText" dxfId="238" priority="235" operator="containsText" text="error">
      <formula>NOT(ISERROR(SEARCH("error",K1739)))</formula>
    </cfRule>
  </conditionalFormatting>
  <conditionalFormatting sqref="L1737 L1739:L1740">
    <cfRule type="containsText" dxfId="237" priority="234" operator="containsText" text="error">
      <formula>NOT(ISERROR(SEARCH("error",L1737)))</formula>
    </cfRule>
  </conditionalFormatting>
  <conditionalFormatting sqref="L1741:L1762">
    <cfRule type="containsText" dxfId="236" priority="233" operator="containsText" text="error">
      <formula>NOT(ISERROR(SEARCH("error",L1741)))</formula>
    </cfRule>
  </conditionalFormatting>
  <conditionalFormatting sqref="L1763">
    <cfRule type="containsText" dxfId="235" priority="232" operator="containsText" text="error">
      <formula>NOT(ISERROR(SEARCH("error",L1763)))</formula>
    </cfRule>
  </conditionalFormatting>
  <conditionalFormatting sqref="K1780:K1781">
    <cfRule type="containsText" dxfId="234" priority="231" operator="containsText" text="error">
      <formula>NOT(ISERROR(SEARCH("error",K1780)))</formula>
    </cfRule>
  </conditionalFormatting>
  <conditionalFormatting sqref="L1778 L1780:L1781">
    <cfRule type="containsText" dxfId="233" priority="230" operator="containsText" text="error">
      <formula>NOT(ISERROR(SEARCH("error",L1778)))</formula>
    </cfRule>
  </conditionalFormatting>
  <conditionalFormatting sqref="L1782:L1803">
    <cfRule type="containsText" dxfId="232" priority="229" operator="containsText" text="error">
      <formula>NOT(ISERROR(SEARCH("error",L1782)))</formula>
    </cfRule>
  </conditionalFormatting>
  <conditionalFormatting sqref="L1804">
    <cfRule type="containsText" dxfId="231" priority="228" operator="containsText" text="error">
      <formula>NOT(ISERROR(SEARCH("error",L1804)))</formula>
    </cfRule>
  </conditionalFormatting>
  <conditionalFormatting sqref="K1821:K1822">
    <cfRule type="containsText" dxfId="230" priority="227" operator="containsText" text="error">
      <formula>NOT(ISERROR(SEARCH("error",K1821)))</formula>
    </cfRule>
  </conditionalFormatting>
  <conditionalFormatting sqref="L1819 L1821:L1822">
    <cfRule type="containsText" dxfId="229" priority="226" operator="containsText" text="error">
      <formula>NOT(ISERROR(SEARCH("error",L1819)))</formula>
    </cfRule>
  </conditionalFormatting>
  <conditionalFormatting sqref="L1823:L1844">
    <cfRule type="containsText" dxfId="228" priority="225" operator="containsText" text="error">
      <formula>NOT(ISERROR(SEARCH("error",L1823)))</formula>
    </cfRule>
  </conditionalFormatting>
  <conditionalFormatting sqref="L1845">
    <cfRule type="containsText" dxfId="227" priority="224" operator="containsText" text="error">
      <formula>NOT(ISERROR(SEARCH("error",L1845)))</formula>
    </cfRule>
  </conditionalFormatting>
  <conditionalFormatting sqref="K1862:K1863">
    <cfRule type="containsText" dxfId="226" priority="223" operator="containsText" text="error">
      <formula>NOT(ISERROR(SEARCH("error",K1862)))</formula>
    </cfRule>
  </conditionalFormatting>
  <conditionalFormatting sqref="L1860 L1862:L1863">
    <cfRule type="containsText" dxfId="225" priority="222" operator="containsText" text="error">
      <formula>NOT(ISERROR(SEARCH("error",L1860)))</formula>
    </cfRule>
  </conditionalFormatting>
  <conditionalFormatting sqref="L1864:L1885">
    <cfRule type="containsText" dxfId="224" priority="221" operator="containsText" text="error">
      <formula>NOT(ISERROR(SEARCH("error",L1864)))</formula>
    </cfRule>
  </conditionalFormatting>
  <conditionalFormatting sqref="L1886">
    <cfRule type="containsText" dxfId="223" priority="220" operator="containsText" text="error">
      <formula>NOT(ISERROR(SEARCH("error",L1886)))</formula>
    </cfRule>
  </conditionalFormatting>
  <conditionalFormatting sqref="K1903:K1904">
    <cfRule type="containsText" dxfId="222" priority="219" operator="containsText" text="error">
      <formula>NOT(ISERROR(SEARCH("error",K1903)))</formula>
    </cfRule>
  </conditionalFormatting>
  <conditionalFormatting sqref="L1901 L1903:L1904">
    <cfRule type="containsText" dxfId="221" priority="218" operator="containsText" text="error">
      <formula>NOT(ISERROR(SEARCH("error",L1901)))</formula>
    </cfRule>
  </conditionalFormatting>
  <conditionalFormatting sqref="L1905:L1926">
    <cfRule type="containsText" dxfId="220" priority="217" operator="containsText" text="error">
      <formula>NOT(ISERROR(SEARCH("error",L1905)))</formula>
    </cfRule>
  </conditionalFormatting>
  <conditionalFormatting sqref="L1927">
    <cfRule type="containsText" dxfId="219" priority="216" operator="containsText" text="error">
      <formula>NOT(ISERROR(SEARCH("error",L1927)))</formula>
    </cfRule>
  </conditionalFormatting>
  <conditionalFormatting sqref="K1944:K1945">
    <cfRule type="containsText" dxfId="218" priority="215" operator="containsText" text="error">
      <formula>NOT(ISERROR(SEARCH("error",K1944)))</formula>
    </cfRule>
  </conditionalFormatting>
  <conditionalFormatting sqref="L1942 L1944:L1945">
    <cfRule type="containsText" dxfId="217" priority="214" operator="containsText" text="error">
      <formula>NOT(ISERROR(SEARCH("error",L1942)))</formula>
    </cfRule>
  </conditionalFormatting>
  <conditionalFormatting sqref="L1946:L1967">
    <cfRule type="containsText" dxfId="216" priority="213" operator="containsText" text="error">
      <formula>NOT(ISERROR(SEARCH("error",L1946)))</formula>
    </cfRule>
  </conditionalFormatting>
  <conditionalFormatting sqref="L1968">
    <cfRule type="containsText" dxfId="215" priority="212" operator="containsText" text="error">
      <formula>NOT(ISERROR(SEARCH("error",L1968)))</formula>
    </cfRule>
  </conditionalFormatting>
  <conditionalFormatting sqref="K1985:K1986">
    <cfRule type="containsText" dxfId="214" priority="211" operator="containsText" text="error">
      <formula>NOT(ISERROR(SEARCH("error",K1985)))</formula>
    </cfRule>
  </conditionalFormatting>
  <conditionalFormatting sqref="L1983 L1985:L1986">
    <cfRule type="containsText" dxfId="213" priority="210" operator="containsText" text="error">
      <formula>NOT(ISERROR(SEARCH("error",L1983)))</formula>
    </cfRule>
  </conditionalFormatting>
  <conditionalFormatting sqref="L1987:L2008">
    <cfRule type="containsText" dxfId="212" priority="209" operator="containsText" text="error">
      <formula>NOT(ISERROR(SEARCH("error",L1987)))</formula>
    </cfRule>
  </conditionalFormatting>
  <conditionalFormatting sqref="L2009">
    <cfRule type="containsText" dxfId="211" priority="208" operator="containsText" text="error">
      <formula>NOT(ISERROR(SEARCH("error",L2009)))</formula>
    </cfRule>
  </conditionalFormatting>
  <conditionalFormatting sqref="K2026:K2027">
    <cfRule type="containsText" dxfId="210" priority="207" operator="containsText" text="error">
      <formula>NOT(ISERROR(SEARCH("error",K2026)))</formula>
    </cfRule>
  </conditionalFormatting>
  <conditionalFormatting sqref="L2024 L2026:L2027">
    <cfRule type="containsText" dxfId="209" priority="206" operator="containsText" text="error">
      <formula>NOT(ISERROR(SEARCH("error",L2024)))</formula>
    </cfRule>
  </conditionalFormatting>
  <conditionalFormatting sqref="L2028:L2049">
    <cfRule type="containsText" dxfId="208" priority="205" operator="containsText" text="error">
      <formula>NOT(ISERROR(SEARCH("error",L2028)))</formula>
    </cfRule>
  </conditionalFormatting>
  <conditionalFormatting sqref="L2050">
    <cfRule type="containsText" dxfId="207" priority="204" operator="containsText" text="error">
      <formula>NOT(ISERROR(SEARCH("error",L2050)))</formula>
    </cfRule>
  </conditionalFormatting>
  <conditionalFormatting sqref="J58:J82">
    <cfRule type="containsText" dxfId="206" priority="203" operator="containsText" text="error">
      <formula>NOT(ISERROR(SEARCH("error",J58)))</formula>
    </cfRule>
  </conditionalFormatting>
  <conditionalFormatting sqref="J58:J82">
    <cfRule type="cellIs" dxfId="205" priority="201" operator="lessThan">
      <formula>12</formula>
    </cfRule>
    <cfRule type="cellIs" dxfId="204" priority="202" operator="equal">
      <formula>"4,6,8"</formula>
    </cfRule>
  </conditionalFormatting>
  <conditionalFormatting sqref="J58">
    <cfRule type="expression" dxfId="203" priority="200">
      <formula>AND(C58="NO",E58&lt;12,C59="")</formula>
    </cfRule>
  </conditionalFormatting>
  <conditionalFormatting sqref="J99:J123">
    <cfRule type="containsText" dxfId="202" priority="199" operator="containsText" text="error">
      <formula>NOT(ISERROR(SEARCH("error",J99)))</formula>
    </cfRule>
  </conditionalFormatting>
  <conditionalFormatting sqref="J99:J123">
    <cfRule type="cellIs" dxfId="201" priority="197" operator="lessThan">
      <formula>12</formula>
    </cfRule>
    <cfRule type="cellIs" dxfId="200" priority="198" operator="equal">
      <formula>"4,6,8"</formula>
    </cfRule>
  </conditionalFormatting>
  <conditionalFormatting sqref="J99">
    <cfRule type="expression" dxfId="199" priority="196">
      <formula>AND(C99="NO",E99&lt;12,C100="")</formula>
    </cfRule>
  </conditionalFormatting>
  <conditionalFormatting sqref="J140:J164">
    <cfRule type="containsText" dxfId="198" priority="195" operator="containsText" text="error">
      <formula>NOT(ISERROR(SEARCH("error",J140)))</formula>
    </cfRule>
  </conditionalFormatting>
  <conditionalFormatting sqref="J140:J164">
    <cfRule type="cellIs" dxfId="197" priority="193" operator="lessThan">
      <formula>12</formula>
    </cfRule>
    <cfRule type="cellIs" dxfId="196" priority="194" operator="equal">
      <formula>"4,6,8"</formula>
    </cfRule>
  </conditionalFormatting>
  <conditionalFormatting sqref="J140">
    <cfRule type="expression" dxfId="195" priority="192">
      <formula>AND(C140="NO",E140&lt;12,C141="")</formula>
    </cfRule>
  </conditionalFormatting>
  <conditionalFormatting sqref="J181:J205">
    <cfRule type="containsText" dxfId="194" priority="191" operator="containsText" text="error">
      <formula>NOT(ISERROR(SEARCH("error",J181)))</formula>
    </cfRule>
  </conditionalFormatting>
  <conditionalFormatting sqref="J181:J205">
    <cfRule type="cellIs" dxfId="193" priority="189" operator="lessThan">
      <formula>12</formula>
    </cfRule>
    <cfRule type="cellIs" dxfId="192" priority="190" operator="equal">
      <formula>"4,6,8"</formula>
    </cfRule>
  </conditionalFormatting>
  <conditionalFormatting sqref="J181">
    <cfRule type="expression" dxfId="191" priority="188">
      <formula>AND(C181="NO",E181&lt;12,C182="")</formula>
    </cfRule>
  </conditionalFormatting>
  <conditionalFormatting sqref="J222:J246">
    <cfRule type="containsText" dxfId="190" priority="187" operator="containsText" text="error">
      <formula>NOT(ISERROR(SEARCH("error",J222)))</formula>
    </cfRule>
  </conditionalFormatting>
  <conditionalFormatting sqref="J222:J246">
    <cfRule type="cellIs" dxfId="189" priority="185" operator="lessThan">
      <formula>12</formula>
    </cfRule>
    <cfRule type="cellIs" dxfId="188" priority="186" operator="equal">
      <formula>"4,6,8"</formula>
    </cfRule>
  </conditionalFormatting>
  <conditionalFormatting sqref="J222">
    <cfRule type="expression" dxfId="187" priority="184">
      <formula>AND(C222="NO",E222&lt;12,C223="")</formula>
    </cfRule>
  </conditionalFormatting>
  <conditionalFormatting sqref="J263:J287">
    <cfRule type="containsText" dxfId="186" priority="183" operator="containsText" text="error">
      <formula>NOT(ISERROR(SEARCH("error",J263)))</formula>
    </cfRule>
  </conditionalFormatting>
  <conditionalFormatting sqref="J263:J287">
    <cfRule type="cellIs" dxfId="185" priority="181" operator="lessThan">
      <formula>12</formula>
    </cfRule>
    <cfRule type="cellIs" dxfId="184" priority="182" operator="equal">
      <formula>"4,6,8"</formula>
    </cfRule>
  </conditionalFormatting>
  <conditionalFormatting sqref="J263">
    <cfRule type="expression" dxfId="183" priority="180">
      <formula>AND(C263="NO",E263&lt;12,C264="")</formula>
    </cfRule>
  </conditionalFormatting>
  <conditionalFormatting sqref="J304:J328">
    <cfRule type="containsText" dxfId="182" priority="179" operator="containsText" text="error">
      <formula>NOT(ISERROR(SEARCH("error",J304)))</formula>
    </cfRule>
  </conditionalFormatting>
  <conditionalFormatting sqref="J304:J328">
    <cfRule type="cellIs" dxfId="181" priority="177" operator="lessThan">
      <formula>12</formula>
    </cfRule>
    <cfRule type="cellIs" dxfId="180" priority="178" operator="equal">
      <formula>"4,6,8"</formula>
    </cfRule>
  </conditionalFormatting>
  <conditionalFormatting sqref="J304">
    <cfRule type="expression" dxfId="179" priority="176">
      <formula>AND(C304="NO",E304&lt;12,C305="")</formula>
    </cfRule>
  </conditionalFormatting>
  <conditionalFormatting sqref="J345:J369">
    <cfRule type="containsText" dxfId="178" priority="175" operator="containsText" text="error">
      <formula>NOT(ISERROR(SEARCH("error",J345)))</formula>
    </cfRule>
  </conditionalFormatting>
  <conditionalFormatting sqref="J345:J369">
    <cfRule type="cellIs" dxfId="177" priority="173" operator="lessThan">
      <formula>12</formula>
    </cfRule>
    <cfRule type="cellIs" dxfId="176" priority="174" operator="equal">
      <formula>"4,6,8"</formula>
    </cfRule>
  </conditionalFormatting>
  <conditionalFormatting sqref="J345">
    <cfRule type="expression" dxfId="175" priority="172">
      <formula>AND(C345="NO",E345&lt;12,C346="")</formula>
    </cfRule>
  </conditionalFormatting>
  <conditionalFormatting sqref="J386:J410">
    <cfRule type="containsText" dxfId="174" priority="171" operator="containsText" text="error">
      <formula>NOT(ISERROR(SEARCH("error",J386)))</formula>
    </cfRule>
  </conditionalFormatting>
  <conditionalFormatting sqref="J386:J410">
    <cfRule type="cellIs" dxfId="173" priority="169" operator="lessThan">
      <formula>12</formula>
    </cfRule>
    <cfRule type="cellIs" dxfId="172" priority="170" operator="equal">
      <formula>"4,6,8"</formula>
    </cfRule>
  </conditionalFormatting>
  <conditionalFormatting sqref="J386">
    <cfRule type="expression" dxfId="171" priority="168">
      <formula>AND(C386="NO",E386&lt;12,C387="")</formula>
    </cfRule>
  </conditionalFormatting>
  <conditionalFormatting sqref="J427:J451">
    <cfRule type="containsText" dxfId="170" priority="167" operator="containsText" text="error">
      <formula>NOT(ISERROR(SEARCH("error",J427)))</formula>
    </cfRule>
  </conditionalFormatting>
  <conditionalFormatting sqref="J427:J451">
    <cfRule type="cellIs" dxfId="169" priority="165" operator="lessThan">
      <formula>12</formula>
    </cfRule>
    <cfRule type="cellIs" dxfId="168" priority="166" operator="equal">
      <formula>"4,6,8"</formula>
    </cfRule>
  </conditionalFormatting>
  <conditionalFormatting sqref="J427">
    <cfRule type="expression" dxfId="167" priority="164">
      <formula>AND(C427="NO",E427&lt;12,C428="")</formula>
    </cfRule>
  </conditionalFormatting>
  <conditionalFormatting sqref="J468:J492">
    <cfRule type="containsText" dxfId="166" priority="163" operator="containsText" text="error">
      <formula>NOT(ISERROR(SEARCH("error",J468)))</formula>
    </cfRule>
  </conditionalFormatting>
  <conditionalFormatting sqref="J468:J492">
    <cfRule type="cellIs" dxfId="165" priority="161" operator="lessThan">
      <formula>12</formula>
    </cfRule>
    <cfRule type="cellIs" dxfId="164" priority="162" operator="equal">
      <formula>"4,6,8"</formula>
    </cfRule>
  </conditionalFormatting>
  <conditionalFormatting sqref="J468">
    <cfRule type="expression" dxfId="163" priority="160">
      <formula>AND(C468="NO",E468&lt;12,C469="")</formula>
    </cfRule>
  </conditionalFormatting>
  <conditionalFormatting sqref="J509:J533">
    <cfRule type="containsText" dxfId="162" priority="159" operator="containsText" text="error">
      <formula>NOT(ISERROR(SEARCH("error",J509)))</formula>
    </cfRule>
  </conditionalFormatting>
  <conditionalFormatting sqref="J509:J533">
    <cfRule type="cellIs" dxfId="161" priority="157" operator="lessThan">
      <formula>12</formula>
    </cfRule>
    <cfRule type="cellIs" dxfId="160" priority="158" operator="equal">
      <formula>"4,6,8"</formula>
    </cfRule>
  </conditionalFormatting>
  <conditionalFormatting sqref="J509">
    <cfRule type="expression" dxfId="159" priority="156">
      <formula>AND(C509="NO",E509&lt;12,C510="")</formula>
    </cfRule>
  </conditionalFormatting>
  <conditionalFormatting sqref="J550:J574">
    <cfRule type="containsText" dxfId="158" priority="155" operator="containsText" text="error">
      <formula>NOT(ISERROR(SEARCH("error",J550)))</formula>
    </cfRule>
  </conditionalFormatting>
  <conditionalFormatting sqref="J550:J574">
    <cfRule type="cellIs" dxfId="157" priority="153" operator="lessThan">
      <formula>12</formula>
    </cfRule>
    <cfRule type="cellIs" dxfId="156" priority="154" operator="equal">
      <formula>"4,6,8"</formula>
    </cfRule>
  </conditionalFormatting>
  <conditionalFormatting sqref="J550">
    <cfRule type="expression" dxfId="155" priority="152">
      <formula>AND(C550="NO",E550&lt;12,C551="")</formula>
    </cfRule>
  </conditionalFormatting>
  <conditionalFormatting sqref="J591:J615">
    <cfRule type="containsText" dxfId="154" priority="151" operator="containsText" text="error">
      <formula>NOT(ISERROR(SEARCH("error",J591)))</formula>
    </cfRule>
  </conditionalFormatting>
  <conditionalFormatting sqref="J591:J615">
    <cfRule type="cellIs" dxfId="153" priority="149" operator="lessThan">
      <formula>12</formula>
    </cfRule>
    <cfRule type="cellIs" dxfId="152" priority="150" operator="equal">
      <formula>"4,6,8"</formula>
    </cfRule>
  </conditionalFormatting>
  <conditionalFormatting sqref="J591">
    <cfRule type="expression" dxfId="151" priority="148">
      <formula>AND(C591="NO",E591&lt;12,C592="")</formula>
    </cfRule>
  </conditionalFormatting>
  <conditionalFormatting sqref="J632:J656">
    <cfRule type="containsText" dxfId="150" priority="147" operator="containsText" text="error">
      <formula>NOT(ISERROR(SEARCH("error",J632)))</formula>
    </cfRule>
  </conditionalFormatting>
  <conditionalFormatting sqref="J632:J656">
    <cfRule type="cellIs" dxfId="149" priority="145" operator="lessThan">
      <formula>12</formula>
    </cfRule>
    <cfRule type="cellIs" dxfId="148" priority="146" operator="equal">
      <formula>"4,6,8"</formula>
    </cfRule>
  </conditionalFormatting>
  <conditionalFormatting sqref="J632">
    <cfRule type="expression" dxfId="147" priority="144">
      <formula>AND(C632="NO",E632&lt;12,C633="")</formula>
    </cfRule>
  </conditionalFormatting>
  <conditionalFormatting sqref="J673:J697">
    <cfRule type="containsText" dxfId="146" priority="143" operator="containsText" text="error">
      <formula>NOT(ISERROR(SEARCH("error",J673)))</formula>
    </cfRule>
  </conditionalFormatting>
  <conditionalFormatting sqref="J673:J697">
    <cfRule type="cellIs" dxfId="145" priority="141" operator="lessThan">
      <formula>12</formula>
    </cfRule>
    <cfRule type="cellIs" dxfId="144" priority="142" operator="equal">
      <formula>"4,6,8"</formula>
    </cfRule>
  </conditionalFormatting>
  <conditionalFormatting sqref="J673">
    <cfRule type="expression" dxfId="143" priority="140">
      <formula>AND(C673="NO",E673&lt;12,C674="")</formula>
    </cfRule>
  </conditionalFormatting>
  <conditionalFormatting sqref="J714:J738">
    <cfRule type="containsText" dxfId="142" priority="139" operator="containsText" text="error">
      <formula>NOT(ISERROR(SEARCH("error",J714)))</formula>
    </cfRule>
  </conditionalFormatting>
  <conditionalFormatting sqref="J714:J738">
    <cfRule type="cellIs" dxfId="141" priority="137" operator="lessThan">
      <formula>12</formula>
    </cfRule>
    <cfRule type="cellIs" dxfId="140" priority="138" operator="equal">
      <formula>"4,6,8"</formula>
    </cfRule>
  </conditionalFormatting>
  <conditionalFormatting sqref="J714">
    <cfRule type="expression" dxfId="139" priority="136">
      <formula>AND(C714="NO",E714&lt;12,C715="")</formula>
    </cfRule>
  </conditionalFormatting>
  <conditionalFormatting sqref="J755:J779">
    <cfRule type="containsText" dxfId="138" priority="135" operator="containsText" text="error">
      <formula>NOT(ISERROR(SEARCH("error",J755)))</formula>
    </cfRule>
  </conditionalFormatting>
  <conditionalFormatting sqref="J755:J779">
    <cfRule type="cellIs" dxfId="137" priority="133" operator="lessThan">
      <formula>12</formula>
    </cfRule>
    <cfRule type="cellIs" dxfId="136" priority="134" operator="equal">
      <formula>"4,6,8"</formula>
    </cfRule>
  </conditionalFormatting>
  <conditionalFormatting sqref="J755">
    <cfRule type="expression" dxfId="135" priority="132">
      <formula>AND(C755="NO",E755&lt;12,C756="")</formula>
    </cfRule>
  </conditionalFormatting>
  <conditionalFormatting sqref="J796:J820">
    <cfRule type="containsText" dxfId="134" priority="131" operator="containsText" text="error">
      <formula>NOT(ISERROR(SEARCH("error",J796)))</formula>
    </cfRule>
  </conditionalFormatting>
  <conditionalFormatting sqref="J796:J820">
    <cfRule type="cellIs" dxfId="133" priority="129" operator="lessThan">
      <formula>12</formula>
    </cfRule>
    <cfRule type="cellIs" dxfId="132" priority="130" operator="equal">
      <formula>"4,6,8"</formula>
    </cfRule>
  </conditionalFormatting>
  <conditionalFormatting sqref="J796">
    <cfRule type="expression" dxfId="131" priority="128">
      <formula>AND(C796="NO",E796&lt;12,C797="")</formula>
    </cfRule>
  </conditionalFormatting>
  <conditionalFormatting sqref="J837:J861">
    <cfRule type="containsText" dxfId="130" priority="127" operator="containsText" text="error">
      <formula>NOT(ISERROR(SEARCH("error",J837)))</formula>
    </cfRule>
  </conditionalFormatting>
  <conditionalFormatting sqref="J837:J861">
    <cfRule type="cellIs" dxfId="129" priority="125" operator="lessThan">
      <formula>12</formula>
    </cfRule>
    <cfRule type="cellIs" dxfId="128" priority="126" operator="equal">
      <formula>"4,6,8"</formula>
    </cfRule>
  </conditionalFormatting>
  <conditionalFormatting sqref="J837">
    <cfRule type="expression" dxfId="127" priority="124">
      <formula>AND(C837="NO",E837&lt;12,C838="")</formula>
    </cfRule>
  </conditionalFormatting>
  <conditionalFormatting sqref="J878:J902">
    <cfRule type="containsText" dxfId="126" priority="123" operator="containsText" text="error">
      <formula>NOT(ISERROR(SEARCH("error",J878)))</formula>
    </cfRule>
  </conditionalFormatting>
  <conditionalFormatting sqref="J878:J902">
    <cfRule type="cellIs" dxfId="125" priority="121" operator="lessThan">
      <formula>12</formula>
    </cfRule>
    <cfRule type="cellIs" dxfId="124" priority="122" operator="equal">
      <formula>"4,6,8"</formula>
    </cfRule>
  </conditionalFormatting>
  <conditionalFormatting sqref="J878">
    <cfRule type="expression" dxfId="123" priority="120">
      <formula>AND(C878="NO",E878&lt;12,C879="")</formula>
    </cfRule>
  </conditionalFormatting>
  <conditionalFormatting sqref="J919:J943">
    <cfRule type="containsText" dxfId="122" priority="119" operator="containsText" text="error">
      <formula>NOT(ISERROR(SEARCH("error",J919)))</formula>
    </cfRule>
  </conditionalFormatting>
  <conditionalFormatting sqref="J919:J943">
    <cfRule type="cellIs" dxfId="121" priority="117" operator="lessThan">
      <formula>12</formula>
    </cfRule>
    <cfRule type="cellIs" dxfId="120" priority="118" operator="equal">
      <formula>"4,6,8"</formula>
    </cfRule>
  </conditionalFormatting>
  <conditionalFormatting sqref="J919">
    <cfRule type="expression" dxfId="119" priority="116">
      <formula>AND(C919="NO",E919&lt;12,C920="")</formula>
    </cfRule>
  </conditionalFormatting>
  <conditionalFormatting sqref="J960:J984">
    <cfRule type="containsText" dxfId="118" priority="115" operator="containsText" text="error">
      <formula>NOT(ISERROR(SEARCH("error",J960)))</formula>
    </cfRule>
  </conditionalFormatting>
  <conditionalFormatting sqref="J960:J984">
    <cfRule type="cellIs" dxfId="117" priority="113" operator="lessThan">
      <formula>12</formula>
    </cfRule>
    <cfRule type="cellIs" dxfId="116" priority="114" operator="equal">
      <formula>"4,6,8"</formula>
    </cfRule>
  </conditionalFormatting>
  <conditionalFormatting sqref="J960">
    <cfRule type="expression" dxfId="115" priority="112">
      <formula>AND(C960="NO",E960&lt;12,C961="")</formula>
    </cfRule>
  </conditionalFormatting>
  <conditionalFormatting sqref="J1001:J1025">
    <cfRule type="containsText" dxfId="114" priority="111" operator="containsText" text="error">
      <formula>NOT(ISERROR(SEARCH("error",J1001)))</formula>
    </cfRule>
  </conditionalFormatting>
  <conditionalFormatting sqref="J1001:J1025">
    <cfRule type="cellIs" dxfId="113" priority="109" operator="lessThan">
      <formula>12</formula>
    </cfRule>
    <cfRule type="cellIs" dxfId="112" priority="110" operator="equal">
      <formula>"4,6,8"</formula>
    </cfRule>
  </conditionalFormatting>
  <conditionalFormatting sqref="J1001">
    <cfRule type="expression" dxfId="111" priority="108">
      <formula>AND(C1001="NO",E1001&lt;12,C1002="")</formula>
    </cfRule>
  </conditionalFormatting>
  <conditionalFormatting sqref="J1042:J1066">
    <cfRule type="containsText" dxfId="110" priority="107" operator="containsText" text="error">
      <formula>NOT(ISERROR(SEARCH("error",J1042)))</formula>
    </cfRule>
  </conditionalFormatting>
  <conditionalFormatting sqref="J1042:J1066">
    <cfRule type="cellIs" dxfId="109" priority="105" operator="lessThan">
      <formula>12</formula>
    </cfRule>
    <cfRule type="cellIs" dxfId="108" priority="106" operator="equal">
      <formula>"4,6,8"</formula>
    </cfRule>
  </conditionalFormatting>
  <conditionalFormatting sqref="J1042">
    <cfRule type="expression" dxfId="107" priority="104">
      <formula>AND(C1042="NO",E1042&lt;12,C1043="")</formula>
    </cfRule>
  </conditionalFormatting>
  <conditionalFormatting sqref="J1083:J1107">
    <cfRule type="containsText" dxfId="106" priority="103" operator="containsText" text="error">
      <formula>NOT(ISERROR(SEARCH("error",J1083)))</formula>
    </cfRule>
  </conditionalFormatting>
  <conditionalFormatting sqref="J1083:J1107">
    <cfRule type="cellIs" dxfId="105" priority="101" operator="lessThan">
      <formula>12</formula>
    </cfRule>
    <cfRule type="cellIs" dxfId="104" priority="102" operator="equal">
      <formula>"4,6,8"</formula>
    </cfRule>
  </conditionalFormatting>
  <conditionalFormatting sqref="J1083">
    <cfRule type="expression" dxfId="103" priority="100">
      <formula>AND(C1083="NO",E1083&lt;12,C1084="")</formula>
    </cfRule>
  </conditionalFormatting>
  <conditionalFormatting sqref="J1124:J1148">
    <cfRule type="containsText" dxfId="102" priority="99" operator="containsText" text="error">
      <formula>NOT(ISERROR(SEARCH("error",J1124)))</formula>
    </cfRule>
  </conditionalFormatting>
  <conditionalFormatting sqref="J1124:J1148">
    <cfRule type="cellIs" dxfId="101" priority="97" operator="lessThan">
      <formula>12</formula>
    </cfRule>
    <cfRule type="cellIs" dxfId="100" priority="98" operator="equal">
      <formula>"4,6,8"</formula>
    </cfRule>
  </conditionalFormatting>
  <conditionalFormatting sqref="J1124">
    <cfRule type="expression" dxfId="99" priority="96">
      <formula>AND(C1124="NO",E1124&lt;12,C1125="")</formula>
    </cfRule>
  </conditionalFormatting>
  <conditionalFormatting sqref="J1165:J1189">
    <cfRule type="containsText" dxfId="98" priority="95" operator="containsText" text="error">
      <formula>NOT(ISERROR(SEARCH("error",J1165)))</formula>
    </cfRule>
  </conditionalFormatting>
  <conditionalFormatting sqref="J1165:J1189">
    <cfRule type="cellIs" dxfId="97" priority="93" operator="lessThan">
      <formula>12</formula>
    </cfRule>
    <cfRule type="cellIs" dxfId="96" priority="94" operator="equal">
      <formula>"4,6,8"</formula>
    </cfRule>
  </conditionalFormatting>
  <conditionalFormatting sqref="J1165">
    <cfRule type="expression" dxfId="95" priority="92">
      <formula>AND(C1165="NO",E1165&lt;12,C1166="")</formula>
    </cfRule>
  </conditionalFormatting>
  <conditionalFormatting sqref="J1206:J1230">
    <cfRule type="containsText" dxfId="94" priority="91" operator="containsText" text="error">
      <formula>NOT(ISERROR(SEARCH("error",J1206)))</formula>
    </cfRule>
  </conditionalFormatting>
  <conditionalFormatting sqref="J1206:J1230">
    <cfRule type="cellIs" dxfId="93" priority="89" operator="lessThan">
      <formula>12</formula>
    </cfRule>
    <cfRule type="cellIs" dxfId="92" priority="90" operator="equal">
      <formula>"4,6,8"</formula>
    </cfRule>
  </conditionalFormatting>
  <conditionalFormatting sqref="J1206">
    <cfRule type="expression" dxfId="91" priority="88">
      <formula>AND(C1206="NO",E1206&lt;12,C1207="")</formula>
    </cfRule>
  </conditionalFormatting>
  <conditionalFormatting sqref="J1247:J1271">
    <cfRule type="containsText" dxfId="90" priority="87" operator="containsText" text="error">
      <formula>NOT(ISERROR(SEARCH("error",J1247)))</formula>
    </cfRule>
  </conditionalFormatting>
  <conditionalFormatting sqref="J1247:J1271">
    <cfRule type="cellIs" dxfId="89" priority="85" operator="lessThan">
      <formula>12</formula>
    </cfRule>
    <cfRule type="cellIs" dxfId="88" priority="86" operator="equal">
      <formula>"4,6,8"</formula>
    </cfRule>
  </conditionalFormatting>
  <conditionalFormatting sqref="J1247">
    <cfRule type="expression" dxfId="87" priority="84">
      <formula>AND(C1247="NO",E1247&lt;12,C1248="")</formula>
    </cfRule>
  </conditionalFormatting>
  <conditionalFormatting sqref="J1288:J1312">
    <cfRule type="containsText" dxfId="86" priority="83" operator="containsText" text="error">
      <formula>NOT(ISERROR(SEARCH("error",J1288)))</formula>
    </cfRule>
  </conditionalFormatting>
  <conditionalFormatting sqref="J1288:J1312">
    <cfRule type="cellIs" dxfId="85" priority="81" operator="lessThan">
      <formula>12</formula>
    </cfRule>
    <cfRule type="cellIs" dxfId="84" priority="82" operator="equal">
      <formula>"4,6,8"</formula>
    </cfRule>
  </conditionalFormatting>
  <conditionalFormatting sqref="J1288">
    <cfRule type="expression" dxfId="83" priority="80">
      <formula>AND(C1288="NO",E1288&lt;12,C1289="")</formula>
    </cfRule>
  </conditionalFormatting>
  <conditionalFormatting sqref="J1329:J1353">
    <cfRule type="containsText" dxfId="82" priority="79" operator="containsText" text="error">
      <formula>NOT(ISERROR(SEARCH("error",J1329)))</formula>
    </cfRule>
  </conditionalFormatting>
  <conditionalFormatting sqref="J1329:J1353">
    <cfRule type="cellIs" dxfId="81" priority="77" operator="lessThan">
      <formula>12</formula>
    </cfRule>
    <cfRule type="cellIs" dxfId="80" priority="78" operator="equal">
      <formula>"4,6,8"</formula>
    </cfRule>
  </conditionalFormatting>
  <conditionalFormatting sqref="J1329">
    <cfRule type="expression" dxfId="79" priority="76">
      <formula>AND(C1329="NO",E1329&lt;12,C1330="")</formula>
    </cfRule>
  </conditionalFormatting>
  <conditionalFormatting sqref="J1370:J1394">
    <cfRule type="containsText" dxfId="78" priority="75" operator="containsText" text="error">
      <formula>NOT(ISERROR(SEARCH("error",J1370)))</formula>
    </cfRule>
  </conditionalFormatting>
  <conditionalFormatting sqref="J1370:J1394">
    <cfRule type="cellIs" dxfId="77" priority="73" operator="lessThan">
      <formula>12</formula>
    </cfRule>
    <cfRule type="cellIs" dxfId="76" priority="74" operator="equal">
      <formula>"4,6,8"</formula>
    </cfRule>
  </conditionalFormatting>
  <conditionalFormatting sqref="J1370">
    <cfRule type="expression" dxfId="75" priority="72">
      <formula>AND(C1370="NO",E1370&lt;12,C1371="")</formula>
    </cfRule>
  </conditionalFormatting>
  <conditionalFormatting sqref="J1411:J1435">
    <cfRule type="containsText" dxfId="74" priority="71" operator="containsText" text="error">
      <formula>NOT(ISERROR(SEARCH("error",J1411)))</formula>
    </cfRule>
  </conditionalFormatting>
  <conditionalFormatting sqref="J1411:J1435">
    <cfRule type="cellIs" dxfId="73" priority="69" operator="lessThan">
      <formula>12</formula>
    </cfRule>
    <cfRule type="cellIs" dxfId="72" priority="70" operator="equal">
      <formula>"4,6,8"</formula>
    </cfRule>
  </conditionalFormatting>
  <conditionalFormatting sqref="J1411">
    <cfRule type="expression" dxfId="71" priority="68">
      <formula>AND(C1411="NO",E1411&lt;12,C1412="")</formula>
    </cfRule>
  </conditionalFormatting>
  <conditionalFormatting sqref="J1452:J1476">
    <cfRule type="containsText" dxfId="70" priority="67" operator="containsText" text="error">
      <formula>NOT(ISERROR(SEARCH("error",J1452)))</formula>
    </cfRule>
  </conditionalFormatting>
  <conditionalFormatting sqref="J1452:J1476">
    <cfRule type="cellIs" dxfId="69" priority="65" operator="lessThan">
      <formula>12</formula>
    </cfRule>
    <cfRule type="cellIs" dxfId="68" priority="66" operator="equal">
      <formula>"4,6,8"</formula>
    </cfRule>
  </conditionalFormatting>
  <conditionalFormatting sqref="J1452">
    <cfRule type="expression" dxfId="67" priority="64">
      <formula>AND(C1452="NO",E1452&lt;12,C1453="")</formula>
    </cfRule>
  </conditionalFormatting>
  <conditionalFormatting sqref="J1493:J1517">
    <cfRule type="containsText" dxfId="66" priority="63" operator="containsText" text="error">
      <formula>NOT(ISERROR(SEARCH("error",J1493)))</formula>
    </cfRule>
  </conditionalFormatting>
  <conditionalFormatting sqref="J1493:J1517">
    <cfRule type="cellIs" dxfId="65" priority="61" operator="lessThan">
      <formula>12</formula>
    </cfRule>
    <cfRule type="cellIs" dxfId="64" priority="62" operator="equal">
      <formula>"4,6,8"</formula>
    </cfRule>
  </conditionalFormatting>
  <conditionalFormatting sqref="J1493">
    <cfRule type="expression" dxfId="63" priority="60">
      <formula>AND(C1493="NO",E1493&lt;12,C1494="")</formula>
    </cfRule>
  </conditionalFormatting>
  <conditionalFormatting sqref="J1534:J1558">
    <cfRule type="containsText" dxfId="62" priority="59" operator="containsText" text="error">
      <formula>NOT(ISERROR(SEARCH("error",J1534)))</formula>
    </cfRule>
  </conditionalFormatting>
  <conditionalFormatting sqref="J1534:J1558">
    <cfRule type="cellIs" dxfId="61" priority="57" operator="lessThan">
      <formula>12</formula>
    </cfRule>
    <cfRule type="cellIs" dxfId="60" priority="58" operator="equal">
      <formula>"4,6,8"</formula>
    </cfRule>
  </conditionalFormatting>
  <conditionalFormatting sqref="J1534">
    <cfRule type="expression" dxfId="59" priority="56">
      <formula>AND(C1534="NO",E1534&lt;12,C1535="")</formula>
    </cfRule>
  </conditionalFormatting>
  <conditionalFormatting sqref="J1575:J1599">
    <cfRule type="containsText" dxfId="58" priority="55" operator="containsText" text="error">
      <formula>NOT(ISERROR(SEARCH("error",J1575)))</formula>
    </cfRule>
  </conditionalFormatting>
  <conditionalFormatting sqref="J1575:J1599">
    <cfRule type="cellIs" dxfId="57" priority="53" operator="lessThan">
      <formula>12</formula>
    </cfRule>
    <cfRule type="cellIs" dxfId="56" priority="54" operator="equal">
      <formula>"4,6,8"</formula>
    </cfRule>
  </conditionalFormatting>
  <conditionalFormatting sqref="J1575">
    <cfRule type="expression" dxfId="55" priority="52">
      <formula>AND(C1575="NO",E1575&lt;12,C1576="")</formula>
    </cfRule>
  </conditionalFormatting>
  <conditionalFormatting sqref="J1616:J1640">
    <cfRule type="containsText" dxfId="54" priority="51" operator="containsText" text="error">
      <formula>NOT(ISERROR(SEARCH("error",J1616)))</formula>
    </cfRule>
  </conditionalFormatting>
  <conditionalFormatting sqref="J1616:J1640">
    <cfRule type="cellIs" dxfId="53" priority="49" operator="lessThan">
      <formula>12</formula>
    </cfRule>
    <cfRule type="cellIs" dxfId="52" priority="50" operator="equal">
      <formula>"4,6,8"</formula>
    </cfRule>
  </conditionalFormatting>
  <conditionalFormatting sqref="J1616">
    <cfRule type="expression" dxfId="51" priority="48">
      <formula>AND(C1616="NO",E1616&lt;12,C1617="")</formula>
    </cfRule>
  </conditionalFormatting>
  <conditionalFormatting sqref="J1657:J1681">
    <cfRule type="containsText" dxfId="50" priority="47" operator="containsText" text="error">
      <formula>NOT(ISERROR(SEARCH("error",J1657)))</formula>
    </cfRule>
  </conditionalFormatting>
  <conditionalFormatting sqref="J1657:J1681">
    <cfRule type="cellIs" dxfId="49" priority="45" operator="lessThan">
      <formula>12</formula>
    </cfRule>
    <cfRule type="cellIs" dxfId="48" priority="46" operator="equal">
      <formula>"4,6,8"</formula>
    </cfRule>
  </conditionalFormatting>
  <conditionalFormatting sqref="J1657">
    <cfRule type="expression" dxfId="47" priority="44">
      <formula>AND(C1657="NO",E1657&lt;12,C1658="")</formula>
    </cfRule>
  </conditionalFormatting>
  <conditionalFormatting sqref="J1698:J1722">
    <cfRule type="containsText" dxfId="46" priority="43" operator="containsText" text="error">
      <formula>NOT(ISERROR(SEARCH("error",J1698)))</formula>
    </cfRule>
  </conditionalFormatting>
  <conditionalFormatting sqref="J1698:J1722">
    <cfRule type="cellIs" dxfId="45" priority="41" operator="lessThan">
      <formula>12</formula>
    </cfRule>
    <cfRule type="cellIs" dxfId="44" priority="42" operator="equal">
      <formula>"4,6,8"</formula>
    </cfRule>
  </conditionalFormatting>
  <conditionalFormatting sqref="J1698">
    <cfRule type="expression" dxfId="43" priority="40">
      <formula>AND(C1698="NO",E1698&lt;12,C1699="")</formula>
    </cfRule>
  </conditionalFormatting>
  <conditionalFormatting sqref="J1739:J1763">
    <cfRule type="containsText" dxfId="42" priority="39" operator="containsText" text="error">
      <formula>NOT(ISERROR(SEARCH("error",J1739)))</formula>
    </cfRule>
  </conditionalFormatting>
  <conditionalFormatting sqref="J1739:J1763">
    <cfRule type="cellIs" dxfId="41" priority="37" operator="lessThan">
      <formula>12</formula>
    </cfRule>
    <cfRule type="cellIs" dxfId="40" priority="38" operator="equal">
      <formula>"4,6,8"</formula>
    </cfRule>
  </conditionalFormatting>
  <conditionalFormatting sqref="J1739">
    <cfRule type="expression" dxfId="39" priority="36">
      <formula>AND(C1739="NO",E1739&lt;12,C1740="")</formula>
    </cfRule>
  </conditionalFormatting>
  <conditionalFormatting sqref="J1780:J1804">
    <cfRule type="containsText" dxfId="38" priority="35" operator="containsText" text="error">
      <formula>NOT(ISERROR(SEARCH("error",J1780)))</formula>
    </cfRule>
  </conditionalFormatting>
  <conditionalFormatting sqref="J1780:J1804">
    <cfRule type="cellIs" dxfId="37" priority="33" operator="lessThan">
      <formula>12</formula>
    </cfRule>
    <cfRule type="cellIs" dxfId="36" priority="34" operator="equal">
      <formula>"4,6,8"</formula>
    </cfRule>
  </conditionalFormatting>
  <conditionalFormatting sqref="J1780">
    <cfRule type="expression" dxfId="35" priority="32">
      <formula>AND(C1780="NO",E1780&lt;12,C1781="")</formula>
    </cfRule>
  </conditionalFormatting>
  <conditionalFormatting sqref="J1821:J1845">
    <cfRule type="containsText" dxfId="34" priority="31" operator="containsText" text="error">
      <formula>NOT(ISERROR(SEARCH("error",J1821)))</formula>
    </cfRule>
  </conditionalFormatting>
  <conditionalFormatting sqref="J1821:J1845">
    <cfRule type="cellIs" dxfId="33" priority="29" operator="lessThan">
      <formula>12</formula>
    </cfRule>
    <cfRule type="cellIs" dxfId="32" priority="30" operator="equal">
      <formula>"4,6,8"</formula>
    </cfRule>
  </conditionalFormatting>
  <conditionalFormatting sqref="J1821">
    <cfRule type="expression" dxfId="31" priority="28">
      <formula>AND(C1821="NO",E1821&lt;12,C1822="")</formula>
    </cfRule>
  </conditionalFormatting>
  <conditionalFormatting sqref="J1862:J1886">
    <cfRule type="containsText" dxfId="30" priority="27" operator="containsText" text="error">
      <formula>NOT(ISERROR(SEARCH("error",J1862)))</formula>
    </cfRule>
  </conditionalFormatting>
  <conditionalFormatting sqref="J1862:J1886">
    <cfRule type="cellIs" dxfId="29" priority="25" operator="lessThan">
      <formula>12</formula>
    </cfRule>
    <cfRule type="cellIs" dxfId="28" priority="26" operator="equal">
      <formula>"4,6,8"</formula>
    </cfRule>
  </conditionalFormatting>
  <conditionalFormatting sqref="J1862">
    <cfRule type="expression" dxfId="27" priority="24">
      <formula>AND(C1862="NO",E1862&lt;12,C1863="")</formula>
    </cfRule>
  </conditionalFormatting>
  <conditionalFormatting sqref="J1903:J1927">
    <cfRule type="containsText" dxfId="26" priority="23" operator="containsText" text="error">
      <formula>NOT(ISERROR(SEARCH("error",J1903)))</formula>
    </cfRule>
  </conditionalFormatting>
  <conditionalFormatting sqref="J1903:J1927">
    <cfRule type="cellIs" dxfId="25" priority="21" operator="lessThan">
      <formula>12</formula>
    </cfRule>
    <cfRule type="cellIs" dxfId="24" priority="22" operator="equal">
      <formula>"4,6,8"</formula>
    </cfRule>
  </conditionalFormatting>
  <conditionalFormatting sqref="J1903">
    <cfRule type="expression" dxfId="23" priority="20">
      <formula>AND(C1903="NO",E1903&lt;12,C1904="")</formula>
    </cfRule>
  </conditionalFormatting>
  <conditionalFormatting sqref="J1944:J1968">
    <cfRule type="containsText" dxfId="22" priority="19" operator="containsText" text="error">
      <formula>NOT(ISERROR(SEARCH("error",J1944)))</formula>
    </cfRule>
  </conditionalFormatting>
  <conditionalFormatting sqref="J1944:J1968">
    <cfRule type="cellIs" dxfId="21" priority="17" operator="lessThan">
      <formula>12</formula>
    </cfRule>
    <cfRule type="cellIs" dxfId="20" priority="18" operator="equal">
      <formula>"4,6,8"</formula>
    </cfRule>
  </conditionalFormatting>
  <conditionalFormatting sqref="J1944">
    <cfRule type="expression" dxfId="19" priority="16">
      <formula>AND(C1944="NO",E1944&lt;12,C1945="")</formula>
    </cfRule>
  </conditionalFormatting>
  <conditionalFormatting sqref="J1985:J2009">
    <cfRule type="containsText" dxfId="18" priority="15" operator="containsText" text="error">
      <formula>NOT(ISERROR(SEARCH("error",J1985)))</formula>
    </cfRule>
  </conditionalFormatting>
  <conditionalFormatting sqref="J1985:J2009">
    <cfRule type="cellIs" dxfId="17" priority="13" operator="lessThan">
      <formula>12</formula>
    </cfRule>
    <cfRule type="cellIs" dxfId="16" priority="14" operator="equal">
      <formula>"4,6,8"</formula>
    </cfRule>
  </conditionalFormatting>
  <conditionalFormatting sqref="J1985">
    <cfRule type="expression" dxfId="15" priority="12">
      <formula>AND(C1985="NO",E1985&lt;12,C1986="")</formula>
    </cfRule>
  </conditionalFormatting>
  <conditionalFormatting sqref="J2026:J2050">
    <cfRule type="containsText" dxfId="14" priority="11" operator="containsText" text="error">
      <formula>NOT(ISERROR(SEARCH("error",J2026)))</formula>
    </cfRule>
  </conditionalFormatting>
  <conditionalFormatting sqref="J2026:J2050">
    <cfRule type="cellIs" dxfId="13" priority="9" operator="lessThan">
      <formula>12</formula>
    </cfRule>
    <cfRule type="cellIs" dxfId="12" priority="10" operator="equal">
      <formula>"4,6,8"</formula>
    </cfRule>
  </conditionalFormatting>
  <conditionalFormatting sqref="J2026">
    <cfRule type="expression" dxfId="11" priority="8">
      <formula>AND(C2026="NO",E2026&lt;12,C2027="")</formula>
    </cfRule>
  </conditionalFormatting>
  <conditionalFormatting sqref="C17:C23">
    <cfRule type="expression" dxfId="10" priority="7">
      <formula>AND(OR(C18="FST",C18="REV T",C18="DBL REV",C18="TPL REV",C18="QD REV"),C17="Field SPL")</formula>
    </cfRule>
  </conditionalFormatting>
  <conditionalFormatting sqref="C58:C60">
    <cfRule type="expression" dxfId="9" priority="6">
      <formula>AND(OR(C59="FST",C59="REV T",C59="DBL REV",C59="TPL REV",C59="QD REV"),C58="Field SPL")</formula>
    </cfRule>
  </conditionalFormatting>
  <conditionalFormatting sqref="C99:C103">
    <cfRule type="expression" dxfId="8" priority="5">
      <formula>AND(OR(C100="FST",C100="REV T",C100="DBL REV",C100="TPL REV",C100="QD REV"),C99="Field SPL")</formula>
    </cfRule>
  </conditionalFormatting>
  <conditionalFormatting sqref="C101:C105">
    <cfRule type="expression" dxfId="7" priority="4">
      <formula>AND(OR(C102="FST",C102="REV T",C102="DBL REV",C102="TPL REV",C102="QD REV"),C101="Field SPL")</formula>
    </cfRule>
  </conditionalFormatting>
  <conditionalFormatting sqref="C61">
    <cfRule type="expression" dxfId="6" priority="3">
      <formula>AND(OR(C62="FST",C62="REV T",C62="DBL REV",C62="TPL REV",C62="QD REV"),C61="Field SPL")</formula>
    </cfRule>
  </conditionalFormatting>
  <conditionalFormatting sqref="E143">
    <cfRule type="expression" dxfId="5" priority="2">
      <formula>AND(OR(C143="NO",C143="REV T",C143="DBL REV",C143="TPL REV",C143="QD REV"),E143&gt;12)</formula>
    </cfRule>
  </conditionalFormatting>
  <conditionalFormatting sqref="C143">
    <cfRule type="expression" dxfId="4" priority="1">
      <formula>AND(OR(C144="FST",C144="REV T",C144="DBL REV",C144="TPL REV",C144="QD REV"),C143="Field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26183.26</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3055.1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36</v>
      </c>
      <c r="F2" s="186">
        <f t="shared" ref="F2:F5" si="0">PRODUCT(D2:E2)</f>
        <v>4037.4</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5</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31</v>
      </c>
      <c r="N2" s="181">
        <f>PRODUCT(SUM(G2,J2),D2)</f>
        <v>0</v>
      </c>
      <c r="O2" s="180">
        <f>PRODUCT(SUM(H2:I2,K2:L2),D2)</f>
        <v>4037.4</v>
      </c>
      <c r="P2" s="183">
        <f>SUM(N2:N5,F11:F16,F27:F36,F43:F46,F51:F54,N88:N135)</f>
        <v>0</v>
      </c>
      <c r="Q2" s="182">
        <f>SUM(O2:O5,F17:F26,F37:F42,F47:F50,F55:F58,F60:F67,O88:O135)</f>
        <v>26183.26</v>
      </c>
      <c r="R2" s="126">
        <f>SUM(F69:F71)</f>
        <v>3055.1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5</v>
      </c>
      <c r="F4" s="186">
        <f t="shared" si="0"/>
        <v>848.85</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5</v>
      </c>
      <c r="N4" s="181">
        <f t="shared" ref="N4:N5" si="2">PRODUCT(G4,D4)</f>
        <v>0</v>
      </c>
      <c r="O4" s="180">
        <f t="shared" ref="O4:O5" si="3">PRODUCT(SUM(H4:I4),D4)</f>
        <v>848.85</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3</v>
      </c>
      <c r="F5" s="186">
        <f t="shared" si="0"/>
        <v>683.84999999999991</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3</v>
      </c>
      <c r="N5" s="181">
        <f t="shared" si="2"/>
        <v>0</v>
      </c>
      <c r="O5" s="180">
        <f t="shared" si="3"/>
        <v>683.84999999999991</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4</v>
      </c>
      <c r="F17" s="180">
        <f t="shared" si="5"/>
        <v>1067.08</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31</v>
      </c>
      <c r="F20" s="180">
        <f t="shared" si="5"/>
        <v>6195.6600000000008</v>
      </c>
      <c r="AA20" s="1">
        <f t="shared" si="4"/>
        <v>228</v>
      </c>
    </row>
    <row r="21" spans="1:27" x14ac:dyDescent="0.25">
      <c r="A21" s="180">
        <v>200008456</v>
      </c>
      <c r="B21" s="180"/>
      <c r="C21" s="180" t="s">
        <v>513</v>
      </c>
      <c r="D21" s="1">
        <v>201.13</v>
      </c>
      <c r="E21" s="162">
        <f>'Construction Exempt Material'!B27</f>
        <v>5</v>
      </c>
      <c r="F21" s="180">
        <f t="shared" si="5"/>
        <v>1005.65</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41</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37</v>
      </c>
      <c r="F62" s="180">
        <f t="shared" si="6"/>
        <v>5325.78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6</v>
      </c>
      <c r="F63" s="180">
        <f t="shared" si="6"/>
        <v>2962.62</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 t="shared" ref="F65" si="7">E65*D65</f>
        <v>2619.8000000000002</v>
      </c>
    </row>
    <row r="66" spans="1:16" x14ac:dyDescent="0.25">
      <c r="A66" s="180">
        <v>100006155</v>
      </c>
      <c r="B66" s="180"/>
      <c r="C66" s="180" t="s">
        <v>562</v>
      </c>
      <c r="D66" s="1">
        <v>87.96</v>
      </c>
      <c r="E66" s="1">
        <f>'Construction Exempt Material'!B12</f>
        <v>0</v>
      </c>
      <c r="F66" s="180">
        <f t="shared" si="6"/>
        <v>0</v>
      </c>
      <c r="G66" s="1">
        <f>SUM(I5,I124:I135,J61)</f>
        <v>3</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35</v>
      </c>
      <c r="F69" s="126">
        <f>E69*D69</f>
        <v>793.1</v>
      </c>
    </row>
    <row r="70" spans="1:16" x14ac:dyDescent="0.25">
      <c r="A70" s="1">
        <v>100069989</v>
      </c>
      <c r="B70" s="1" t="s">
        <v>565</v>
      </c>
      <c r="C70" s="1" t="s">
        <v>566</v>
      </c>
      <c r="D70" s="1">
        <v>0.65</v>
      </c>
      <c r="E70" s="1">
        <f>'Construction Exempt Material'!B69</f>
        <v>3480</v>
      </c>
      <c r="F70" s="126">
        <f>E70*D70</f>
        <v>2262</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B12" sqref="B1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776</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36</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5</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3</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37</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6</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31</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3480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35</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BRITO, YULIET</cp:lastModifiedBy>
  <cp:revision/>
  <dcterms:created xsi:type="dcterms:W3CDTF">2014-08-28T14:25:03Z</dcterms:created>
  <dcterms:modified xsi:type="dcterms:W3CDTF">2024-07-10T21:22:50Z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