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H:\Desktop\Yuli\"/>
    </mc:Choice>
  </mc:AlternateContent>
  <xr:revisionPtr revIDLastSave="0" documentId="13_ncr:1_{14C0B181-5130-4239-AF40-4D7A7E52F5B3}" xr6:coauthVersionLast="47" xr6:coauthVersionMax="47" xr10:uidLastSave="{00000000-0000-0000-0000-000000000000}"/>
  <workbookProtection workbookAlgorithmName="SHA-512" workbookHashValue="IB0M7+O8SVDfAzc7hw7mxv712bgTjOQNvM9I8xkCGLxLqu9NlNmcxnHvNO6lf7FE0BEkRrFNz35w8TJkqmfvJQ==" workbookSaltValue="j4Qv/+iDrkw6jdBFFDwgYg==" workbookSpinCount="100000" lockStructure="1"/>
  <bookViews>
    <workbookView xWindow="-120" yWindow="-120" windowWidth="29040" windowHeight="14040" tabRatio="769" activeTab="6"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07" i="29"/>
  <c r="J1106" i="29"/>
  <c r="J1105" i="29"/>
  <c r="J1104" i="29"/>
  <c r="J1103" i="29"/>
  <c r="J1102" i="29"/>
  <c r="J1101" i="29"/>
  <c r="J1100" i="29"/>
  <c r="J1099" i="29"/>
  <c r="J1098" i="29"/>
  <c r="J1097" i="29"/>
  <c r="J1096" i="29"/>
  <c r="J1095" i="29"/>
  <c r="J1094" i="29"/>
  <c r="J1093" i="29"/>
  <c r="J1092" i="29"/>
  <c r="J1091" i="29"/>
  <c r="J1090" i="29"/>
  <c r="J1089" i="29"/>
  <c r="J1066" i="29"/>
  <c r="J1065" i="29"/>
  <c r="J1064" i="29"/>
  <c r="J1063" i="29"/>
  <c r="J1062" i="29"/>
  <c r="J1061" i="29"/>
  <c r="J1060" i="29"/>
  <c r="J1059" i="29"/>
  <c r="J1058" i="29"/>
  <c r="J1057" i="29"/>
  <c r="J1055" i="29"/>
  <c r="J1054" i="29"/>
  <c r="J1053" i="29"/>
  <c r="J1052" i="29"/>
  <c r="J1025" i="29"/>
  <c r="J1024" i="29"/>
  <c r="J1023" i="29"/>
  <c r="J1022" i="29"/>
  <c r="J1021" i="29"/>
  <c r="J1020" i="29"/>
  <c r="J1019" i="29"/>
  <c r="J1018" i="29"/>
  <c r="J1017" i="29"/>
  <c r="J1016" i="29"/>
  <c r="J1015" i="29"/>
  <c r="J1014" i="29"/>
  <c r="J1013" i="29"/>
  <c r="J1012" i="29"/>
  <c r="J1011" i="29"/>
  <c r="J1010" i="29"/>
  <c r="J1009" i="29"/>
  <c r="J1008"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38" i="29"/>
  <c r="J737" i="29"/>
  <c r="J736" i="29"/>
  <c r="J735" i="29"/>
  <c r="J734" i="29"/>
  <c r="J733" i="29"/>
  <c r="J732" i="29"/>
  <c r="J731" i="29"/>
  <c r="J730" i="29"/>
  <c r="J729" i="29"/>
  <c r="J728" i="29"/>
  <c r="J727" i="29"/>
  <c r="J726" i="29"/>
  <c r="J725" i="29"/>
  <c r="J724" i="29"/>
  <c r="J723" i="29"/>
  <c r="J722" i="29"/>
  <c r="J721" i="29"/>
  <c r="J720" i="29"/>
  <c r="J719" i="29"/>
  <c r="J718" i="29"/>
  <c r="J697" i="29"/>
  <c r="J696" i="29"/>
  <c r="J695" i="29"/>
  <c r="J694" i="29"/>
  <c r="J693" i="29"/>
  <c r="J692" i="29"/>
  <c r="J691" i="29"/>
  <c r="J690" i="29"/>
  <c r="J689" i="29"/>
  <c r="J688" i="29"/>
  <c r="J687" i="29"/>
  <c r="J686" i="29"/>
  <c r="J685" i="29"/>
  <c r="J684" i="29"/>
  <c r="J683" i="29"/>
  <c r="J682" i="29"/>
  <c r="J681" i="29"/>
  <c r="J680" i="29"/>
  <c r="J679" i="29"/>
  <c r="J678" i="29"/>
  <c r="J677" i="29"/>
  <c r="J656" i="29"/>
  <c r="J655" i="29"/>
  <c r="J654" i="29"/>
  <c r="J653" i="29"/>
  <c r="J652" i="29"/>
  <c r="J651" i="29"/>
  <c r="J650" i="29"/>
  <c r="J649" i="29"/>
  <c r="J648" i="29"/>
  <c r="J647" i="29"/>
  <c r="J646" i="29"/>
  <c r="J645" i="29"/>
  <c r="J644" i="29"/>
  <c r="J643" i="29"/>
  <c r="J642" i="29"/>
  <c r="J641" i="29"/>
  <c r="J640" i="29"/>
  <c r="J639" i="29"/>
  <c r="J638" i="29"/>
  <c r="J637"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33" i="29"/>
  <c r="J532" i="29"/>
  <c r="J531" i="29"/>
  <c r="J530" i="29"/>
  <c r="J529" i="29"/>
  <c r="J528" i="29"/>
  <c r="J527" i="29"/>
  <c r="J526" i="29"/>
  <c r="J525" i="29"/>
  <c r="J524" i="29"/>
  <c r="J523" i="29"/>
  <c r="J522" i="29"/>
  <c r="J521" i="29"/>
  <c r="J520" i="29"/>
  <c r="J519" i="29"/>
  <c r="J518" i="29"/>
  <c r="J517" i="29"/>
  <c r="J516" i="29"/>
  <c r="J515" i="29"/>
  <c r="J514" i="29"/>
  <c r="J513" i="29"/>
  <c r="J492" i="29"/>
  <c r="J491" i="29"/>
  <c r="J490" i="29"/>
  <c r="J489" i="29"/>
  <c r="J488" i="29"/>
  <c r="J487" i="29"/>
  <c r="J486" i="29"/>
  <c r="J485" i="29"/>
  <c r="J484" i="29"/>
  <c r="J483" i="29"/>
  <c r="J482" i="29"/>
  <c r="J481" i="29"/>
  <c r="J480" i="29"/>
  <c r="J479" i="29"/>
  <c r="J478" i="29"/>
  <c r="J477" i="29"/>
  <c r="J476" i="29"/>
  <c r="J475" i="29"/>
  <c r="J474" i="29"/>
  <c r="J473" i="29"/>
  <c r="J472"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W1242" i="29"/>
  <c r="M1242" i="29"/>
  <c r="I1242" i="29"/>
  <c r="I1247" i="29" s="1"/>
  <c r="H1247" i="29" s="1"/>
  <c r="I1248" i="29" s="1"/>
  <c r="H1248" i="29" s="1"/>
  <c r="I1249" i="29" s="1"/>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1" i="29"/>
  <c r="I1241" i="29"/>
  <c r="L1237" i="29" s="1"/>
  <c r="E1241" i="29"/>
  <c r="X1240" i="29"/>
  <c r="W1240" i="29"/>
  <c r="R1240" i="29"/>
  <c r="I1240" i="29"/>
  <c r="X1239" i="29"/>
  <c r="W1239" i="29"/>
  <c r="R1239" i="29"/>
  <c r="I1239" i="29"/>
  <c r="X1238" i="29"/>
  <c r="W1238" i="29"/>
  <c r="R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R1199" i="29"/>
  <c r="I1199" i="29"/>
  <c r="X1198" i="29"/>
  <c r="W1198" i="29"/>
  <c r="R1198" i="29"/>
  <c r="I1198" i="29"/>
  <c r="X1197" i="29"/>
  <c r="W1197" i="29"/>
  <c r="R1197" i="29"/>
  <c r="X1196" i="29"/>
  <c r="W1196" i="29"/>
  <c r="R1196" i="29"/>
  <c r="AK1209" i="29"/>
  <c r="X1195" i="29"/>
  <c r="W1195" i="29"/>
  <c r="R1195" i="29"/>
  <c r="I1195" i="29"/>
  <c r="I1197" i="29" s="1"/>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s="1"/>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X1032" i="29"/>
  <c r="W1032" i="29"/>
  <c r="R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I930" i="29" s="1"/>
  <c r="H930"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1279" i="29" l="1"/>
  <c r="I1238" i="29"/>
  <c r="I172" i="29"/>
  <c r="Z1593" i="29"/>
  <c r="AA163" i="29"/>
  <c r="Z360" i="29"/>
  <c r="I381" i="29"/>
  <c r="I386" i="29" s="1"/>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AA446" i="29"/>
  <c r="AA1270" i="29"/>
  <c r="L1484" i="29"/>
  <c r="AA1554" i="29"/>
  <c r="Z1597" i="29"/>
  <c r="AA1639" i="29"/>
  <c r="AA1801" i="29"/>
  <c r="AB1908" i="29"/>
  <c r="AA1909" i="29" s="1"/>
  <c r="AA1925" i="29"/>
  <c r="Z1999"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500" i="29"/>
  <c r="AB514" i="29"/>
  <c r="AA515" i="29" s="1"/>
  <c r="I1156" i="29"/>
  <c r="AA1837" i="29"/>
  <c r="AA1845" i="29"/>
  <c r="Z1874" i="29"/>
  <c r="AA1961" i="29"/>
  <c r="P133" i="29"/>
  <c r="Z1546" i="29"/>
  <c r="W1588" i="29"/>
  <c r="AA1591" i="29" s="1"/>
  <c r="AA1761" i="29"/>
  <c r="Z1800" i="29"/>
  <c r="Z1962" i="29"/>
  <c r="AA1188" i="29"/>
  <c r="Z982" i="29"/>
  <c r="I1074" i="29"/>
  <c r="AA1148" i="29"/>
  <c r="Z940" i="29"/>
  <c r="Z1055" i="29"/>
  <c r="AA981" i="29"/>
  <c r="Z735" i="29"/>
  <c r="AA897" i="29"/>
  <c r="Z899" i="29"/>
  <c r="I746" i="29"/>
  <c r="I623" i="29"/>
  <c r="AA894" i="29"/>
  <c r="I787" i="29"/>
  <c r="AA810" i="29"/>
  <c r="AA609" i="29"/>
  <c r="M464" i="29"/>
  <c r="I463" i="29"/>
  <c r="AK471" i="29"/>
  <c r="Z400" i="29"/>
  <c r="AA281"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69" i="29" s="1"/>
  <c r="H69"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B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Z1301" i="29"/>
  <c r="V1281" i="29"/>
  <c r="Z1303" i="29"/>
  <c r="Z1308" i="29"/>
  <c r="Z1311" i="29"/>
  <c r="M1284" i="29"/>
  <c r="Z1305" i="29"/>
  <c r="J1285" i="29"/>
  <c r="AA1293" i="29"/>
  <c r="N1281" i="29"/>
  <c r="M1285" i="29" a="1"/>
  <c r="M1285" i="29" s="1"/>
  <c r="Z1310" i="29"/>
  <c r="O1281" i="29"/>
  <c r="AC1313" i="29"/>
  <c r="S1240" i="29"/>
  <c r="AB1253" i="29"/>
  <c r="W1260" i="29"/>
  <c r="AA1263" i="29" s="1"/>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AC1231" i="29"/>
  <c r="Q1199" i="29"/>
  <c r="AA1171" i="29"/>
  <c r="AB1171" i="29"/>
  <c r="S1158" i="29"/>
  <c r="W1178" i="29"/>
  <c r="AA1181" i="29" s="1"/>
  <c r="Z1183" i="29"/>
  <c r="Z117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Z113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Z975" i="29"/>
  <c r="Z980" i="29"/>
  <c r="Z983" i="29"/>
  <c r="M956" i="29"/>
  <c r="J957" i="29"/>
  <c r="AA965" i="29"/>
  <c r="N953" i="29"/>
  <c r="M957" i="29" a="1"/>
  <c r="M957" i="29" s="1"/>
  <c r="O953" i="29"/>
  <c r="AA925" i="29"/>
  <c r="AB925" i="29"/>
  <c r="S912" i="29"/>
  <c r="Z937" i="29"/>
  <c r="L910" i="29"/>
  <c r="T912" i="29"/>
  <c r="W934" i="29"/>
  <c r="AA937" i="29" s="1"/>
  <c r="W939" i="29"/>
  <c r="AA942" i="29" s="1"/>
  <c r="W942" i="29"/>
  <c r="Z934" i="29"/>
  <c r="Z939" i="29"/>
  <c r="Z942" i="29"/>
  <c r="M915" i="29"/>
  <c r="J916" i="29"/>
  <c r="AA924" i="29"/>
  <c r="N912" i="29"/>
  <c r="M916" i="29" a="1"/>
  <c r="M916" i="29" s="1"/>
  <c r="Z938" i="29"/>
  <c r="Z941" i="29"/>
  <c r="O912" i="29"/>
  <c r="AC944" i="29"/>
  <c r="S871"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Z770" i="29"/>
  <c r="Z775" i="29"/>
  <c r="Z778" i="29"/>
  <c r="M751" i="29"/>
  <c r="Z772" i="29"/>
  <c r="O748" i="29"/>
  <c r="AC780" i="29"/>
  <c r="S707" i="29"/>
  <c r="T707" i="29"/>
  <c r="W725" i="29"/>
  <c r="AA728" i="29" s="1"/>
  <c r="W729" i="29"/>
  <c r="AA732" i="29" s="1"/>
  <c r="W734" i="29"/>
  <c r="AA737" i="29" s="1"/>
  <c r="W737" i="29"/>
  <c r="Z727" i="29"/>
  <c r="Z729" i="29"/>
  <c r="Z734" i="29"/>
  <c r="Z737" i="29"/>
  <c r="M710" i="29"/>
  <c r="Z731" i="29"/>
  <c r="J711" i="29"/>
  <c r="AC739" i="29"/>
  <c r="N707" i="29"/>
  <c r="M711" i="29" a="1"/>
  <c r="M711" i="29" s="1"/>
  <c r="O707" i="29"/>
  <c r="Q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49" i="29" l="1"/>
  <c r="AB556" i="29"/>
  <c r="AB720" i="29"/>
  <c r="AA1828" i="29"/>
  <c r="L377" i="29"/>
  <c r="AA147" i="29"/>
  <c r="AB1089" i="29"/>
  <c r="L213" i="29"/>
  <c r="AA146" i="29"/>
  <c r="L33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FI3" i="34" l="1"/>
  <c r="FH3" i="34" s="1"/>
  <c r="FH2" i="34" s="1"/>
  <c r="EY3" i="34"/>
  <c r="EX3" i="34" s="1"/>
  <c r="EX2" i="34" s="1"/>
  <c r="DF3" i="34"/>
  <c r="DE3" i="34" s="1"/>
  <c r="L870" i="29" s="1"/>
  <c r="CQ3" i="34"/>
  <c r="CP3" i="34" s="1"/>
  <c r="CP2" i="34" s="1"/>
  <c r="BH3" i="34"/>
  <c r="BG3" i="34" s="1"/>
  <c r="BG2" i="34" s="1"/>
  <c r="EJ5" i="34"/>
  <c r="EE3" i="34"/>
  <c r="DZ3" i="34"/>
  <c r="DY3" i="34" s="1"/>
  <c r="L1034" i="29" s="1"/>
  <c r="DU3" i="34"/>
  <c r="DP3" i="34"/>
  <c r="DO3" i="34" s="1"/>
  <c r="DO2" i="34" s="1"/>
  <c r="DP5" i="34"/>
  <c r="CV5" i="34"/>
  <c r="CV3" i="34"/>
  <c r="CL3" i="34"/>
  <c r="CK3" i="34" s="1"/>
  <c r="CK2" i="34" s="1"/>
  <c r="CB3" i="34"/>
  <c r="BW3" i="34"/>
  <c r="BV3" i="34" s="1"/>
  <c r="BV2" i="34" s="1"/>
  <c r="BR3" i="34"/>
  <c r="BQ3" i="34" s="1"/>
  <c r="L542" i="29" s="1"/>
  <c r="BM3" i="34"/>
  <c r="AS3"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AX3" i="34"/>
  <c r="FC3" i="34"/>
  <c r="FC2" i="34" s="1"/>
  <c r="EN3" i="34"/>
  <c r="L1157" i="29" s="1"/>
  <c r="CZ3" i="34"/>
  <c r="CZ2" i="34" s="1"/>
  <c r="FS3" i="34"/>
  <c r="FR3" i="34" s="1"/>
  <c r="FR2" i="34" s="1"/>
  <c r="FX5" i="34"/>
  <c r="FW3" i="34" s="1"/>
  <c r="FM2" i="34"/>
  <c r="L1362" i="29"/>
  <c r="ET3" i="34"/>
  <c r="ES3" i="34" s="1"/>
  <c r="L1198" i="29" s="1"/>
  <c r="EJ3" i="34"/>
  <c r="EI3" i="34" s="1"/>
  <c r="EI2" i="34" s="1"/>
  <c r="DK3" i="34"/>
  <c r="DJ3" i="34" s="1"/>
  <c r="DJ2" i="34" s="1"/>
  <c r="EE5" i="34"/>
  <c r="DU5" i="34"/>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DT3" i="34" l="1"/>
  <c r="DT2" i="34" s="1"/>
  <c r="ED3" i="34"/>
  <c r="ED2" i="34" s="1"/>
  <c r="L952" i="29"/>
  <c r="CU3" i="34"/>
  <c r="L788" i="29" s="1"/>
  <c r="CA3" i="34"/>
  <c r="L624" i="29" s="1"/>
  <c r="BL3" i="34"/>
  <c r="L501" i="29" s="1"/>
  <c r="AR3" i="34"/>
  <c r="L337" i="29" s="1"/>
  <c r="IO2" i="34"/>
  <c r="L2018" i="29"/>
  <c r="AW3" i="34"/>
  <c r="L378" i="29" s="1"/>
  <c r="L1321" i="29"/>
  <c r="L1280" i="29"/>
  <c r="EN2" i="34"/>
  <c r="DY2" i="34"/>
  <c r="DE2" i="34"/>
  <c r="L829" i="29"/>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AR2" i="34" l="1"/>
  <c r="CU2" i="34"/>
  <c r="L993" i="29"/>
  <c r="L1075" i="29"/>
  <c r="CA2" i="34"/>
  <c r="BL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V461" i="29" s="1"/>
  <c r="AR534" i="29"/>
  <c r="AN575" i="29"/>
  <c r="V543" i="29" s="1"/>
  <c r="AR575" i="29"/>
  <c r="AQ616" i="29"/>
  <c r="AN657" i="29"/>
  <c r="AR657" i="29"/>
  <c r="AQ698" i="29"/>
  <c r="AN739" i="29"/>
  <c r="AR780" i="29"/>
  <c r="AN821" i="29"/>
  <c r="V789" i="29" s="1"/>
  <c r="AR821" i="29"/>
  <c r="AR862" i="29"/>
  <c r="AN903" i="29"/>
  <c r="V871" i="29" s="1"/>
  <c r="AQ944" i="29"/>
  <c r="AN985" i="29"/>
  <c r="V953" i="29" s="1"/>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707" i="29" l="1"/>
  <c r="V133" i="29"/>
  <c r="V748" i="29"/>
  <c r="V1158" i="29"/>
  <c r="V1117" i="29"/>
  <c r="V502" i="29"/>
  <c r="V338" i="29"/>
  <c r="V912" i="29"/>
  <c r="V584" i="29"/>
  <c r="V297" i="29"/>
  <c r="V379"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J1088" i="29" s="1"/>
  <c r="BA1086" i="29"/>
  <c r="J1087" i="29" s="1"/>
  <c r="BA1085" i="29"/>
  <c r="J1086" i="29" s="1"/>
  <c r="BA1084" i="29"/>
  <c r="J1085" i="29" s="1"/>
  <c r="AE1083" i="29"/>
  <c r="BA1083" i="29"/>
  <c r="J1084" i="29" s="1"/>
  <c r="BA1065" i="29"/>
  <c r="BA1064" i="29"/>
  <c r="BA1063" i="29"/>
  <c r="BA1061" i="29"/>
  <c r="BA1060" i="29"/>
  <c r="BA1059" i="29"/>
  <c r="BA1058" i="29"/>
  <c r="BA1057" i="29"/>
  <c r="BA1056" i="29"/>
  <c r="BA1055" i="29"/>
  <c r="J1056" i="29" s="1"/>
  <c r="BA1054" i="29"/>
  <c r="BA1053" i="29"/>
  <c r="BA1052" i="29"/>
  <c r="BA1051" i="29"/>
  <c r="BA1050" i="29"/>
  <c r="J1051" i="29" s="1"/>
  <c r="BA1049" i="29"/>
  <c r="J1050" i="29" s="1"/>
  <c r="BA1048" i="29"/>
  <c r="J1049" i="29" s="1"/>
  <c r="BA1047" i="29"/>
  <c r="J1048" i="29" s="1"/>
  <c r="BA1046" i="29"/>
  <c r="J1047" i="29" s="1"/>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J1007" i="29" s="1"/>
  <c r="BA1005" i="29"/>
  <c r="J1006" i="29" s="1"/>
  <c r="BA1004" i="29"/>
  <c r="J1005" i="29" s="1"/>
  <c r="BA1003" i="29"/>
  <c r="J1004" i="29" s="1"/>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J930" i="29" s="1"/>
  <c r="BA928" i="29"/>
  <c r="J929" i="29" s="1"/>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S1199" i="29" s="1"/>
  <c r="AJ1198" i="29"/>
  <c r="P1198" i="29" s="1"/>
  <c r="AL1195" i="29"/>
  <c r="S1195" i="29" s="1"/>
  <c r="AJ1199" i="29"/>
  <c r="P1199" i="29" s="1"/>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U1240" i="29" s="1"/>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U1281" i="29" s="1"/>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U1158" i="29" s="1"/>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X745" i="29"/>
  <c r="AX747" i="29"/>
  <c r="AU746" i="29"/>
  <c r="AX746" i="29"/>
  <c r="AU745" i="29"/>
  <c r="AU747"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X786" i="29"/>
  <c r="AU788" i="29"/>
  <c r="AV787" i="29"/>
  <c r="AU786"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571" i="29" l="1"/>
  <c r="J915"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W706" i="29" s="1"/>
  <c r="AS704" i="29"/>
  <c r="AW704" i="29" s="1"/>
  <c r="AS705" i="29"/>
  <c r="AW705" i="29" s="1"/>
  <c r="AS254" i="29"/>
  <c r="AS255" i="29"/>
  <c r="AS253" i="29"/>
  <c r="AS581" i="29"/>
  <c r="AS583" i="29"/>
  <c r="AS582" i="29"/>
  <c r="AS132" i="29"/>
  <c r="AU132" i="29" s="1"/>
  <c r="AS131" i="29"/>
  <c r="AU131" i="29" s="1"/>
  <c r="AS130" i="29"/>
  <c r="AU130" i="29" s="1"/>
  <c r="AS295" i="29"/>
  <c r="AS296" i="29"/>
  <c r="AS294" i="29"/>
  <c r="AW294" i="29" s="1"/>
  <c r="AS460" i="29"/>
  <c r="AS458" i="29"/>
  <c r="AS459" i="29"/>
  <c r="AS624" i="29"/>
  <c r="AW624" i="29" s="1"/>
  <c r="AS622" i="29"/>
  <c r="AW622" i="29" s="1"/>
  <c r="AS623" i="29"/>
  <c r="AW623" i="29" s="1"/>
  <c r="AS788" i="29"/>
  <c r="AW788" i="29" s="1"/>
  <c r="AS786" i="29"/>
  <c r="AW786" i="29" s="1"/>
  <c r="AS787" i="29"/>
  <c r="AW787" i="29" s="1"/>
  <c r="AS90" i="29"/>
  <c r="AS89" i="29"/>
  <c r="AV89" i="29" s="1"/>
  <c r="AS91" i="29"/>
  <c r="AV91" i="29" s="1"/>
  <c r="AS417" i="29"/>
  <c r="AS419" i="29"/>
  <c r="AS418" i="29"/>
  <c r="AS745" i="29"/>
  <c r="AS747" i="29"/>
  <c r="AS746" i="29"/>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J761" i="29" s="1"/>
  <c r="BA759" i="29"/>
  <c r="J760" i="29" s="1"/>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BA676" i="29"/>
  <c r="BA675" i="29"/>
  <c r="J676" i="29" s="1"/>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J557" i="29" s="1"/>
  <c r="BA555" i="29"/>
  <c r="J556" i="29" s="1"/>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BA474" i="29"/>
  <c r="BA473" i="29"/>
  <c r="BA472" i="29"/>
  <c r="BA471" i="29"/>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J396" i="29" s="1"/>
  <c r="BA394" i="29"/>
  <c r="J395" i="29" s="1"/>
  <c r="BA393" i="29"/>
  <c r="J394" i="29" s="1"/>
  <c r="BA392" i="29"/>
  <c r="J393" i="29" s="1"/>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J268" i="29" s="1"/>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J69" i="29" s="1"/>
  <c r="BA67" i="29"/>
  <c r="J68" i="29" s="1"/>
  <c r="BA66" i="29"/>
  <c r="J67" i="29" s="1"/>
  <c r="BA65" i="29"/>
  <c r="J66" i="29" s="1"/>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747" i="29" l="1"/>
  <c r="AW747" i="29"/>
  <c r="AU460" i="29"/>
  <c r="AW460" i="29"/>
  <c r="AV541" i="29"/>
  <c r="AW541" i="29"/>
  <c r="AV745" i="29"/>
  <c r="AW745" i="29"/>
  <c r="AU459" i="29"/>
  <c r="AW459" i="29"/>
  <c r="AV542" i="29"/>
  <c r="AW542" i="29"/>
  <c r="AV746" i="29"/>
  <c r="AW746" i="29"/>
  <c r="AU458" i="29"/>
  <c r="AW458" i="29"/>
  <c r="AX581" i="29"/>
  <c r="AW581" i="29"/>
  <c r="AX583" i="29"/>
  <c r="AW583" i="29"/>
  <c r="AX582" i="29"/>
  <c r="AW582"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<sst xmlns="http://schemas.openxmlformats.org/spreadsheetml/2006/main" count="8065" uniqueCount="824">
  <si>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</si>
  <si>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</si>
  <si>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</si>
  <si>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</si>
  <si>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</si>
  <si>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</si>
  <si>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</si>
  <si>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</si>
  <si>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</si>
  <si>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</si>
  <si>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</si>
  <si>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</si>
  <si>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</si>
  <si>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</si>
  <si>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</si>
  <si>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</si>
  <si>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</si>
  <si>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</si>
  <si>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</si>
  <si>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</si>
  <si>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</si>
  <si>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</si>
  <si>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</si>
  <si>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</si>
  <si>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</si>
  <si>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</si>
  <si>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</si>
  <si>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</si>
  <si>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</si>
  <si>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</si>
  <si>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</si>
  <si>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</si>
  <si>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</si>
  <si>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</si>
  <si>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</si>
  <si>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</si>
  <si>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</si>
  <si>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</si>
  <si>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</si>
  <si>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</si>
  <si>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</si>
  <si>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</si>
  <si>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</si>
  <si>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</si>
  <si>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</si>
  <si>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</si>
  <si>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</si>
  <si>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</si>
  <si>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</si>
  <si>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</si>
  <si>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</si>
  <si>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</si>
  <si>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</si>
  <si>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</si>
  <si>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</si>
  <si>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</si>
  <si>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</si>
  <si>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</si>
  <si>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</si>
  <si>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</si>
  <si>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</si>
  <si>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</si>
  <si>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</si>
  <si>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</si>
  <si>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</si>
  <si>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</si>
  <si>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</si>
  <si>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</si>
  <si>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</si>
  <si>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</si>
  <si>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</si>
  <si>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</si>
  <si>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</si>
  <si>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</si>
  <si>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</si>
  <si>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</si>
  <si>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</si>
  <si>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</si>
  <si>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</si>
  <si>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</si>
  <si>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</si>
  <si>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</si>
  <si>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</si>
  <si>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</si>
  <si>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</si>
  <si>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</si>
  <si>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</si>
  <si>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</si>
  <si>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</si>
  <si>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</si>
  <si>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</si>
  <si>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</si>
  <si>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</si>
  <si>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</si>
  <si>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</si>
  <si>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</si>
  <si>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</si>
  <si>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</si>
  <si>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</si>
  <si>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</si>
  <si>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</si>
  <si>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</si>
  <si>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</si>
  <si>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</si>
  <si>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</si>
  <si>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</si>
  <si>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</si>
  <si>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</si>
  <si>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</si>
  <si>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</si>
  <si>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</si>
  <si>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</si>
  <si>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</si>
  <si>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</si>
  <si>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</si>
  <si>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</si>
  <si>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</si>
  <si>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</si>
  <si>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</si>
  <si>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</si>
  <si>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</si>
  <si>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</si>
  <si>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</si>
  <si>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</si>
  <si>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</si>
  <si>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</si>
  <si>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</si>
  <si>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</si>
  <si>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</si>
  <si>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</si>
  <si>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</si>
  <si>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</si>
  <si>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</si>
  <si>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</si>
  <si>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</si>
  <si>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</si>
  <si>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</si>
  <si>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</si>
  <si>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</si>
  <si>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</si>
  <si>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</si>
  <si>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</si>
  <si>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</si>
  <si>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</si>
  <si>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</si>
  <si>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</si>
  <si>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</si>
  <si>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</si>
  <si>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</si>
  <si>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</si>
  <si>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</si>
  <si>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</si>
  <si>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</si>
  <si>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</si>
  <si>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</si>
  <si>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</si>
  <si>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</si>
  <si>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</si>
  <si>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</si>
  <si>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</si>
  <si>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</si>
  <si>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</si>
  <si>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</si>
  <si>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</si>
  <si>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</si>
  <si>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</si>
  <si>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</si>
  <si>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</si>
  <si>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</si>
  <si>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</si>
  <si>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</si>
  <si>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</si>
  <si>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</si>
  <si>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</si>
  <si>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</si>
  <si>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</si>
  <si>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</si>
  <si>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</si>
  <si>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</si>
  <si>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</si>
  <si>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</si>
  <si>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</si>
  <si>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</si>
  <si>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</si>
  <si>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</si>
  <si>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</si>
  <si>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</si>
  <si>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</si>
  <si>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</si>
  <si>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</si>
  <si>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</si>
  <si>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</si>
  <si>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</si>
  <si>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</si>
  <si>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</si>
  <si>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</si>
  <si>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</si>
  <si>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</si>
  <si>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</si>
  <si>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</si>
  <si>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</si>
  <si>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</si>
  <si>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</si>
  <si>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</si>
  <si>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</si>
  <si>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</si>
  <si>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</si>
  <si>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</si>
  <si>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</si>
  <si>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</si>
  <si>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</si>
  <si>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</si>
  <si>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</si>
  <si>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</si>
  <si>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</si>
  <si>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</si>
  <si>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</si>
  <si>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</si>
  <si>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</si>
  <si>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</si>
  <si>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</si>
  <si>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</si>
  <si>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</si>
  <si>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</si>
  <si>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</si>
  <si>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</si>
  <si>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</si>
  <si>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</si>
  <si>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</si>
  <si>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</si>
  <si>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</si>
  <si>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</si>
  <si>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</si>
  <si>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</si>
  <si>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</si>
  <si>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</si>
  <si>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</si>
  <si>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</si>
  <si>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</si>
  <si>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</si>
  <si>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</si>
  <si>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</si>
  <si>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</si>
  <si>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</si>
  <si>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</si>
  <si>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</si>
  <si>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</si>
  <si>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</si>
  <si>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</si>
  <si>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</si>
  <si>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</si>
  <si>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</si>
  <si>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</si>
  <si>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</si>
  <si>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</si>
  <si>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</si>
  <si>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</si>
  <si>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</si>
  <si>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</si>
  <si>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</si>
  <si>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</si>
  <si>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</si>
  <si>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</si>
  <si>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</si>
  <si>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</si>
  <si>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</si>
  <si>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</si>
  <si>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</si>
  <si>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</si>
  <si>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</si>
  <si>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</si>
  <si>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</si>
  <si>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</si>
  <si>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</si>
  <si>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</si>
  <si>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</si>
  <si>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</si>
  <si>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</si>
  <si>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</si>
  <si>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</si>
  <si>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</si>
  <si>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</si>
  <si>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</si>
  <si>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</si>
  <si>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</si>
  <si>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</si>
  <si>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</si>
  <si>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</si>
  <si>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</si>
  <si>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</si>
  <si>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</si>
  <si>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</si>
  <si>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</si>
  <si>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</si>
  <si>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</si>
  <si>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</si>
  <si>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</si>
  <si>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</si>
  <si>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</si>
  <si>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</si>
  <si>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</si>
  <si>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</si>
  <si>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</si>
  <si>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</si>
  <si>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</si>
  <si>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</si>
  <si>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</si>
  <si>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</si>
  <si>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</si>
  <si>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</si>
  <si>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</si>
  <si>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</si>
  <si>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</si>
  <si>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</si>
  <si>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</si>
  <si>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</si>
  <si>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</si>
  <si>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</si>
  <si>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</si>
  <si>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</si>
  <si>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</si>
  <si>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</si>
  <si>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</si>
  <si>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</si>
  <si>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</si>
  <si>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</si>
  <si>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</si>
  <si>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</si>
  <si>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</si>
  <si>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</si>
  <si>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</si>
  <si>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</si>
  <si>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</si>
  <si>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</si>
  <si>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</si>
  <si>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</si>
  <si>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</si>
  <si>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</si>
  <si>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</si>
  <si>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</si>
  <si>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</si>
  <si>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</si>
  <si>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</si>
  <si>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</si>
  <si>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</si>
  <si>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</si>
  <si>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</si>
  <si>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</si>
  <si>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</si>
  <si>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</si>
  <si>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</si>
  <si>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</si>
  <si>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</si>
  <si>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</si>
  <si>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</si>
  <si>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</si>
  <si>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</si>
  <si>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</si>
  <si>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</si>
  <si>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</si>
  <si>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</si>
  <si>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</si>
  <si>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</si>
  <si>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</si>
  <si>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</si>
  <si>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</si>
  <si>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</si>
  <si>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</si>
  <si>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</si>
  <si>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</si>
  <si>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</si>
  <si>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</si>
  <si>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</si>
  <si>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</si>
  <si>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</si>
  <si>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</si>
  <si>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</si>
  <si>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</si>
  <si>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</si>
  <si>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</si>
  <si>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</si>
  <si>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</si>
  <si>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</si>
  <si>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</si>
  <si>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</si>
  <si>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</si>
  <si>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</si>
  <si>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</si>
  <si>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</si>
  <si>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</si>
  <si>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</si>
  <si>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</si>
  <si>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</si>
  <si>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</si>
  <si>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</si>
  <si>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</si>
  <si>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</si>
  <si>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</si>
  <si>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</si>
  <si>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</si>
  <si>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</si>
  <si>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</si>
  <si>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</si>
  <si>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</si>
  <si>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</si>
  <si>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</si>
  <si>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</si>
  <si>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</si>
  <si>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</si>
  <si>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</si>
  <si>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</si>
  <si>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</si>
  <si>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</si>
  <si>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</si>
  <si>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</si>
  <si>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</si>
  <si>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</si>
  <si>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</si>
  <si>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</si>
  <si>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</si>
  <si>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</si>
  <si>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</si>
  <si>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</si>
  <si>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</si>
  <si>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</si>
  <si>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</si>
  <si>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</si>
  <si>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</si>
  <si>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</si>
  <si>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</si>
  <si>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</si>
  <si>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</si>
  <si>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</si>
  <si>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</si>
  <si>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</si>
  <si>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</si>
  <si>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</si>
  <si>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</si>
  <si>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</si>
  <si>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</si>
  <si>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</si>
  <si>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</si>
  <si>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</si>
  <si>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</si>
  <si>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</si>
  <si>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</si>
  <si>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</si>
  <si>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</si>
  <si>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</si>
  <si>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</si>
  <si>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</si>
  <si>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</si>
  <si>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</si>
  <si>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</si>
  <si>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</si>
  <si>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</si>
  <si>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</si>
  <si>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</si>
  <si>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</si>
  <si>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</si>
  <si>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</si>
  <si>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</si>
  <si>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</si>
  <si>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</si>
  <si>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</si>
  <si>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</si>
  <si>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</si>
  <si>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</si>
  <si>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</si>
  <si>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</si>
  <si>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</si>
  <si>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</si>
  <si>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</si>
  <si>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</si>
  <si>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</si>
  <si>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</si>
  <si>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</si>
  <si>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</si>
  <si>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</si>
  <si>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</si>
  <si>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</si>
  <si>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</si>
  <si>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</si>
  <si>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</si>
  <si>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</si>
  <si>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</si>
  <si>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</si>
  <si>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</si>
  <si>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</si>
  <si>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</si>
  <si>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</si>
  <si>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</si>
  <si>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</si>
  <si>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</si>
  <si>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</si>
  <si>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</si>
  <si>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</si>
  <si>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</si>
  <si>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</si>
  <si>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</si>
  <si>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</si>
  <si>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</si>
  <si>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</si>
  <si>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</si>
  <si>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</si>
  <si>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</si>
  <si>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</si>
  <si>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</si>
  <si>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</si>
  <si>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</si>
  <si>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</si>
  <si>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</si>
  <si>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</si>
  <si>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</si>
  <si>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</si>
  <si>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</si>
  <si>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</si>
  <si>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</si>
  <si>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</si>
  <si>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</si>
  <si>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</si>
  <si>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</si>
  <si>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</si>
  <si>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</si>
  <si>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</si>
  <si>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</si>
  <si>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</si>
  <si>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</si>
  <si>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</si>
  <si>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</si>
  <si>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</si>
  <si>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</si>
  <si>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</si>
  <si>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</si>
  <si>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</si>
  <si>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</si>
  <si>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</si>
  <si>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</si>
  <si>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</si>
  <si>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</si>
  <si>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</si>
  <si>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</si>
  <si>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</si>
  <si>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</si>
  <si>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</si>
  <si>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</si>
  <si>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</si>
  <si>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</si>
  <si>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</si>
  <si>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</si>
  <si>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</si>
  <si>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</si>
  <si>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</si>
  <si>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</si>
  <si>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</si>
  <si>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</si>
  <si>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</si>
  <si>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</si>
  <si>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</si>
  <si>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</si>
  <si>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</si>
  <si>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</si>
  <si>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</si>
  <si>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</si>
  <si>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</si>
  <si>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</si>
  <si>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</si>
  <si>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</si>
  <si>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</si>
  <si>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</si>
  <si>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</si>
  <si>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</si>
  <si>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</si>
  <si>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</si>
  <si>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</si>
  <si>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</si>
  <si>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</si>
  <si>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</si>
  <si>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</si>
  <si>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</si>
  <si>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</si>
  <si>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</si>
  <si>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</si>
  <si>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</si>
  <si>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</si>
  <si>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</si>
  <si>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</si>
  <si>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</si>
  <si>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</si>
  <si>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</si>
  <si>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</si>
  <si>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</si>
  <si>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</si>
  <si>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</si>
  <si>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</si>
  <si>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</si>
  <si>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</si>
  <si>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</si>
  <si>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</si>
  <si>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</si>
  <si>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</si>
  <si>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</si>
  <si>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</si>
  <si>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</si>
  <si>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</si>
  <si>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</si>
  <si>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</si>
  <si>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</si>
  <si>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</si>
  <si>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</si>
  <si>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</si>
  <si>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</si>
  <si>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</si>
  <si>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</si>
  <si>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</si>
  <si>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</si>
  <si>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</si>
  <si>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</si>
  <si>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</si>
  <si>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</si>
  <si>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</si>
  <si>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</si>
  <si>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</si>
  <si>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</si>
  <si>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</si>
  <si>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</si>
  <si>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</si>
  <si>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</si>
  <si>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</si>
  <si>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</si>
  <si>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</si>
  <si>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</si>
  <si>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</si>
  <si>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</si>
  <si>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</si>
  <si>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</si>
  <si>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</si>
  <si>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</si>
  <si>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</si>
  <si>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</si>
  <si>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</si>
  <si>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</si>
  <si>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</si>
  <si>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</si>
  <si>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</si>
  <si>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</si>
  <si>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</si>
  <si>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</si>
  <si>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</si>
  <si>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</si>
  <si>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</si>
  <si>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</si>
  <si>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</si>
  <si>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</si>
  <si>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</si>
  <si>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</si>
  <si>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</si>
  <si>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</si>
  <si>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</si>
  <si>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</si>
  <si>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</si>
  <si>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</si>
  <si>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</si>
  <si>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</si>
  <si>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</si>
  <si>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</si>
  <si>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</si>
  <si>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</si>
  <si>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</si>
  <si>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</si>
  <si>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</si>
  <si>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</si>
  <si>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</si>
  <si>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</si>
  <si>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</si>
  <si>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</si>
  <si>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</si>
  <si>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</si>
  <si>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</si>
  <si>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</si>
  <si>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</si>
  <si>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</si>
  <si>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</si>
  <si>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</si>
  <si>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</si>
  <si>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</si>
  <si>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</si>
  <si>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</si>
  <si>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</si>
  <si>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</si>
  <si>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</si>
  <si>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</si>
  <si>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</si>
  <si>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</si>
  <si>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</si>
  <si>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</si>
  <si>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</si>
  <si>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</si>
  <si>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</si>
  <si>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</si>
  <si>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</si>
  <si>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</si>
  <si>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</si>
  <si>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</si>
  <si>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</si>
  <si>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</si>
  <si>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</si>
  <si>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</si>
  <si>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</si>
  <si>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</si>
  <si>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</si>
  <si>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</si>
  <si>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</si>
  <si>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</si>
  <si>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</si>
  <si>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</si>
  <si>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</si>
  <si>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</si>
  <si>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</si>
  <si>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</si>
  <si>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</si>
  <si>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</si>
  <si>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</si>
  <si>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</si>
  <si>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</si>
  <si>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</si>
  <si>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</si>
  <si>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</si>
  <si>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</si>
  <si>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</si>
  <si>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</si>
  <si>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A02SNQQ</t>
  </si>
  <si>
    <t>6800 HIGHWAY 22</t>
  </si>
  <si>
    <t>1210PA</t>
  </si>
  <si>
    <t>PON1210PA</t>
  </si>
  <si>
    <t>FBT</t>
  </si>
  <si>
    <t>REEL20</t>
  </si>
  <si>
    <t>REEL 16 (361-576)</t>
  </si>
  <si>
    <t>F 6679-1 HIGHWAY 22</t>
  </si>
  <si>
    <t>F 6691-1 HIGHWAY 22</t>
  </si>
  <si>
    <t>F 6875-1 HIGHWAY 22</t>
  </si>
  <si>
    <t>F 6475-1 HIGHWAY 22</t>
  </si>
  <si>
    <t>F 6199-1 HIGHWAY 22</t>
  </si>
  <si>
    <t>F 6065-1 HIGHWAY 22</t>
  </si>
  <si>
    <t>F 6011-1 HIGHWAY 22</t>
  </si>
  <si>
    <t>F 5926-1 HIGHWAY 22</t>
  </si>
  <si>
    <t>F 5730-1 HIGHWAY 22</t>
  </si>
  <si>
    <t>F 128-2 MOUNTAINVIEW DR</t>
  </si>
  <si>
    <t>F 210-2 MOUNTAINVIEW DR</t>
  </si>
  <si>
    <t>F 4656-2 HIGHWAY 119</t>
  </si>
  <si>
    <t>F 4610-2 HIGHWAY 119</t>
  </si>
  <si>
    <t>F 4560-2 HIGHWAY 119</t>
  </si>
  <si>
    <t>S 4560-2 HIGHWAY 119</t>
  </si>
  <si>
    <t>F 7020-1 HIGHWAY 22</t>
  </si>
  <si>
    <t>OPP 7011-1 HIGHWAY 22</t>
  </si>
  <si>
    <t>F 4741-2 HIGHWAY 119</t>
  </si>
  <si>
    <t>F 4767-2 HIGHWAY 119</t>
  </si>
  <si>
    <t>F 200-1 AMMERSEE LAKES DR</t>
  </si>
  <si>
    <t>F 204-1 AMMERSEE LAKES DR</t>
  </si>
  <si>
    <t>F 220-1 AMMERSEE LAKES DR</t>
  </si>
  <si>
    <t>F 226-1 AMMERSEE LAKES DR</t>
  </si>
  <si>
    <t>F 272-1 AMMERSEE LAKES DR</t>
  </si>
  <si>
    <t>F 284-1 AMMERSEE LAKES DR</t>
  </si>
  <si>
    <t>F 101-1 MOORES SPRING RD</t>
  </si>
  <si>
    <t>F 109-1 MOORES SPRING RD</t>
  </si>
  <si>
    <t>F 116-1 MOORES SPRING RD</t>
  </si>
  <si>
    <t>F 135-1 MOORES SPRING RD</t>
  </si>
  <si>
    <t>F 143-1 MOORES SPRING RD</t>
  </si>
  <si>
    <t>F 151-1 MOORES SPRING RD</t>
  </si>
  <si>
    <t>F 167-1 MOORES SPRING RD</t>
  </si>
  <si>
    <t>F 179-1 MOORES SPRING RD</t>
  </si>
  <si>
    <t>F 7390-1 HIGHWAY 22</t>
  </si>
  <si>
    <t>F 7490-1 HIGHWAY 22</t>
  </si>
  <si>
    <t>F 7706-1 HIGHWAY 22</t>
  </si>
  <si>
    <t>F 6512-1 HIGHWAY 16</t>
  </si>
  <si>
    <t>F 6418-1 HIGHWAY 16</t>
  </si>
  <si>
    <t>F 6305-1 HIGHWAY 16</t>
  </si>
  <si>
    <t>F 6233-1 HIGHWAY 16</t>
  </si>
  <si>
    <t>F 7920-1 HIGHWAY 22</t>
  </si>
  <si>
    <t>F 7966-1 HIGHWAY 22</t>
  </si>
  <si>
    <t>F 8154-1 HIGHWAY 22</t>
  </si>
  <si>
    <t>F 6169-1 HIGHWAY 16</t>
  </si>
  <si>
    <t>OPP 6116-1 HIGHWAY 16</t>
  </si>
  <si>
    <t>F 6087-1 HIGHWAY 16</t>
  </si>
  <si>
    <t>F 5691-1 HIGHWAY 16</t>
  </si>
  <si>
    <t>F 5569-1 HIGHWAY 16</t>
  </si>
  <si>
    <t>OPP 5464-1 HIGHWAY 16</t>
  </si>
  <si>
    <t>F 5385-1 HIGHWAY 16</t>
  </si>
  <si>
    <t>F 5343-1 HIGHWAY 16</t>
  </si>
  <si>
    <t>F 30-1 HIGHWAY 107</t>
  </si>
  <si>
    <t>OPP 180-1 BUTTERCUP LN</t>
  </si>
  <si>
    <t>F 195-1 BUTTERCUP LN</t>
  </si>
  <si>
    <t>F 365-1 BUTTERCUP LN</t>
  </si>
  <si>
    <t>F 985-2 HIGHWAY 107</t>
  </si>
  <si>
    <t>S 1023-2 HIGHWAY 107</t>
  </si>
  <si>
    <t>F 1055-2 HIGHWAY 107</t>
  </si>
  <si>
    <t>OPP 566-2 HIGHWAY 107</t>
  </si>
  <si>
    <t>F 643-2 HIGHWAY 107</t>
  </si>
  <si>
    <t>F 661-2 HIGHWAY 107</t>
  </si>
  <si>
    <t>OPP 780-2 HIGHWAY 107</t>
  </si>
  <si>
    <t>F 815-2 HIGHWAY 107</t>
  </si>
  <si>
    <t>F 941-2 HIGHWAY 107</t>
  </si>
  <si>
    <t>F 1-2 HIGHWAY 107</t>
  </si>
  <si>
    <t>F 169-2 HIGHWAY 107</t>
  </si>
  <si>
    <t>OPP 314-2 HIGHWAY 107</t>
  </si>
  <si>
    <t>F 399-2 HIGHWAY 107</t>
  </si>
  <si>
    <t>F 236-2 AMMERSEE LAKES DR</t>
  </si>
  <si>
    <t>F 244-2 AMMERSEE LAKES DR</t>
  </si>
  <si>
    <t>F 276-2 AMMERSEE LAKES DR</t>
  </si>
  <si>
    <t>F 260-2 AMMERSEE LAKES DR</t>
  </si>
  <si>
    <t>F 252-2 AMMERSEE LAKES DR</t>
  </si>
  <si>
    <t>F 212-2 AMMERSEE LAKES DR</t>
  </si>
  <si>
    <t>F 127-2 MOORES SPRING RD</t>
  </si>
  <si>
    <t>F 159-2 MOORES SPRING RD</t>
  </si>
  <si>
    <t>F 175-2 MOORES SPRING RD</t>
  </si>
  <si>
    <t>F 27-1 AMBERWOOD TRL</t>
  </si>
  <si>
    <t>OPP 7615-1 HIGHWAY 22</t>
  </si>
  <si>
    <t>MNTVALNM</t>
  </si>
  <si>
    <t>F 122-1 LEGACY OAKS DR</t>
  </si>
  <si>
    <t>REEL 15 (361-576)</t>
  </si>
  <si>
    <t>F 6577-2 HIGHWAY 22</t>
  </si>
  <si>
    <t>F 1005-1 PARKERS COVE</t>
  </si>
  <si>
    <t>F 1013-1 PARKERS COVE</t>
  </si>
  <si>
    <t>F 1021-1 PARKERS COVE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</si>
</sst>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9" xfId="0" applyFont="1" applyFill="1" applyBorder="1" applyAlignment="1" applyProtection="1">
      <alignment horizontal="center" wrapText="1"/>
      <protection locked="0"/>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7">
    <dxf>
      <fill>
        <patternFill>
          <bgColor rgb="FFFF0000"/>
        </patternFill>
      </fill>
    </dxf>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ea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6" dataDxfId="1624" headerRowBorderDxfId="1625" tableBorderDxfId="1623" totalsRowBorderDxfId="1622">
  <autoFilter ref="A1:AP499" xr:uid="{00000000-0009-0000-0100-000003000000}"/>
  <tableColumns count="42">
    <tableColumn id="1" xr3:uid="{00000000-0010-0000-0000-000001000000}" name="DWG#" dataDxfId="1621"/>
    <tableColumn id="61" xr3:uid="{00000000-0010-0000-0000-00003D000000}" name="10x15 HH" dataDxfId="1620"/>
    <tableColumn id="9" xr3:uid="{00000000-0010-0000-0000-000009000000}" name="IDUCT 1" dataDxfId="1619"/>
    <tableColumn id="10" xr3:uid="{00000000-0010-0000-0000-00000A000000}" name="IDUCT 2" dataDxfId="1618"/>
    <tableColumn id="11" xr3:uid="{00000000-0010-0000-0000-00000B000000}" name="IDUCT 3" dataDxfId="1617"/>
    <tableColumn id="12" xr3:uid="{00000000-0010-0000-0000-00000C000000}" name="IDUCT 4" dataDxfId="1616"/>
    <tableColumn id="13" xr3:uid="{00000000-0010-0000-0000-00000D000000}" name="IDUCT 5" dataDxfId="1615"/>
    <tableColumn id="14" xr3:uid="{00000000-0010-0000-0000-00000E000000}" name="IDUCT 6" dataDxfId="1614"/>
    <tableColumn id="15" xr3:uid="{00000000-0010-0000-0000-00000F000000}" name="IDUCT 7" dataDxfId="1613"/>
    <tableColumn id="16" xr3:uid="{00000000-0010-0000-0000-000010000000}" name="IDUCT 8" dataDxfId="1612"/>
    <tableColumn id="17" xr3:uid="{00000000-0010-0000-0000-000011000000}" name="IDUCT 9" dataDxfId="1611"/>
    <tableColumn id="18" xr3:uid="{00000000-0010-0000-0000-000012000000}" name="IDUCT 10" dataDxfId="1610"/>
    <tableColumn id="19" xr3:uid="{00000000-0010-0000-0000-000013000000}" name="IDUCT 11" dataDxfId="1609"/>
    <tableColumn id="20" xr3:uid="{00000000-0010-0000-0000-000014000000}" name="IDUCT 12" dataDxfId="1608"/>
    <tableColumn id="21" xr3:uid="{00000000-0010-0000-0000-000015000000}" name="IDUCT 13" dataDxfId="1607"/>
    <tableColumn id="22" xr3:uid="{00000000-0010-0000-0000-000016000000}" name="IDUCT 14" dataDxfId="1606"/>
    <tableColumn id="23" xr3:uid="{00000000-0010-0000-0000-000017000000}" name="IDUCT 15" dataDxfId="1605"/>
    <tableColumn id="24" xr3:uid="{00000000-0010-0000-0000-000018000000}" name="IDUCT 16" dataDxfId="1604"/>
    <tableColumn id="25" xr3:uid="{00000000-0010-0000-0000-000019000000}" name="IDUCT 17" dataDxfId="1603"/>
    <tableColumn id="26" xr3:uid="{00000000-0010-0000-0000-00001A000000}" name="IDUCT 18" dataDxfId="1602"/>
    <tableColumn id="27" xr3:uid="{00000000-0010-0000-0000-00001B000000}" name="IDUCT 19" dataDxfId="1601"/>
    <tableColumn id="28" xr3:uid="{00000000-0010-0000-0000-00001C000000}" name="IDUCT 20" dataDxfId="1600"/>
    <tableColumn id="29" xr3:uid="{00000000-0010-0000-0000-00001D000000}" name="Pullback IDUCT 1" dataDxfId="1599"/>
    <tableColumn id="30" xr3:uid="{00000000-0010-0000-0000-00001E000000}" name="Pullback IDUCT 2" dataDxfId="1598"/>
    <tableColumn id="31" xr3:uid="{00000000-0010-0000-0000-00001F000000}" name="Pullback IDUCT 3" dataDxfId="1597"/>
    <tableColumn id="32" xr3:uid="{00000000-0010-0000-0000-000020000000}" name="Pullback IDUCT 4" dataDxfId="1596"/>
    <tableColumn id="33" xr3:uid="{00000000-0010-0000-0000-000021000000}" name="Pullback IDUCT 5" dataDxfId="1595"/>
    <tableColumn id="34" xr3:uid="{00000000-0010-0000-0000-000022000000}" name="Pullback IDUCT 6" dataDxfId="1594"/>
    <tableColumn id="35" xr3:uid="{00000000-0010-0000-0000-000023000000}" name="Pullback IDUCT 7" dataDxfId="1593"/>
    <tableColumn id="36" xr3:uid="{00000000-0010-0000-0000-000024000000}" name="Pullback IDUCT 8" dataDxfId="1592"/>
    <tableColumn id="37" xr3:uid="{00000000-0010-0000-0000-000025000000}" name="Pullback IDUCT 9" dataDxfId="1591"/>
    <tableColumn id="38" xr3:uid="{00000000-0010-0000-0000-000026000000}" name="Pullback IDUCT 10" dataDxfId="1590"/>
    <tableColumn id="49" xr3:uid="{00000000-0010-0000-0000-000031000000}" name="ROD Duct 1" dataDxfId="1589"/>
    <tableColumn id="50" xr3:uid="{00000000-0010-0000-0000-000032000000}" name="ROD Duct 2" dataDxfId="1588"/>
    <tableColumn id="51" xr3:uid="{00000000-0010-0000-0000-000033000000}" name="ROD Duct 3" dataDxfId="1587"/>
    <tableColumn id="52" xr3:uid="{00000000-0010-0000-0000-000034000000}" name="ROD Duct 4" dataDxfId="1586"/>
    <tableColumn id="53" xr3:uid="{00000000-0010-0000-0000-000035000000}" name="ROD Duct 5" dataDxfId="1585"/>
    <tableColumn id="54" xr3:uid="{00000000-0010-0000-0000-000036000000}" name="ROD Duct 6" dataDxfId="1584"/>
    <tableColumn id="55" xr3:uid="{00000000-0010-0000-0000-000037000000}" name="ROD Duct 7" dataDxfId="1583"/>
    <tableColumn id="56" xr3:uid="{00000000-0010-0000-0000-000038000000}" name="ROD Duct 8" dataDxfId="1582"/>
    <tableColumn id="57" xr3:uid="{00000000-0010-0000-0000-000039000000}" name="ROD Duct 9" dataDxfId="1581"/>
    <tableColumn id="58" xr3:uid="{00000000-0010-0000-0000-00003A000000}" name="ROD Duct 10" dataDxfId="158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6875-1 HIGHWAY 22</v>
      </c>
      <c r="B1" s="118"/>
      <c r="C1" s="118"/>
      <c r="D1" s="118"/>
      <c r="E1" s="118"/>
      <c r="G1" t="str">
        <f>IF('Assignment Tool'!C1="","",IF('Assignment Tool'!C1="FST",'Assignment Tool'!D1,""))</f>
        <v/>
      </c>
      <c r="H1">
        <v>1</v>
      </c>
      <c r="I1">
        <v>1</v>
      </c>
      <c r="J1" t="str">
        <f t="array" ref="J1">IFERROR(INDEX($G$2:$G$2050,_xlfn.AGGREGATE(15,6,(ROW($G$2:$G$2050)-ROW($G$2)+1)/($G$2:$G$2050&lt;&gt;""),ROWS(J$1:J1))),"")</f>
        <v>F 6875-1 HIGHWAY 22</v>
      </c>
      <c r="K1">
        <f>IF(J1="","",INDEX('Assignment Tool'!E17:E2050,MATCH(FA_DATA!J1,'Assignment Tool'!D17:D2050,0)))</f>
        <v>6</v>
      </c>
    </row>
    <row r="2" spans="1:11" x14ac:dyDescent="0.25">
      <c r="A2" s="118" t="str">
        <f t="shared" ref="A2:A65" si="0">VLOOKUP(H2,$I$1:$J$1000,2)</f>
        <v>F 6875-1 HIGHWAY 22</v>
      </c>
      <c r="G2" t="str">
        <f>IF('Assignment Tool'!C2="","",IF('Assignment Tool'!C2="FST",'Assignment Tool'!D2,""))</f>
        <v/>
      </c>
      <c r="H2">
        <v>2</v>
      </c>
      <c r="I2">
        <f>IFERROR((I1+K1),"")</f>
        <v>7</v>
      </c>
      <c r="J2" t="str">
        <f t="array" ref="J2">IFERROR(INDEX($G$2:$G$2050,_xlfn.AGGREGATE(15,6,(ROW($G$2:$G$2050)-ROW($G$2)+1)/($G$2:$G$2050&lt;&gt;""),ROWS(J$1:J2))),"")</f>
        <v>F 6691-1 HIGHWAY 22</v>
      </c>
      <c r="K2">
        <f>IF(J2="","",INDEX('Assignment Tool'!E18:E2051,MATCH(FA_DATA!J2,'Assignment Tool'!D18:D2051,0)))</f>
        <v>8</v>
      </c>
    </row>
    <row r="3" spans="1:11" x14ac:dyDescent="0.25">
      <c r="A3" s="118" t="str">
        <f t="shared" si="0"/>
        <v>F 6875-1 HIGHWAY 22</v>
      </c>
      <c r="G3" t="str">
        <f>IF('Assignment Tool'!C3="","",IF('Assignment Tool'!C3="FST",'Assignment Tool'!D3,""))</f>
        <v/>
      </c>
      <c r="H3">
        <v>3</v>
      </c>
      <c r="I3">
        <f t="shared" ref="I3:I66" si="1">IFERROR((I2+K2),"")</f>
        <v>15</v>
      </c>
      <c r="J3" t="str">
        <f t="array" ref="J3">IFERROR(INDEX($G$2:$G$2050,_xlfn.AGGREGATE(15,6,(ROW($G$2:$G$2050)-ROW($G$2)+1)/($G$2:$G$2050&lt;&gt;""),ROWS(J$1:J3))),"")</f>
        <v>F 6679-1 HIGHWAY 22</v>
      </c>
      <c r="K3">
        <f>IF(J3="","",INDEX('Assignment Tool'!E19:E2052,MATCH(FA_DATA!J3,'Assignment Tool'!D19:D2052,0)))</f>
        <v>2</v>
      </c>
    </row>
    <row r="4" spans="1:11" x14ac:dyDescent="0.25">
      <c r="A4" s="118" t="str">
        <f t="shared" si="0"/>
        <v>F 6875-1 HIGHWAY 22</v>
      </c>
      <c r="G4" t="str">
        <f>IF('Assignment Tool'!C4="","",IF('Assignment Tool'!C4="FST",'Assignment Tool'!D4,""))</f>
        <v/>
      </c>
      <c r="H4">
        <v>4</v>
      </c>
      <c r="I4">
        <f t="shared" si="1"/>
        <v>17</v>
      </c>
      <c r="J4" t="str">
        <f t="array" ref="J4">IFERROR(INDEX($G$2:$G$2050,_xlfn.AGGREGATE(15,6,(ROW($G$2:$G$2050)-ROW($G$2)+1)/($G$2:$G$2050&lt;&gt;""),ROWS(J$1:J4))),"")</f>
        <v>F 6577-2 HIGHWAY 22</v>
      </c>
      <c r="K4">
        <f>IF(J4="","",INDEX('Assignment Tool'!E20:E2053,MATCH(FA_DATA!J4,'Assignment Tool'!D20:D2053,0)))</f>
        <v>8</v>
      </c>
    </row>
    <row r="5" spans="1:11" x14ac:dyDescent="0.25">
      <c r="A5" s="118" t="str">
        <f t="shared" si="0"/>
        <v>F 6875-1 HIGHWAY 22</v>
      </c>
      <c r="G5" t="str">
        <f>IF('Assignment Tool'!C5="","",IF('Assignment Tool'!C5="FST",'Assignment Tool'!D5,""))</f>
        <v/>
      </c>
      <c r="H5">
        <v>5</v>
      </c>
      <c r="I5">
        <f t="shared" si="1"/>
        <v>25</v>
      </c>
      <c r="J5" t="str">
        <f t="array" ref="J5">IFERROR(INDEX($G$2:$G$2050,_xlfn.AGGREGATE(15,6,(ROW($G$2:$G$2050)-ROW($G$2)+1)/($G$2:$G$2050&lt;&gt;""),ROWS(J$1:J5))),"")</f>
        <v>F 6475-1 HIGHWAY 22</v>
      </c>
      <c r="K5">
        <f>IF(J5="","",INDEX('Assignment Tool'!E21:E2054,MATCH(FA_DATA!J5,'Assignment Tool'!D21:D2054,0)))</f>
        <v>12</v>
      </c>
    </row>
    <row r="6" spans="1:11" x14ac:dyDescent="0.25">
      <c r="A6" s="118" t="str">
        <f t="shared" si="0"/>
        <v>F 6875-1 HIGHWAY 22</v>
      </c>
      <c r="G6" t="str">
        <f>IF('Assignment Tool'!C6="","",IF('Assignment Tool'!C6="FST",'Assignment Tool'!D6,""))</f>
        <v/>
      </c>
      <c r="H6">
        <v>6</v>
      </c>
      <c r="I6">
        <f t="shared" si="1"/>
        <v>37</v>
      </c>
      <c r="J6" t="str">
        <f t="array" ref="J6">IFERROR(INDEX($G$2:$G$2050,_xlfn.AGGREGATE(15,6,(ROW($G$2:$G$2050)-ROW($G$2)+1)/($G$2:$G$2050&lt;&gt;""),ROWS(J$1:J6))),"")</f>
        <v>F 6199-1 HIGHWAY 22</v>
      </c>
      <c r="K6">
        <f>IF(J6="","",INDEX('Assignment Tool'!E22:E2055,MATCH(FA_DATA!J6,'Assignment Tool'!D22:D2055,0)))</f>
        <v>4</v>
      </c>
    </row>
    <row r="7" spans="1:11" x14ac:dyDescent="0.25">
      <c r="A7" s="118" t="str">
        <f t="shared" si="0"/>
        <v>F 6691-1 HIGHWAY 22</v>
      </c>
      <c r="G7" t="str">
        <f>IF('Assignment Tool'!C7="","",IF('Assignment Tool'!C7="FST",'Assignment Tool'!D7,""))</f>
        <v/>
      </c>
      <c r="H7">
        <v>7</v>
      </c>
      <c r="I7">
        <f t="shared" si="1"/>
        <v>41</v>
      </c>
      <c r="J7" t="str">
        <f t="array" ref="J7">IFERROR(INDEX($G$2:$G$2050,_xlfn.AGGREGATE(15,6,(ROW($G$2:$G$2050)-ROW($G$2)+1)/($G$2:$G$2050&lt;&gt;""),ROWS(J$1:J7))),"")</f>
        <v>F 6065-1 HIGHWAY 22</v>
      </c>
      <c r="K7">
        <f>IF(J7="","",INDEX('Assignment Tool'!E23:E2056,MATCH(FA_DATA!J7,'Assignment Tool'!D23:D2056,0)))</f>
        <v>4</v>
      </c>
    </row>
    <row r="8" spans="1:11" x14ac:dyDescent="0.25">
      <c r="A8" s="118" t="str">
        <f t="shared" si="0"/>
        <v>F 6691-1 HIGHWAY 22</v>
      </c>
      <c r="G8" t="str">
        <f>IF('Assignment Tool'!C8="","",IF('Assignment Tool'!C8="FST",'Assignment Tool'!D8,""))</f>
        <v/>
      </c>
      <c r="H8">
        <v>8</v>
      </c>
      <c r="I8">
        <f t="shared" si="1"/>
        <v>45</v>
      </c>
      <c r="J8" t="str">
        <f t="array" ref="J8">IFERROR(INDEX($G$2:$G$2050,_xlfn.AGGREGATE(15,6,(ROW($G$2:$G$2050)-ROW($G$2)+1)/($G$2:$G$2050&lt;&gt;""),ROWS(J$1:J8))),"")</f>
        <v>F 6011-1 HIGHWAY 22</v>
      </c>
      <c r="K8">
        <f>IF(J8="","",INDEX('Assignment Tool'!E24:E2057,MATCH(FA_DATA!J8,'Assignment Tool'!D24:D2057,0)))</f>
        <v>4</v>
      </c>
    </row>
    <row r="9" spans="1:11" x14ac:dyDescent="0.25">
      <c r="A9" s="118" t="str">
        <f t="shared" si="0"/>
        <v>F 6691-1 HIGHWAY 22</v>
      </c>
      <c r="G9" t="str">
        <f>IF('Assignment Tool'!C9="","",IF('Assignment Tool'!C9="FST",'Assignment Tool'!D9,""))</f>
        <v/>
      </c>
      <c r="H9">
        <v>9</v>
      </c>
      <c r="I9">
        <f t="shared" si="1"/>
        <v>49</v>
      </c>
      <c r="J9" t="str">
        <f t="array" ref="J9">IFERROR(INDEX($G$2:$G$2050,_xlfn.AGGREGATE(15,6,(ROW($G$2:$G$2050)-ROW($G$2)+1)/($G$2:$G$2050&lt;&gt;""),ROWS(J$1:J9))),"")</f>
        <v>F 128-2 MOUNTAINVIEW DR</v>
      </c>
      <c r="K9">
        <f>IF(J9="","",INDEX('Assignment Tool'!E25:E2058,MATCH(FA_DATA!J9,'Assignment Tool'!D25:D2058,0)))</f>
        <v>4</v>
      </c>
    </row>
    <row r="10" spans="1:11" x14ac:dyDescent="0.25">
      <c r="A10" s="118" t="str">
        <f t="shared" si="0"/>
        <v>F 6691-1 HIGHWAY 22</v>
      </c>
      <c r="G10" t="str">
        <f>IF('Assignment Tool'!C10="","",IF('Assignment Tool'!C10="FST",'Assignment Tool'!D10,""))</f>
        <v/>
      </c>
      <c r="H10">
        <v>10</v>
      </c>
      <c r="I10">
        <f t="shared" si="1"/>
        <v>53</v>
      </c>
      <c r="J10" t="str">
        <f t="array" ref="J10">IFERROR(INDEX($G$2:$G$2050,_xlfn.AGGREGATE(15,6,(ROW($G$2:$G$2050)-ROW($G$2)+1)/($G$2:$G$2050&lt;&gt;""),ROWS(J$1:J10))),"")</f>
        <v>F 210-2 MOUNTAINVIEW DR</v>
      </c>
      <c r="K10">
        <f>IF(J10="","",INDEX('Assignment Tool'!E26:E2059,MATCH(FA_DATA!J10,'Assignment Tool'!D26:D2059,0)))</f>
        <v>8</v>
      </c>
    </row>
    <row r="11" spans="1:11" x14ac:dyDescent="0.25">
      <c r="A11" s="118" t="str">
        <f t="shared" si="0"/>
        <v>F 6691-1 HIGHWAY 22</v>
      </c>
      <c r="G11" t="str">
        <f>IF('Assignment Tool'!C11="","",IF('Assignment Tool'!C11="FST",'Assignment Tool'!D11,""))</f>
        <v/>
      </c>
      <c r="H11">
        <v>11</v>
      </c>
      <c r="I11">
        <f t="shared" si="1"/>
        <v>61</v>
      </c>
      <c r="J11" t="str">
        <f t="array" ref="J11">IFERROR(INDEX($G$2:$G$2050,_xlfn.AGGREGATE(15,6,(ROW($G$2:$G$2050)-ROW($G$2)+1)/($G$2:$G$2050&lt;&gt;""),ROWS(J$1:J11))),"")</f>
        <v>F 5926-1 HIGHWAY 22</v>
      </c>
      <c r="K11">
        <f>IF(J11="","",INDEX('Assignment Tool'!E27:E2060,MATCH(FA_DATA!J11,'Assignment Tool'!D27:D2060,0)))</f>
        <v>4</v>
      </c>
    </row>
    <row r="12" spans="1:11" x14ac:dyDescent="0.25">
      <c r="A12" s="118" t="str">
        <f t="shared" si="0"/>
        <v>F 6691-1 HIGHWAY 22</v>
      </c>
      <c r="G12" t="str">
        <f>IF('Assignment Tool'!C12="","",IF('Assignment Tool'!C12="FST",'Assignment Tool'!D12,""))</f>
        <v/>
      </c>
      <c r="H12">
        <v>12</v>
      </c>
      <c r="I12">
        <f t="shared" si="1"/>
        <v>65</v>
      </c>
      <c r="J12" t="str">
        <f t="array" ref="J12">IFERROR(INDEX($G$2:$G$2050,_xlfn.AGGREGATE(15,6,(ROW($G$2:$G$2050)-ROW($G$2)+1)/($G$2:$G$2050&lt;&gt;""),ROWS(J$1:J12))),"")</f>
        <v>F 5730-1 HIGHWAY 22</v>
      </c>
      <c r="K12">
        <f>IF(J12="","",INDEX('Assignment Tool'!E28:E2061,MATCH(FA_DATA!J12,'Assignment Tool'!D28:D2061,0)))</f>
        <v>8</v>
      </c>
    </row>
    <row r="13" spans="1:11" x14ac:dyDescent="0.25">
      <c r="A13" s="118" t="str">
        <f t="shared" si="0"/>
        <v>F 6691-1 HIGHWAY 22</v>
      </c>
      <c r="G13" t="str">
        <f>IF('Assignment Tool'!C13="","",IF('Assignment Tool'!C13="FST",'Assignment Tool'!D13,""))</f>
        <v/>
      </c>
      <c r="H13">
        <v>13</v>
      </c>
      <c r="I13">
        <f t="shared" si="1"/>
        <v>73</v>
      </c>
      <c r="J13" t="str">
        <f t="array" ref="J13">IFERROR(INDEX($G$2:$G$2050,_xlfn.AGGREGATE(15,6,(ROW($G$2:$G$2050)-ROW($G$2)+1)/($G$2:$G$2050&lt;&gt;""),ROWS(J$1:J13))),"")</f>
        <v>F 4656-2 HIGHWAY 119</v>
      </c>
      <c r="K13">
        <f>IF(J13="","",INDEX('Assignment Tool'!E29:E2062,MATCH(FA_DATA!J13,'Assignment Tool'!D29:D2062,0)))</f>
        <v>6</v>
      </c>
    </row>
    <row r="14" spans="1:11" x14ac:dyDescent="0.25">
      <c r="A14" s="118" t="str">
        <f t="shared" si="0"/>
        <v>F 6691-1 HIGHWAY 22</v>
      </c>
      <c r="G14" t="str">
        <f>IF('Assignment Tool'!C14="","",IF('Assignment Tool'!C14="FST",'Assignment Tool'!D14,""))</f>
        <v/>
      </c>
      <c r="H14">
        <v>14</v>
      </c>
      <c r="I14">
        <f t="shared" si="1"/>
        <v>79</v>
      </c>
      <c r="J14" t="str">
        <f t="array" ref="J14">IFERROR(INDEX($G$2:$G$2050,_xlfn.AGGREGATE(15,6,(ROW($G$2:$G$2050)-ROW($G$2)+1)/($G$2:$G$2050&lt;&gt;""),ROWS(J$1:J14))),"")</f>
        <v>F 4610-2 HIGHWAY 119</v>
      </c>
      <c r="K14">
        <f>IF(J14="","",INDEX('Assignment Tool'!E30:E2063,MATCH(FA_DATA!J14,'Assignment Tool'!D30:D2063,0)))</f>
        <v>4</v>
      </c>
    </row>
    <row r="15" spans="1:11" x14ac:dyDescent="0.25">
      <c r="A15" s="118" t="str">
        <f t="shared" si="0"/>
        <v>F 6679-1 HIGHWAY 22</v>
      </c>
      <c r="G15" t="str">
        <f>IF('Assignment Tool'!C15="","",IF('Assignment Tool'!C15="FST",'Assignment Tool'!D15,""))</f>
        <v/>
      </c>
      <c r="H15">
        <v>15</v>
      </c>
      <c r="I15">
        <f t="shared" si="1"/>
        <v>83</v>
      </c>
      <c r="J15" t="str">
        <f t="array" ref="J15">IFERROR(INDEX($G$2:$G$2050,_xlfn.AGGREGATE(15,6,(ROW($G$2:$G$2050)-ROW($G$2)+1)/($G$2:$G$2050&lt;&gt;""),ROWS(J$1:J15))),"")</f>
        <v>F 4560-2 HIGHWAY 119</v>
      </c>
      <c r="K15">
        <f>IF(J15="","",INDEX('Assignment Tool'!E31:E2064,MATCH(FA_DATA!J15,'Assignment Tool'!D31:D2064,0)))</f>
        <v>6</v>
      </c>
    </row>
    <row r="16" spans="1:11" x14ac:dyDescent="0.25">
      <c r="A16" s="118" t="str">
        <f t="shared" si="0"/>
        <v>F 6679-1 HIGHWAY 22</v>
      </c>
      <c r="G16" t="str">
        <f>IF('Assignment Tool'!C16="","",IF('Assignment Tool'!C16="FST",'Assignment Tool'!D16,""))</f>
        <v/>
      </c>
      <c r="H16">
        <v>16</v>
      </c>
      <c r="I16">
        <f t="shared" si="1"/>
        <v>89</v>
      </c>
      <c r="J16" t="str">
        <f t="array" ref="J16">IFERROR(INDEX($G$2:$G$2050,_xlfn.AGGREGATE(15,6,(ROW($G$2:$G$2050)-ROW($G$2)+1)/($G$2:$G$2050&lt;&gt;""),ROWS(J$1:J16))),"")</f>
        <v>S 4560-2 HIGHWAY 119</v>
      </c>
      <c r="K16">
        <f>IF(J16="","",INDEX('Assignment Tool'!E32:E2065,MATCH(FA_DATA!J16,'Assignment Tool'!D32:D2065,0)))</f>
        <v>8</v>
      </c>
    </row>
    <row r="17" spans="1:11" x14ac:dyDescent="0.25">
      <c r="A17" s="118" t="str">
        <f t="shared" si="0"/>
        <v>F 6577-2 HIGHWAY 22</v>
      </c>
      <c r="G17" t="str">
        <f>IF('Assignment Tool'!C17="","",IF('Assignment Tool'!C17="FST",'Assignment Tool'!D17,""))</f>
        <v>F 6875-1 HIGHWAY 22</v>
      </c>
      <c r="H17">
        <v>17</v>
      </c>
      <c r="I17">
        <f t="shared" si="1"/>
        <v>97</v>
      </c>
      <c r="J17" t="str">
        <f t="array" ref="J17">IFERROR(INDEX($G$2:$G$2050,_xlfn.AGGREGATE(15,6,(ROW($G$2:$G$2050)-ROW($G$2)+1)/($G$2:$G$2050&lt;&gt;""),ROWS(J$1:J17))),"")</f>
        <v>OPP 7011-1 HIGHWAY 22</v>
      </c>
      <c r="K17">
        <f>IF(J17="","",INDEX('Assignment Tool'!E33:E2066,MATCH(FA_DATA!J17,'Assignment Tool'!D33:D2066,0)))</f>
        <v>8</v>
      </c>
    </row>
    <row r="18" spans="1:11" x14ac:dyDescent="0.25">
      <c r="A18" s="118" t="str">
        <f t="shared" si="0"/>
        <v>F 6577-2 HIGHWAY 22</v>
      </c>
      <c r="G18" t="str">
        <f>IF('Assignment Tool'!C18="","",IF('Assignment Tool'!C18="FST",'Assignment Tool'!D18,""))</f>
        <v>F 6691-1 HIGHWAY 22</v>
      </c>
      <c r="H18">
        <v>18</v>
      </c>
      <c r="I18">
        <f t="shared" si="1"/>
        <v>105</v>
      </c>
      <c r="J18" t="str">
        <f t="array" ref="J18">IFERROR(INDEX($G$2:$G$2050,_xlfn.AGGREGATE(15,6,(ROW($G$2:$G$2050)-ROW($G$2)+1)/($G$2:$G$2050&lt;&gt;""),ROWS(J$1:J18))),"")</f>
        <v>F 7020-1 HIGHWAY 22</v>
      </c>
      <c r="K18">
        <f>IF(J18="","",INDEX('Assignment Tool'!E34:E2067,MATCH(FA_DATA!J18,'Assignment Tool'!D34:D2067,0)))</f>
        <v>4</v>
      </c>
    </row>
    <row r="19" spans="1:11" x14ac:dyDescent="0.25">
      <c r="A19" s="118" t="str">
        <f t="shared" si="0"/>
        <v>F 6577-2 HIGHWAY 22</v>
      </c>
      <c r="G19" t="str">
        <f>IF('Assignment Tool'!C19="","",IF('Assignment Tool'!C19="FST",'Assignment Tool'!D19,""))</f>
        <v>F 6679-1 HIGHWAY 22</v>
      </c>
      <c r="H19">
        <v>19</v>
      </c>
      <c r="I19">
        <f t="shared" si="1"/>
        <v>109</v>
      </c>
      <c r="J19" t="str">
        <f t="array" ref="J19">IFERROR(INDEX($G$2:$G$2050,_xlfn.AGGREGATE(15,6,(ROW($G$2:$G$2050)-ROW($G$2)+1)/($G$2:$G$2050&lt;&gt;""),ROWS(J$1:J19))),"")</f>
        <v>F 4741-2 HIGHWAY 119</v>
      </c>
      <c r="K19">
        <f>IF(J19="","",INDEX('Assignment Tool'!E35:E2068,MATCH(FA_DATA!J19,'Assignment Tool'!D35:D2068,0)))</f>
        <v>6</v>
      </c>
    </row>
    <row r="20" spans="1:11" x14ac:dyDescent="0.25">
      <c r="A20" s="118" t="str">
        <f t="shared" si="0"/>
        <v>F 6577-2 HIGHWAY 22</v>
      </c>
      <c r="G20" t="str">
        <f>IF('Assignment Tool'!C20="","",IF('Assignment Tool'!C20="FST",'Assignment Tool'!D20,""))</f>
        <v>F 6577-2 HIGHWAY 22</v>
      </c>
      <c r="H20">
        <v>20</v>
      </c>
      <c r="I20">
        <f t="shared" si="1"/>
        <v>115</v>
      </c>
      <c r="J20" t="str">
        <f t="array" ref="J20">IFERROR(INDEX($G$2:$G$2050,_xlfn.AGGREGATE(15,6,(ROW($G$2:$G$2050)-ROW($G$2)+1)/($G$2:$G$2050&lt;&gt;""),ROWS(J$1:J20))),"")</f>
        <v>F 4767-2 HIGHWAY 119</v>
      </c>
      <c r="K20">
        <f>IF(J20="","",INDEX('Assignment Tool'!E36:E2069,MATCH(FA_DATA!J20,'Assignment Tool'!D36:D2069,0)))</f>
        <v>6</v>
      </c>
    </row>
    <row r="21" spans="1:11" x14ac:dyDescent="0.25">
      <c r="A21" s="118" t="str">
        <f t="shared" si="0"/>
        <v>F 6577-2 HIGHWAY 22</v>
      </c>
      <c r="G21" t="str">
        <f>IF('Assignment Tool'!C21="","",IF('Assignment Tool'!C21="FST",'Assignment Tool'!D21,""))</f>
        <v/>
      </c>
      <c r="H21">
        <v>21</v>
      </c>
      <c r="I21">
        <f t="shared" si="1"/>
        <v>121</v>
      </c>
      <c r="J21" t="str">
        <f t="array" ref="J21">IFERROR(INDEX($G$2:$G$2050,_xlfn.AGGREGATE(15,6,(ROW($G$2:$G$2050)-ROW($G$2)+1)/($G$2:$G$2050&lt;&gt;""),ROWS(J$1:J21))),"")</f>
        <v>F 200-1 AMMERSEE LAKES DR</v>
      </c>
      <c r="K21">
        <f>IF(J21="","",INDEX('Assignment Tool'!E37:E2070,MATCH(FA_DATA!J21,'Assignment Tool'!D37:D2070,0)))</f>
        <v>4</v>
      </c>
    </row>
    <row r="22" spans="1:11" x14ac:dyDescent="0.25">
      <c r="A22" s="118" t="str">
        <f t="shared" si="0"/>
        <v>F 6577-2 HIGHWAY 22</v>
      </c>
      <c r="G22" t="str">
        <f>IF('Assignment Tool'!C22="","",IF('Assignment Tool'!C22="FST",'Assignment Tool'!D22,""))</f>
        <v/>
      </c>
      <c r="H22">
        <v>22</v>
      </c>
      <c r="I22">
        <f t="shared" si="1"/>
        <v>125</v>
      </c>
      <c r="J22" t="str">
        <f t="array" ref="J22">IFERROR(INDEX($G$2:$G$2050,_xlfn.AGGREGATE(15,6,(ROW($G$2:$G$2050)-ROW($G$2)+1)/($G$2:$G$2050&lt;&gt;""),ROWS(J$1:J22))),"")</f>
        <v>F 204-1 AMMERSEE LAKES DR</v>
      </c>
      <c r="K22">
        <f>IF(J22="","",INDEX('Assignment Tool'!E38:E2071,MATCH(FA_DATA!J22,'Assignment Tool'!D38:D2071,0)))</f>
        <v>4</v>
      </c>
    </row>
    <row r="23" spans="1:11" x14ac:dyDescent="0.25">
      <c r="A23" s="118" t="str">
        <f t="shared" si="0"/>
        <v>F 6577-2 HIGHWAY 22</v>
      </c>
      <c r="G23" t="str">
        <f>IF('Assignment Tool'!C23="","",IF('Assignment Tool'!C23="FST",'Assignment Tool'!D23,""))</f>
        <v/>
      </c>
      <c r="H23">
        <v>23</v>
      </c>
      <c r="I23">
        <f t="shared" si="1"/>
        <v>129</v>
      </c>
      <c r="J23" t="str">
        <f t="array" ref="J23">IFERROR(INDEX($G$2:$G$2050,_xlfn.AGGREGATE(15,6,(ROW($G$2:$G$2050)-ROW($G$2)+1)/($G$2:$G$2050&lt;&gt;""),ROWS(J$1:J23))),"")</f>
        <v>F 212-2 AMMERSEE LAKES DR</v>
      </c>
      <c r="K23">
        <f>IF(J23="","",INDEX('Assignment Tool'!E39:E2072,MATCH(FA_DATA!J23,'Assignment Tool'!D39:D2072,0)))</f>
        <v>8</v>
      </c>
    </row>
    <row r="24" spans="1:11" x14ac:dyDescent="0.25">
      <c r="A24" s="118" t="str">
        <f t="shared" si="0"/>
        <v>F 6577-2 HIGHWAY 22</v>
      </c>
      <c r="G24" t="str">
        <f>IF('Assignment Tool'!C24="","",IF('Assignment Tool'!C24="FST",'Assignment Tool'!D24,""))</f>
        <v/>
      </c>
      <c r="H24">
        <v>24</v>
      </c>
      <c r="I24">
        <f t="shared" si="1"/>
        <v>137</v>
      </c>
      <c r="J24" t="str">
        <f t="array" ref="J24">IFERROR(INDEX($G$2:$G$2050,_xlfn.AGGREGATE(15,6,(ROW($G$2:$G$2050)-ROW($G$2)+1)/($G$2:$G$2050&lt;&gt;""),ROWS(J$1:J24))),"")</f>
        <v>F 220-1 AMMERSEE LAKES DR</v>
      </c>
      <c r="K24">
        <f>IF(J24="","",INDEX('Assignment Tool'!E40:E2073,MATCH(FA_DATA!J24,'Assignment Tool'!D40:D2073,0)))</f>
        <v>4</v>
      </c>
    </row>
    <row r="25" spans="1:11" x14ac:dyDescent="0.25">
      <c r="A25" s="118" t="str">
        <f t="shared" si="0"/>
        <v>F 6475-1 HIGHWAY 22</v>
      </c>
      <c r="G25" t="str">
        <f>IF('Assignment Tool'!C25="","",IF('Assignment Tool'!C25="FST",'Assignment Tool'!D25,""))</f>
        <v/>
      </c>
      <c r="H25">
        <v>25</v>
      </c>
      <c r="I25">
        <f t="shared" si="1"/>
        <v>141</v>
      </c>
      <c r="J25" t="str">
        <f t="array" ref="J25">IFERROR(INDEX($G$2:$G$2050,_xlfn.AGGREGATE(15,6,(ROW($G$2:$G$2050)-ROW($G$2)+1)/($G$2:$G$2050&lt;&gt;""),ROWS(J$1:J25))),"")</f>
        <v>F 226-1 AMMERSEE LAKES DR</v>
      </c>
      <c r="K25">
        <f>IF(J25="","",INDEX('Assignment Tool'!E41:E2074,MATCH(FA_DATA!J25,'Assignment Tool'!D41:D2074,0)))</f>
        <v>8</v>
      </c>
    </row>
    <row r="26" spans="1:11" x14ac:dyDescent="0.25">
      <c r="A26" s="118" t="str">
        <f t="shared" si="0"/>
        <v>F 6475-1 HIGHWAY 22</v>
      </c>
      <c r="G26" t="str">
        <f>IF('Assignment Tool'!C26="","",IF('Assignment Tool'!C26="FST",'Assignment Tool'!D26,""))</f>
        <v/>
      </c>
      <c r="H26">
        <v>26</v>
      </c>
      <c r="I26">
        <f t="shared" si="1"/>
        <v>149</v>
      </c>
      <c r="J26" t="str">
        <f t="array" ref="J26">IFERROR(INDEX($G$2:$G$2050,_xlfn.AGGREGATE(15,6,(ROW($G$2:$G$2050)-ROW($G$2)+1)/($G$2:$G$2050&lt;&gt;""),ROWS(J$1:J26))),"")</f>
        <v>F 236-2 AMMERSEE LAKES DR</v>
      </c>
      <c r="K26">
        <f>IF(J26="","",INDEX('Assignment Tool'!E42:E2075,MATCH(FA_DATA!J26,'Assignment Tool'!D42:D2075,0)))</f>
        <v>4</v>
      </c>
    </row>
    <row r="27" spans="1:11" x14ac:dyDescent="0.25">
      <c r="A27" s="118" t="str">
        <f t="shared" si="0"/>
        <v>F 6475-1 HIGHWAY 22</v>
      </c>
      <c r="G27" t="str">
        <f>IF('Assignment Tool'!C27="","",IF('Assignment Tool'!C27="FST",'Assignment Tool'!D27,""))</f>
        <v/>
      </c>
      <c r="H27">
        <v>27</v>
      </c>
      <c r="I27">
        <f t="shared" si="1"/>
        <v>153</v>
      </c>
      <c r="J27" t="str">
        <f t="array" ref="J27">IFERROR(INDEX($G$2:$G$2050,_xlfn.AGGREGATE(15,6,(ROW($G$2:$G$2050)-ROW($G$2)+1)/($G$2:$G$2050&lt;&gt;""),ROWS(J$1:J27))),"")</f>
        <v>F 244-2 AMMERSEE LAKES DR</v>
      </c>
      <c r="K27">
        <f>IF(J27="","",INDEX('Assignment Tool'!E43:E2076,MATCH(FA_DATA!J27,'Assignment Tool'!D43:D2076,0)))</f>
        <v>4</v>
      </c>
    </row>
    <row r="28" spans="1:11" x14ac:dyDescent="0.25">
      <c r="A28" s="118" t="str">
        <f t="shared" si="0"/>
        <v>F 6475-1 HIGHWAY 22</v>
      </c>
      <c r="G28" t="str">
        <f>IF('Assignment Tool'!C28="","",IF('Assignment Tool'!C28="FST",'Assignment Tool'!D28,""))</f>
        <v/>
      </c>
      <c r="H28">
        <v>28</v>
      </c>
      <c r="I28">
        <f t="shared" si="1"/>
        <v>157</v>
      </c>
      <c r="J28" t="str">
        <f t="array" ref="J28">IFERROR(INDEX($G$2:$G$2050,_xlfn.AGGREGATE(15,6,(ROW($G$2:$G$2050)-ROW($G$2)+1)/($G$2:$G$2050&lt;&gt;""),ROWS(J$1:J28))),"")</f>
        <v>F 252-2 AMMERSEE LAKES DR</v>
      </c>
      <c r="K28">
        <f>IF(J28="","",INDEX('Assignment Tool'!E44:E2077,MATCH(FA_DATA!J28,'Assignment Tool'!D44:D2077,0)))</f>
        <v>4</v>
      </c>
    </row>
    <row r="29" spans="1:11" x14ac:dyDescent="0.25">
      <c r="A29" s="118" t="str">
        <f t="shared" si="0"/>
        <v>F 6475-1 HIGHWAY 22</v>
      </c>
      <c r="G29" t="str">
        <f>IF('Assignment Tool'!C29="","",IF('Assignment Tool'!C29="FST",'Assignment Tool'!D29,""))</f>
        <v/>
      </c>
      <c r="H29">
        <v>29</v>
      </c>
      <c r="I29">
        <f t="shared" si="1"/>
        <v>161</v>
      </c>
      <c r="J29" t="str">
        <f t="array" ref="J29">IFERROR(INDEX($G$2:$G$2050,_xlfn.AGGREGATE(15,6,(ROW($G$2:$G$2050)-ROW($G$2)+1)/($G$2:$G$2050&lt;&gt;""),ROWS(J$1:J29))),"")</f>
        <v>F 260-2 AMMERSEE LAKES DR</v>
      </c>
      <c r="K29">
        <f>IF(J29="","",INDEX('Assignment Tool'!E45:E2078,MATCH(FA_DATA!J29,'Assignment Tool'!D45:D2078,0)))</f>
        <v>8</v>
      </c>
    </row>
    <row r="30" spans="1:11" x14ac:dyDescent="0.25">
      <c r="A30" s="118" t="str">
        <f t="shared" si="0"/>
        <v>F 6475-1 HIGHWAY 22</v>
      </c>
      <c r="G30" t="str">
        <f>IF('Assignment Tool'!C30="","",IF('Assignment Tool'!C30="FST",'Assignment Tool'!D30,""))</f>
        <v/>
      </c>
      <c r="H30">
        <v>30</v>
      </c>
      <c r="I30">
        <f t="shared" si="1"/>
        <v>169</v>
      </c>
      <c r="J30" t="str">
        <f t="array" ref="J30">IFERROR(INDEX($G$2:$G$2050,_xlfn.AGGREGATE(15,6,(ROW($G$2:$G$2050)-ROW($G$2)+1)/($G$2:$G$2050&lt;&gt;""),ROWS(J$1:J30))),"")</f>
        <v>F 272-1 AMMERSEE LAKES DR</v>
      </c>
      <c r="K30">
        <f>IF(J30="","",INDEX('Assignment Tool'!E46:E2079,MATCH(FA_DATA!J30,'Assignment Tool'!D46:D2079,0)))</f>
        <v>4</v>
      </c>
    </row>
    <row r="31" spans="1:11" x14ac:dyDescent="0.25">
      <c r="A31" s="118" t="str">
        <f t="shared" si="0"/>
        <v>F 6475-1 HIGHWAY 22</v>
      </c>
      <c r="G31" t="str">
        <f>IF('Assignment Tool'!C31="","",IF('Assignment Tool'!C31="FST",'Assignment Tool'!D31,""))</f>
        <v/>
      </c>
      <c r="H31">
        <v>31</v>
      </c>
      <c r="I31">
        <f t="shared" si="1"/>
        <v>173</v>
      </c>
      <c r="J31" t="str">
        <f t="array" ref="J31">IFERROR(INDEX($G$2:$G$2050,_xlfn.AGGREGATE(15,6,(ROW($G$2:$G$2050)-ROW($G$2)+1)/($G$2:$G$2050&lt;&gt;""),ROWS(J$1:J31))),"")</f>
        <v>F 276-2 AMMERSEE LAKES DR</v>
      </c>
      <c r="K31">
        <f>IF(J31="","",INDEX('Assignment Tool'!E47:E2080,MATCH(FA_DATA!J31,'Assignment Tool'!D47:D2080,0)))</f>
        <v>4</v>
      </c>
    </row>
    <row r="32" spans="1:11" x14ac:dyDescent="0.25">
      <c r="A32" s="118" t="str">
        <f t="shared" si="0"/>
        <v>F 6475-1 HIGHWAY 22</v>
      </c>
      <c r="G32" t="str">
        <f>IF('Assignment Tool'!C32="","",IF('Assignment Tool'!C32="FST",'Assignment Tool'!D32,""))</f>
        <v/>
      </c>
      <c r="H32">
        <v>32</v>
      </c>
      <c r="I32">
        <f t="shared" si="1"/>
        <v>177</v>
      </c>
      <c r="J32" t="str">
        <f t="array" ref="J32">IFERROR(INDEX($G$2:$G$2050,_xlfn.AGGREGATE(15,6,(ROW($G$2:$G$2050)-ROW($G$2)+1)/($G$2:$G$2050&lt;&gt;""),ROWS(J$1:J32))),"")</f>
        <v>F 284-1 AMMERSEE LAKES DR</v>
      </c>
      <c r="K32">
        <f>IF(J32="","",INDEX('Assignment Tool'!E48:E2081,MATCH(FA_DATA!J32,'Assignment Tool'!D48:D2081,0)))</f>
        <v>4</v>
      </c>
    </row>
    <row r="33" spans="1:11" x14ac:dyDescent="0.25">
      <c r="A33" s="118" t="str">
        <f t="shared" si="0"/>
        <v>F 6475-1 HIGHWAY 22</v>
      </c>
      <c r="G33" t="str">
        <f>IF('Assignment Tool'!C33="","",IF('Assignment Tool'!C33="FST",'Assignment Tool'!D33,""))</f>
        <v/>
      </c>
      <c r="H33">
        <v>33</v>
      </c>
      <c r="I33">
        <f t="shared" si="1"/>
        <v>181</v>
      </c>
      <c r="J33" t="str">
        <f t="array" ref="J33">IFERROR(INDEX($G$2:$G$2050,_xlfn.AGGREGATE(15,6,(ROW($G$2:$G$2050)-ROW($G$2)+1)/($G$2:$G$2050&lt;&gt;""),ROWS(J$1:J33))),"")</f>
        <v>F 101-1 MOORES SPRING RD</v>
      </c>
      <c r="K33">
        <f>IF(J33="","",INDEX('Assignment Tool'!E49:E2082,MATCH(FA_DATA!J33,'Assignment Tool'!D49:D2082,0)))</f>
        <v>8</v>
      </c>
    </row>
    <row r="34" spans="1:11" x14ac:dyDescent="0.25">
      <c r="A34" s="118" t="str">
        <f t="shared" si="0"/>
        <v>F 6475-1 HIGHWAY 22</v>
      </c>
      <c r="G34" t="str">
        <f>IF('Assignment Tool'!C34="","",IF('Assignment Tool'!C34="FST",'Assignment Tool'!D34,""))</f>
        <v/>
      </c>
      <c r="H34">
        <v>34</v>
      </c>
      <c r="I34">
        <f t="shared" si="1"/>
        <v>189</v>
      </c>
      <c r="J34" t="str">
        <f t="array" ref="J34">IFERROR(INDEX($G$2:$G$2050,_xlfn.AGGREGATE(15,6,(ROW($G$2:$G$2050)-ROW($G$2)+1)/($G$2:$G$2050&lt;&gt;""),ROWS(J$1:J34))),"")</f>
        <v>F 109-1 MOORES SPRING RD</v>
      </c>
      <c r="K34">
        <f>IF(J34="","",INDEX('Assignment Tool'!E50:E2083,MATCH(FA_DATA!J34,'Assignment Tool'!D50:D2083,0)))</f>
        <v>4</v>
      </c>
    </row>
    <row r="35" spans="1:11" x14ac:dyDescent="0.25">
      <c r="A35" s="118" t="str">
        <f t="shared" si="0"/>
        <v>F 6475-1 HIGHWAY 22</v>
      </c>
      <c r="G35" t="str">
        <f>IF('Assignment Tool'!C35="","",IF('Assignment Tool'!C35="FST",'Assignment Tool'!D35,""))</f>
        <v/>
      </c>
      <c r="H35">
        <v>35</v>
      </c>
      <c r="I35">
        <f t="shared" si="1"/>
        <v>193</v>
      </c>
      <c r="J35" t="str">
        <f t="array" ref="J35">IFERROR(INDEX($G$2:$G$2050,_xlfn.AGGREGATE(15,6,(ROW($G$2:$G$2050)-ROW($G$2)+1)/($G$2:$G$2050&lt;&gt;""),ROWS(J$1:J35))),"")</f>
        <v>F 116-1 MOORES SPRING RD</v>
      </c>
      <c r="K35">
        <f>IF(J35="","",INDEX('Assignment Tool'!E51:E2084,MATCH(FA_DATA!J35,'Assignment Tool'!D51:D2084,0)))</f>
        <v>2</v>
      </c>
    </row>
    <row r="36" spans="1:11" x14ac:dyDescent="0.25">
      <c r="A36" s="118" t="str">
        <f t="shared" si="0"/>
        <v>F 6475-1 HIGHWAY 22</v>
      </c>
      <c r="G36" t="str">
        <f>IF('Assignment Tool'!C36="","",IF('Assignment Tool'!C36="FST",'Assignment Tool'!D36,""))</f>
        <v/>
      </c>
      <c r="H36">
        <v>36</v>
      </c>
      <c r="I36">
        <f t="shared" si="1"/>
        <v>195</v>
      </c>
      <c r="J36" t="str">
        <f t="array" ref="J36">IFERROR(INDEX($G$2:$G$2050,_xlfn.AGGREGATE(15,6,(ROW($G$2:$G$2050)-ROW($G$2)+1)/($G$2:$G$2050&lt;&gt;""),ROWS(J$1:J36))),"")</f>
        <v>F 1005-1 PARKERS COVE</v>
      </c>
      <c r="K36">
        <f>IF(J36="","",INDEX('Assignment Tool'!E52:E2085,MATCH(FA_DATA!J36,'Assignment Tool'!D52:D2085,0)))</f>
        <v>2</v>
      </c>
    </row>
    <row r="37" spans="1:11" x14ac:dyDescent="0.25">
      <c r="A37" s="118" t="str">
        <f t="shared" si="0"/>
        <v>F 6199-1 HIGHWAY 22</v>
      </c>
      <c r="G37" t="str">
        <f>IF('Assignment Tool'!C37="","",IF('Assignment Tool'!C37="FST",'Assignment Tool'!D37,""))</f>
        <v/>
      </c>
      <c r="H37">
        <v>37</v>
      </c>
      <c r="I37">
        <f t="shared" si="1"/>
        <v>197</v>
      </c>
      <c r="J37" t="str">
        <f t="array" ref="J37">IFERROR(INDEX($G$2:$G$2050,_xlfn.AGGREGATE(15,6,(ROW($G$2:$G$2050)-ROW($G$2)+1)/($G$2:$G$2050&lt;&gt;""),ROWS(J$1:J37))),"")</f>
        <v>F 1013-1 PARKERS COVE</v>
      </c>
      <c r="K37">
        <f>IF(J37="","",INDEX('Assignment Tool'!E53:E2086,MATCH(FA_DATA!J37,'Assignment Tool'!D53:D2086,0)))</f>
        <v>4</v>
      </c>
    </row>
    <row r="38" spans="1:11" x14ac:dyDescent="0.25">
      <c r="A38" s="118" t="str">
        <f t="shared" si="0"/>
        <v>F 6199-1 HIGHWAY 22</v>
      </c>
      <c r="G38" t="str">
        <f>IF('Assignment Tool'!C38="","",IF('Assignment Tool'!C38="FST",'Assignment Tool'!D38,""))</f>
        <v/>
      </c>
      <c r="H38">
        <v>38</v>
      </c>
      <c r="I38">
        <f t="shared" si="1"/>
        <v>201</v>
      </c>
      <c r="J38" t="str">
        <f t="array" ref="J38">IFERROR(INDEX($G$2:$G$2050,_xlfn.AGGREGATE(15,6,(ROW($G$2:$G$2050)-ROW($G$2)+1)/($G$2:$G$2050&lt;&gt;""),ROWS(J$1:J38))),"")</f>
        <v>F 1021-1 PARKERS COVE</v>
      </c>
      <c r="K38">
        <f>IF(J38="","",INDEX('Assignment Tool'!E54:E2087,MATCH(FA_DATA!J38,'Assignment Tool'!D54:D2087,0)))</f>
        <v>4</v>
      </c>
    </row>
    <row r="39" spans="1:11" x14ac:dyDescent="0.25">
      <c r="A39" s="118" t="str">
        <f t="shared" si="0"/>
        <v>F 6199-1 HIGHWAY 22</v>
      </c>
      <c r="G39" t="str">
        <f>IF('Assignment Tool'!C39="","",IF('Assignment Tool'!C39="FST",'Assignment Tool'!D39,""))</f>
        <v/>
      </c>
      <c r="H39">
        <v>39</v>
      </c>
      <c r="I39">
        <f t="shared" si="1"/>
        <v>205</v>
      </c>
      <c r="J39" t="str">
        <f t="array" ref="J39">IFERROR(INDEX($G$2:$G$2050,_xlfn.AGGREGATE(15,6,(ROW($G$2:$G$2050)-ROW($G$2)+1)/($G$2:$G$2050&lt;&gt;""),ROWS(J$1:J39))),"")</f>
        <v>F 127-2 MOORES SPRING RD</v>
      </c>
      <c r="K39">
        <f>IF(J39="","",INDEX('Assignment Tool'!E55:E2088,MATCH(FA_DATA!J39,'Assignment Tool'!D55:D2088,0)))</f>
        <v>4</v>
      </c>
    </row>
    <row r="40" spans="1:11" x14ac:dyDescent="0.25">
      <c r="A40" s="118" t="str">
        <f t="shared" si="0"/>
        <v>F 6199-1 HIGHWAY 22</v>
      </c>
      <c r="G40" t="str">
        <f>IF('Assignment Tool'!C40="","",IF('Assignment Tool'!C40="FST",'Assignment Tool'!D40,""))</f>
        <v/>
      </c>
      <c r="H40">
        <v>40</v>
      </c>
      <c r="I40">
        <f t="shared" si="1"/>
        <v>209</v>
      </c>
      <c r="J40" t="str">
        <f t="array" ref="J40">IFERROR(INDEX($G$2:$G$2050,_xlfn.AGGREGATE(15,6,(ROW($G$2:$G$2050)-ROW($G$2)+1)/($G$2:$G$2050&lt;&gt;""),ROWS(J$1:J40))),"")</f>
        <v>F 135-1 MOORES SPRING RD</v>
      </c>
      <c r="K40">
        <f>IF(J40="","",INDEX('Assignment Tool'!E56:E2089,MATCH(FA_DATA!J40,'Assignment Tool'!D56:D2089,0)))</f>
        <v>4</v>
      </c>
    </row>
    <row r="41" spans="1:11" x14ac:dyDescent="0.25">
      <c r="A41" s="118" t="str">
        <f t="shared" si="0"/>
        <v>F 6065-1 HIGHWAY 22</v>
      </c>
      <c r="G41" t="str">
        <f>IF('Assignment Tool'!C41="","",IF('Assignment Tool'!C41="FST",'Assignment Tool'!D41,""))</f>
        <v/>
      </c>
      <c r="H41">
        <v>41</v>
      </c>
      <c r="I41">
        <f t="shared" si="1"/>
        <v>213</v>
      </c>
      <c r="J41" t="str">
        <f t="array" ref="J41">IFERROR(INDEX($G$2:$G$2050,_xlfn.AGGREGATE(15,6,(ROW($G$2:$G$2050)-ROW($G$2)+1)/($G$2:$G$2050&lt;&gt;""),ROWS(J$1:J41))),"")</f>
        <v>F 143-1 MOORES SPRING RD</v>
      </c>
      <c r="K41">
        <f>IF(J41="","",INDEX('Assignment Tool'!E57:E2090,MATCH(FA_DATA!J41,'Assignment Tool'!D57:D2090,0)))</f>
        <v>4</v>
      </c>
    </row>
    <row r="42" spans="1:11" x14ac:dyDescent="0.25">
      <c r="A42" s="118" t="str">
        <f t="shared" si="0"/>
        <v>F 6065-1 HIGHWAY 22</v>
      </c>
      <c r="G42" t="str">
        <f>IF('Assignment Tool'!C42="","",IF('Assignment Tool'!C42="FST",'Assignment Tool'!D42,""))</f>
        <v/>
      </c>
      <c r="H42">
        <v>42</v>
      </c>
      <c r="I42">
        <f t="shared" si="1"/>
        <v>217</v>
      </c>
      <c r="J42" t="str">
        <f t="array" ref="J42">IFERROR(INDEX($G$2:$G$2050,_xlfn.AGGREGATE(15,6,(ROW($G$2:$G$2050)-ROW($G$2)+1)/($G$2:$G$2050&lt;&gt;""),ROWS(J$1:J42))),"")</f>
        <v>F 151-1 MOORES SPRING RD</v>
      </c>
      <c r="K42">
        <f>IF(J42="","",INDEX('Assignment Tool'!E58:E2091,MATCH(FA_DATA!J42,'Assignment Tool'!D58:D2091,0)))</f>
        <v>4</v>
      </c>
    </row>
    <row r="43" spans="1:11" x14ac:dyDescent="0.25">
      <c r="A43" s="118" t="str">
        <f t="shared" si="0"/>
        <v>F 6065-1 HIGHWAY 22</v>
      </c>
      <c r="G43" t="str">
        <f>IF('Assignment Tool'!C43="","",IF('Assignment Tool'!C43="FST",'Assignment Tool'!D43,""))</f>
        <v/>
      </c>
      <c r="H43">
        <v>43</v>
      </c>
      <c r="I43">
        <f t="shared" si="1"/>
        <v>221</v>
      </c>
      <c r="J43" t="str">
        <f t="array" ref="J43">IFERROR(INDEX($G$2:$G$2050,_xlfn.AGGREGATE(15,6,(ROW($G$2:$G$2050)-ROW($G$2)+1)/($G$2:$G$2050&lt;&gt;""),ROWS(J$1:J43))),"")</f>
        <v>F 159-2 MOORES SPRING RD</v>
      </c>
      <c r="K43">
        <f>IF(J43="","",INDEX('Assignment Tool'!E59:E2092,MATCH(FA_DATA!J43,'Assignment Tool'!D59:D2092,0)))</f>
        <v>4</v>
      </c>
    </row>
    <row r="44" spans="1:11" x14ac:dyDescent="0.25">
      <c r="A44" s="118" t="str">
        <f t="shared" si="0"/>
        <v>F 6065-1 HIGHWAY 22</v>
      </c>
      <c r="G44" t="str">
        <f>IF('Assignment Tool'!C44="","",IF('Assignment Tool'!C44="FST",'Assignment Tool'!D44,""))</f>
        <v/>
      </c>
      <c r="H44">
        <v>44</v>
      </c>
      <c r="I44">
        <f t="shared" si="1"/>
        <v>225</v>
      </c>
      <c r="J44" t="str">
        <f t="array" ref="J44">IFERROR(INDEX($G$2:$G$2050,_xlfn.AGGREGATE(15,6,(ROW($G$2:$G$2050)-ROW($G$2)+1)/($G$2:$G$2050&lt;&gt;""),ROWS(J$1:J44))),"")</f>
        <v>F 167-1 MOORES SPRING RD</v>
      </c>
      <c r="K44">
        <f>IF(J44="","",INDEX('Assignment Tool'!E60:E2093,MATCH(FA_DATA!J44,'Assignment Tool'!D60:D2093,0)))</f>
        <v>8</v>
      </c>
    </row>
    <row r="45" spans="1:11" x14ac:dyDescent="0.25">
      <c r="A45" s="118" t="str">
        <f t="shared" si="0"/>
        <v>F 6011-1 HIGHWAY 22</v>
      </c>
      <c r="G45" t="str">
        <f>IF('Assignment Tool'!C45="","",IF('Assignment Tool'!C45="FST",'Assignment Tool'!D45,""))</f>
        <v/>
      </c>
      <c r="H45">
        <v>45</v>
      </c>
      <c r="I45">
        <f t="shared" si="1"/>
        <v>233</v>
      </c>
      <c r="J45" t="str">
        <f t="array" ref="J45">IFERROR(INDEX($G$2:$G$2050,_xlfn.AGGREGATE(15,6,(ROW($G$2:$G$2050)-ROW($G$2)+1)/($G$2:$G$2050&lt;&gt;""),ROWS(J$1:J45))),"")</f>
        <v>F 175-2 MOORES SPRING RD</v>
      </c>
      <c r="K45">
        <f>IF(J45="","",INDEX('Assignment Tool'!E61:E2094,MATCH(FA_DATA!J45,'Assignment Tool'!D61:D2094,0)))</f>
        <v>4</v>
      </c>
    </row>
    <row r="46" spans="1:11" x14ac:dyDescent="0.25">
      <c r="A46" s="118" t="str">
        <f t="shared" si="0"/>
        <v>F 6011-1 HIGHWAY 22</v>
      </c>
      <c r="G46" t="str">
        <f>IF('Assignment Tool'!C46="","",IF('Assignment Tool'!C46="FST",'Assignment Tool'!D46,""))</f>
        <v/>
      </c>
      <c r="H46">
        <v>46</v>
      </c>
      <c r="I46">
        <f t="shared" si="1"/>
        <v>237</v>
      </c>
      <c r="J46" t="str">
        <f t="array" ref="J46">IFERROR(INDEX($G$2:$G$2050,_xlfn.AGGREGATE(15,6,(ROW($G$2:$G$2050)-ROW($G$2)+1)/($G$2:$G$2050&lt;&gt;""),ROWS(J$1:J46))),"")</f>
        <v>F 179-1 MOORES SPRING RD</v>
      </c>
      <c r="K46">
        <f>IF(J46="","",INDEX('Assignment Tool'!E62:E2095,MATCH(FA_DATA!J46,'Assignment Tool'!D62:D2095,0)))</f>
        <v>4</v>
      </c>
    </row>
    <row r="47" spans="1:11" x14ac:dyDescent="0.25">
      <c r="A47" s="118" t="str">
        <f t="shared" si="0"/>
        <v>F 6011-1 HIGHWAY 22</v>
      </c>
      <c r="G47" t="str">
        <f>IF('Assignment Tool'!C47="","",IF('Assignment Tool'!C47="FST",'Assignment Tool'!D47,""))</f>
        <v/>
      </c>
      <c r="H47">
        <v>47</v>
      </c>
      <c r="I47">
        <f t="shared" si="1"/>
        <v>241</v>
      </c>
      <c r="J47" t="str">
        <f t="array" ref="J47">IFERROR(INDEX($G$2:$G$2050,_xlfn.AGGREGATE(15,6,(ROW($G$2:$G$2050)-ROW($G$2)+1)/($G$2:$G$2050&lt;&gt;""),ROWS(J$1:J47))),"")</f>
        <v>F 7390-1 HIGHWAY 22</v>
      </c>
      <c r="K47">
        <f>IF(J47="","",INDEX('Assignment Tool'!E63:E2096,MATCH(FA_DATA!J47,'Assignment Tool'!D63:D2096,0)))</f>
        <v>12</v>
      </c>
    </row>
    <row r="48" spans="1:11" x14ac:dyDescent="0.25">
      <c r="A48" s="118" t="str">
        <f t="shared" si="0"/>
        <v>F 6011-1 HIGHWAY 22</v>
      </c>
      <c r="G48" t="str">
        <f>IF('Assignment Tool'!C48="","",IF('Assignment Tool'!C48="FST",'Assignment Tool'!D48,""))</f>
        <v/>
      </c>
      <c r="H48">
        <v>48</v>
      </c>
      <c r="I48">
        <f t="shared" si="1"/>
        <v>253</v>
      </c>
      <c r="J48" t="str">
        <f t="array" ref="J48">IFERROR(INDEX($G$2:$G$2050,_xlfn.AGGREGATE(15,6,(ROW($G$2:$G$2050)-ROW($G$2)+1)/($G$2:$G$2050&lt;&gt;""),ROWS(J$1:J48))),"")</f>
        <v>F 7490-1 HIGHWAY 22</v>
      </c>
      <c r="K48">
        <f>IF(J48="","",INDEX('Assignment Tool'!E64:E2097,MATCH(FA_DATA!J48,'Assignment Tool'!D64:D2097,0)))</f>
        <v>4</v>
      </c>
    </row>
    <row r="49" spans="1:11" x14ac:dyDescent="0.25">
      <c r="A49" s="118" t="str">
        <f t="shared" si="0"/>
        <v>F 128-2 MOUNTAINVIEW DR</v>
      </c>
      <c r="G49" t="str">
        <f>IF('Assignment Tool'!C49="","",IF('Assignment Tool'!C49="FST",'Assignment Tool'!D49,""))</f>
        <v/>
      </c>
      <c r="H49">
        <v>49</v>
      </c>
      <c r="I49">
        <f t="shared" si="1"/>
        <v>257</v>
      </c>
      <c r="J49" t="str">
        <f t="array" ref="J49">IFERROR(INDEX($G$2:$G$2050,_xlfn.AGGREGATE(15,6,(ROW($G$2:$G$2050)-ROW($G$2)+1)/($G$2:$G$2050&lt;&gt;""),ROWS(J$1:J49))),"")</f>
        <v>OPP 7615-1 HIGHWAY 22</v>
      </c>
      <c r="K49">
        <f>IF(J49="","",INDEX('Assignment Tool'!E65:E2098,MATCH(FA_DATA!J49,'Assignment Tool'!D65:D2098,0)))</f>
        <v>4</v>
      </c>
    </row>
    <row r="50" spans="1:11" x14ac:dyDescent="0.25">
      <c r="A50" s="118" t="str">
        <f t="shared" si="0"/>
        <v>F 128-2 MOUNTAINVIEW DR</v>
      </c>
      <c r="G50" t="str">
        <f>IF('Assignment Tool'!C50="","",IF('Assignment Tool'!C50="FST",'Assignment Tool'!D50,""))</f>
        <v/>
      </c>
      <c r="H50">
        <v>50</v>
      </c>
      <c r="I50">
        <f t="shared" si="1"/>
        <v>261</v>
      </c>
      <c r="J50" t="str">
        <f t="array" ref="J50">IFERROR(INDEX($G$2:$G$2050,_xlfn.AGGREGATE(15,6,(ROW($G$2:$G$2050)-ROW($G$2)+1)/($G$2:$G$2050&lt;&gt;""),ROWS(J$1:J50))),"")</f>
        <v>F 7706-1 HIGHWAY 22</v>
      </c>
      <c r="K50">
        <f>IF(J50="","",INDEX('Assignment Tool'!E66:E2099,MATCH(FA_DATA!J50,'Assignment Tool'!D66:D2099,0)))</f>
        <v>4</v>
      </c>
    </row>
    <row r="51" spans="1:11" x14ac:dyDescent="0.25">
      <c r="A51" s="118" t="str">
        <f t="shared" si="0"/>
        <v>F 128-2 MOUNTAINVIEW DR</v>
      </c>
      <c r="G51" t="str">
        <f>IF('Assignment Tool'!C51="","",IF('Assignment Tool'!C51="FST",'Assignment Tool'!D51,""))</f>
        <v/>
      </c>
      <c r="H51">
        <v>51</v>
      </c>
      <c r="I51">
        <f t="shared" si="1"/>
        <v>265</v>
      </c>
      <c r="J51" t="str">
        <f t="array" ref="J51">IFERROR(INDEX($G$2:$G$2050,_xlfn.AGGREGATE(15,6,(ROW($G$2:$G$2050)-ROW($G$2)+1)/($G$2:$G$2050&lt;&gt;""),ROWS(J$1:J51))),"")</f>
        <v>F 6512-1 HIGHWAY 16</v>
      </c>
      <c r="K51">
        <f>IF(J51="","",INDEX('Assignment Tool'!E67:E2100,MATCH(FA_DATA!J51,'Assignment Tool'!D67:D2100,0)))</f>
        <v>4</v>
      </c>
    </row>
    <row r="52" spans="1:11" x14ac:dyDescent="0.25">
      <c r="A52" s="118" t="str">
        <f t="shared" si="0"/>
        <v>F 128-2 MOUNTAINVIEW DR</v>
      </c>
      <c r="G52" t="str">
        <f>IF('Assignment Tool'!C52="","",IF('Assignment Tool'!C52="FST",'Assignment Tool'!D52,""))</f>
        <v/>
      </c>
      <c r="H52">
        <v>52</v>
      </c>
      <c r="I52">
        <f t="shared" si="1"/>
        <v>269</v>
      </c>
      <c r="J52" t="str">
        <f t="array" ref="J52">IFERROR(INDEX($G$2:$G$2050,_xlfn.AGGREGATE(15,6,(ROW($G$2:$G$2050)-ROW($G$2)+1)/($G$2:$G$2050&lt;&gt;""),ROWS(J$1:J52))),"")</f>
        <v>F 6418-1 HIGHWAY 16</v>
      </c>
      <c r="K52">
        <f>IF(J52="","",INDEX('Assignment Tool'!E68:E2101,MATCH(FA_DATA!J52,'Assignment Tool'!D68:D2101,0)))</f>
        <v>4</v>
      </c>
    </row>
    <row r="53" spans="1:11" x14ac:dyDescent="0.25">
      <c r="A53" s="118" t="str">
        <f t="shared" si="0"/>
        <v>F 210-2 MOUNTAINVIEW DR</v>
      </c>
      <c r="G53" t="str">
        <f>IF('Assignment Tool'!C53="","",IF('Assignment Tool'!C53="FST",'Assignment Tool'!D53,""))</f>
        <v/>
      </c>
      <c r="H53">
        <v>53</v>
      </c>
      <c r="I53">
        <f t="shared" si="1"/>
        <v>273</v>
      </c>
      <c r="J53" t="str">
        <f t="array" ref="J53">IFERROR(INDEX($G$2:$G$2050,_xlfn.AGGREGATE(15,6,(ROW($G$2:$G$2050)-ROW($G$2)+1)/($G$2:$G$2050&lt;&gt;""),ROWS(J$1:J53))),"")</f>
        <v>F 6305-1 HIGHWAY 16</v>
      </c>
      <c r="K53">
        <f>IF(J53="","",INDEX('Assignment Tool'!E69:E2102,MATCH(FA_DATA!J53,'Assignment Tool'!D69:D2102,0)))</f>
        <v>4</v>
      </c>
    </row>
    <row r="54" spans="1:11" x14ac:dyDescent="0.25">
      <c r="A54" s="118" t="str">
        <f t="shared" si="0"/>
        <v>F 210-2 MOUNTAINVIEW DR</v>
      </c>
      <c r="G54" t="str">
        <f>IF('Assignment Tool'!C54="","",IF('Assignment Tool'!C54="FST",'Assignment Tool'!D54,""))</f>
        <v/>
      </c>
      <c r="H54">
        <v>54</v>
      </c>
      <c r="I54">
        <f t="shared" si="1"/>
        <v>277</v>
      </c>
      <c r="J54" t="str">
        <f t="array" ref="J54">IFERROR(INDEX($G$2:$G$2050,_xlfn.AGGREGATE(15,6,(ROW($G$2:$G$2050)-ROW($G$2)+1)/($G$2:$G$2050&lt;&gt;""),ROWS(J$1:J54))),"")</f>
        <v>F 6233-1 HIGHWAY 16</v>
      </c>
      <c r="K54">
        <f>IF(J54="","",INDEX('Assignment Tool'!E70:E2103,MATCH(FA_DATA!J54,'Assignment Tool'!D70:D2103,0)))</f>
        <v>8</v>
      </c>
    </row>
    <row r="55" spans="1:11" x14ac:dyDescent="0.25">
      <c r="A55" s="118" t="str">
        <f t="shared" si="0"/>
        <v>F 210-2 MOUNTAINVIEW DR</v>
      </c>
      <c r="G55" t="str">
        <f>IF('Assignment Tool'!C55="","",IF('Assignment Tool'!C55="FST",'Assignment Tool'!D55,""))</f>
        <v/>
      </c>
      <c r="H55">
        <v>55</v>
      </c>
      <c r="I55">
        <f t="shared" si="1"/>
        <v>285</v>
      </c>
      <c r="J55" t="str">
        <f t="array" ref="J55">IFERROR(INDEX($G$2:$G$2050,_xlfn.AGGREGATE(15,6,(ROW($G$2:$G$2050)-ROW($G$2)+1)/($G$2:$G$2050&lt;&gt;""),ROWS(J$1:J55))),"")</f>
        <v>F 6169-1 HIGHWAY 16</v>
      </c>
      <c r="K55">
        <f>IF(J55="","",INDEX('Assignment Tool'!E71:E2104,MATCH(FA_DATA!J55,'Assignment Tool'!D71:D2104,0)))</f>
        <v>8</v>
      </c>
    </row>
    <row r="56" spans="1:11" x14ac:dyDescent="0.25">
      <c r="A56" s="118" t="str">
        <f t="shared" si="0"/>
        <v>F 210-2 MOUNTAINVIEW DR</v>
      </c>
      <c r="G56" t="str">
        <f>IF('Assignment Tool'!C56="","",IF('Assignment Tool'!C56="FST",'Assignment Tool'!D56,""))</f>
        <v/>
      </c>
      <c r="H56">
        <v>56</v>
      </c>
      <c r="I56">
        <f t="shared" si="1"/>
        <v>293</v>
      </c>
      <c r="J56" t="str">
        <f t="array" ref="J56">IFERROR(INDEX($G$2:$G$2050,_xlfn.AGGREGATE(15,6,(ROW($G$2:$G$2050)-ROW($G$2)+1)/($G$2:$G$2050&lt;&gt;""),ROWS(J$1:J56))),"")</f>
        <v>OPP 6116-1 HIGHWAY 16</v>
      </c>
      <c r="K56">
        <f>IF(J56="","",INDEX('Assignment Tool'!E72:E2105,MATCH(FA_DATA!J56,'Assignment Tool'!D72:D2105,0)))</f>
        <v>8</v>
      </c>
    </row>
    <row r="57" spans="1:11" x14ac:dyDescent="0.25">
      <c r="A57" s="118" t="str">
        <f t="shared" si="0"/>
        <v>F 210-2 MOUNTAINVIEW DR</v>
      </c>
      <c r="G57" t="str">
        <f>IF('Assignment Tool'!C57="","",IF('Assignment Tool'!C57="FST",'Assignment Tool'!D57,""))</f>
        <v/>
      </c>
      <c r="H57">
        <v>57</v>
      </c>
      <c r="I57">
        <f t="shared" si="1"/>
        <v>301</v>
      </c>
      <c r="J57" t="str">
        <f t="array" ref="J57">IFERROR(INDEX($G$2:$G$2050,_xlfn.AGGREGATE(15,6,(ROW($G$2:$G$2050)-ROW($G$2)+1)/($G$2:$G$2050&lt;&gt;""),ROWS(J$1:J57))),"")</f>
        <v>F 6087-1 HIGHWAY 16</v>
      </c>
      <c r="K57">
        <f>IF(J57="","",INDEX('Assignment Tool'!E73:E2106,MATCH(FA_DATA!J57,'Assignment Tool'!D73:D2106,0)))</f>
        <v>4</v>
      </c>
    </row>
    <row r="58" spans="1:11" x14ac:dyDescent="0.25">
      <c r="A58" s="118" t="str">
        <f t="shared" si="0"/>
        <v>F 210-2 MOUNTAINVIEW DR</v>
      </c>
      <c r="G58" t="str">
        <f>IF('Assignment Tool'!C58="","",IF('Assignment Tool'!C58="FST",'Assignment Tool'!D58,""))</f>
        <v>F 6475-1 HIGHWAY 22</v>
      </c>
      <c r="H58">
        <v>58</v>
      </c>
      <c r="I58">
        <f t="shared" si="1"/>
        <v>305</v>
      </c>
      <c r="J58" t="str">
        <f t="array" ref="J58">IFERROR(INDEX($G$2:$G$2050,_xlfn.AGGREGATE(15,6,(ROW($G$2:$G$2050)-ROW($G$2)+1)/($G$2:$G$2050&lt;&gt;""),ROWS(J$1:J58))),"")</f>
        <v>F 5691-1 HIGHWAY 16</v>
      </c>
      <c r="K58">
        <f>IF(J58="","",INDEX('Assignment Tool'!E74:E2107,MATCH(FA_DATA!J58,'Assignment Tool'!D74:D2107,0)))</f>
        <v>8</v>
      </c>
    </row>
    <row r="59" spans="1:11" x14ac:dyDescent="0.25">
      <c r="A59" s="118" t="str">
        <f t="shared" si="0"/>
        <v>F 210-2 MOUNTAINVIEW DR</v>
      </c>
      <c r="G59" t="str">
        <f>IF('Assignment Tool'!C59="","",IF('Assignment Tool'!C59="FST",'Assignment Tool'!D59,""))</f>
        <v/>
      </c>
      <c r="H59">
        <v>59</v>
      </c>
      <c r="I59">
        <f t="shared" si="1"/>
        <v>313</v>
      </c>
      <c r="J59" t="str">
        <f t="array" ref="J59">IFERROR(INDEX($G$2:$G$2050,_xlfn.AGGREGATE(15,6,(ROW($G$2:$G$2050)-ROW($G$2)+1)/($G$2:$G$2050&lt;&gt;""),ROWS(J$1:J59))),"")</f>
        <v>F 5569-1 HIGHWAY 16</v>
      </c>
      <c r="K59">
        <f>IF(J59="","",INDEX('Assignment Tool'!E75:E2108,MATCH(FA_DATA!J59,'Assignment Tool'!D75:D2108,0)))</f>
        <v>8</v>
      </c>
    </row>
    <row r="60" spans="1:11" x14ac:dyDescent="0.25">
      <c r="A60" s="118" t="str">
        <f t="shared" si="0"/>
        <v>F 210-2 MOUNTAINVIEW DR</v>
      </c>
      <c r="G60" t="str">
        <f>IF('Assignment Tool'!C60="","",IF('Assignment Tool'!C60="FST",'Assignment Tool'!D60,""))</f>
        <v/>
      </c>
      <c r="H60">
        <v>60</v>
      </c>
      <c r="I60">
        <f t="shared" si="1"/>
        <v>321</v>
      </c>
      <c r="J60" t="str">
        <f t="array" ref="J60">IFERROR(INDEX($G$2:$G$2050,_xlfn.AGGREGATE(15,6,(ROW($G$2:$G$2050)-ROW($G$2)+1)/($G$2:$G$2050&lt;&gt;""),ROWS(J$1:J60))),"")</f>
        <v>OPP 5464-1 HIGHWAY 16</v>
      </c>
      <c r="K60">
        <f>IF(J60="","",INDEX('Assignment Tool'!E76:E2109,MATCH(FA_DATA!J60,'Assignment Tool'!D76:D2109,0)))</f>
        <v>8</v>
      </c>
    </row>
    <row r="61" spans="1:11" x14ac:dyDescent="0.25">
      <c r="A61" s="118" t="str">
        <f t="shared" si="0"/>
        <v>F 5926-1 HIGHWAY 22</v>
      </c>
      <c r="G61" t="str">
        <f>IF('Assignment Tool'!C61="","",IF('Assignment Tool'!C61="FST",'Assignment Tool'!D61,""))</f>
        <v/>
      </c>
      <c r="H61">
        <v>61</v>
      </c>
      <c r="I61">
        <f t="shared" si="1"/>
        <v>329</v>
      </c>
      <c r="J61" t="str">
        <f t="array" ref="J61">IFERROR(INDEX($G$2:$G$2050,_xlfn.AGGREGATE(15,6,(ROW($G$2:$G$2050)-ROW($G$2)+1)/($G$2:$G$2050&lt;&gt;""),ROWS(J$1:J61))),"")</f>
        <v>F 5385-1 HIGHWAY 16</v>
      </c>
      <c r="K61">
        <f>IF(J61="","",INDEX('Assignment Tool'!E77:E2110,MATCH(FA_DATA!J61,'Assignment Tool'!D77:D2110,0)))</f>
        <v>4</v>
      </c>
    </row>
    <row r="62" spans="1:11" x14ac:dyDescent="0.25">
      <c r="A62" s="118" t="str">
        <f t="shared" si="0"/>
        <v>F 5926-1 HIGHWAY 22</v>
      </c>
      <c r="G62" t="str">
        <f>IF('Assignment Tool'!C62="","",IF('Assignment Tool'!C62="FST",'Assignment Tool'!D62,""))</f>
        <v/>
      </c>
      <c r="H62">
        <v>62</v>
      </c>
      <c r="I62">
        <f t="shared" si="1"/>
        <v>333</v>
      </c>
      <c r="J62" t="str">
        <f t="array" ref="J62">IFERROR(INDEX($G$2:$G$2050,_xlfn.AGGREGATE(15,6,(ROW($G$2:$G$2050)-ROW($G$2)+1)/($G$2:$G$2050&lt;&gt;""),ROWS(J$1:J62))),"")</f>
        <v>F 5343-1 HIGHWAY 16</v>
      </c>
      <c r="K62">
        <f>IF(J62="","",INDEX('Assignment Tool'!E78:E2111,MATCH(FA_DATA!J62,'Assignment Tool'!D78:D2111,0)))</f>
        <v>4</v>
      </c>
    </row>
    <row r="63" spans="1:11" x14ac:dyDescent="0.25">
      <c r="A63" s="118" t="str">
        <f t="shared" si="0"/>
        <v>F 5926-1 HIGHWAY 22</v>
      </c>
      <c r="G63" t="str">
        <f>IF('Assignment Tool'!C63="","",IF('Assignment Tool'!C63="FST",'Assignment Tool'!D63,""))</f>
        <v/>
      </c>
      <c r="H63">
        <v>63</v>
      </c>
      <c r="I63">
        <f t="shared" si="1"/>
        <v>337</v>
      </c>
      <c r="J63" t="str">
        <f t="array" ref="J63">IFERROR(INDEX($G$2:$G$2050,_xlfn.AGGREGATE(15,6,(ROW($G$2:$G$2050)-ROW($G$2)+1)/($G$2:$G$2050&lt;&gt;""),ROWS(J$1:J63))),"")</f>
        <v>F 7920-1 HIGHWAY 22</v>
      </c>
      <c r="K63">
        <f>IF(J63="","",INDEX('Assignment Tool'!E79:E2112,MATCH(FA_DATA!J63,'Assignment Tool'!D79:D2112,0)))</f>
        <v>2</v>
      </c>
    </row>
    <row r="64" spans="1:11" x14ac:dyDescent="0.25">
      <c r="A64" s="118" t="str">
        <f t="shared" si="0"/>
        <v>F 5926-1 HIGHWAY 22</v>
      </c>
      <c r="G64" t="str">
        <f>IF('Assignment Tool'!C64="","",IF('Assignment Tool'!C64="FST",'Assignment Tool'!D64,""))</f>
        <v/>
      </c>
      <c r="H64">
        <v>64</v>
      </c>
      <c r="I64">
        <f t="shared" si="1"/>
        <v>339</v>
      </c>
      <c r="J64" t="str">
        <f t="array" ref="J64">IFERROR(INDEX($G$2:$G$2050,_xlfn.AGGREGATE(15,6,(ROW($G$2:$G$2050)-ROW($G$2)+1)/($G$2:$G$2050&lt;&gt;""),ROWS(J$1:J64))),"")</f>
        <v>F 7966-1 HIGHWAY 22</v>
      </c>
      <c r="K64">
        <f>IF(J64="","",INDEX('Assignment Tool'!E80:E2113,MATCH(FA_DATA!J64,'Assignment Tool'!D80:D2113,0)))</f>
        <v>2</v>
      </c>
    </row>
    <row r="65" spans="1:11" x14ac:dyDescent="0.25">
      <c r="A65" s="118" t="str">
        <f t="shared" si="0"/>
        <v>F 5730-1 HIGHWAY 22</v>
      </c>
      <c r="G65" t="str">
        <f>IF('Assignment Tool'!C65="","",IF('Assignment Tool'!C65="FST",'Assignment Tool'!D65,""))</f>
        <v/>
      </c>
      <c r="H65">
        <v>65</v>
      </c>
      <c r="I65">
        <f t="shared" si="1"/>
        <v>341</v>
      </c>
      <c r="J65" t="str">
        <f t="array" ref="J65">IFERROR(INDEX($G$2:$G$2050,_xlfn.AGGREGATE(15,6,(ROW($G$2:$G$2050)-ROW($G$2)+1)/($G$2:$G$2050&lt;&gt;""),ROWS(J$1:J65))),"")</f>
        <v>F 8154-1 HIGHWAY 22</v>
      </c>
      <c r="K65">
        <f>IF(J65="","",INDEX('Assignment Tool'!E81:E2114,MATCH(FA_DATA!J65,'Assignment Tool'!D81:D2114,0)))</f>
        <v>8</v>
      </c>
    </row>
    <row r="66" spans="1:11" x14ac:dyDescent="0.25">
      <c r="A66" s="118" t="str">
        <f t="shared" ref="A66:A129" si="2">VLOOKUP(H66,$I$1:$J$1000,2)</f>
        <v>F 5730-1 HIGHWAY 22</v>
      </c>
      <c r="G66" t="str">
        <f>IF('Assignment Tool'!C66="","",IF('Assignment Tool'!C66="FST",'Assignment Tool'!D66,""))</f>
        <v/>
      </c>
      <c r="H66">
        <v>66</v>
      </c>
      <c r="I66">
        <f t="shared" si="1"/>
        <v>349</v>
      </c>
      <c r="J66" t="str">
        <f t="array" ref="J66">IFERROR(INDEX($G$2:$G$2050,_xlfn.AGGREGATE(15,6,(ROW($G$2:$G$2050)-ROW($G$2)+1)/($G$2:$G$2050&lt;&gt;""),ROWS(J$1:J66))),"")</f>
        <v>F 30-1 HIGHWAY 107</v>
      </c>
      <c r="K66">
        <f>IF(J66="","",INDEX('Assignment Tool'!E82:E2115,MATCH(FA_DATA!J66,'Assignment Tool'!D82:D2115,0)))</f>
        <v>4</v>
      </c>
    </row>
    <row r="67" spans="1:11" x14ac:dyDescent="0.25">
      <c r="A67" s="118" t="str">
        <f t="shared" si="2"/>
        <v>F 5730-1 HIGHWAY 22</v>
      </c>
      <c r="G67" t="str">
        <f>IF('Assignment Tool'!C67="","",IF('Assignment Tool'!C67="FST",'Assignment Tool'!D67,""))</f>
        <v/>
      </c>
      <c r="H67">
        <v>67</v>
      </c>
      <c r="I67">
        <f t="shared" ref="I67:I130" si="3">IFERROR((I66+K66),"")</f>
        <v>353</v>
      </c>
      <c r="J67" t="str">
        <f t="array" ref="J67">IFERROR(INDEX($G$2:$G$2050,_xlfn.AGGREGATE(15,6,(ROW($G$2:$G$2050)-ROW($G$2)+1)/($G$2:$G$2050&lt;&gt;""),ROWS(J$1:J67))),"")</f>
        <v>F 27-1 AMBERWOOD TRL</v>
      </c>
      <c r="K67">
        <f>IF(J67="","",INDEX('Assignment Tool'!E83:E2116,MATCH(FA_DATA!J67,'Assignment Tool'!D83:D2116,0)))</f>
        <v>8</v>
      </c>
    </row>
    <row r="68" spans="1:11" x14ac:dyDescent="0.25">
      <c r="A68" s="118" t="str">
        <f t="shared" si="2"/>
        <v>F 5730-1 HIGHWAY 22</v>
      </c>
      <c r="G68" t="str">
        <f>IF('Assignment Tool'!C68="","",IF('Assignment Tool'!C68="FST",'Assignment Tool'!D68,""))</f>
        <v/>
      </c>
      <c r="H68">
        <v>68</v>
      </c>
      <c r="I68">
        <f t="shared" si="3"/>
        <v>361</v>
      </c>
      <c r="J68" t="str">
        <f t="array" ref="J68">IFERROR(INDEX($G$2:$G$2050,_xlfn.AGGREGATE(15,6,(ROW($G$2:$G$2050)-ROW($G$2)+1)/($G$2:$G$2050&lt;&gt;""),ROWS(J$1:J68))),"")</f>
        <v>F 1-2 HIGHWAY 107</v>
      </c>
      <c r="K68">
        <f>IF(J68="","",INDEX('Assignment Tool'!E84:E2117,MATCH(FA_DATA!J68,'Assignment Tool'!D84:D2117,0)))</f>
        <v>4</v>
      </c>
    </row>
    <row r="69" spans="1:11" x14ac:dyDescent="0.25">
      <c r="A69" s="118" t="str">
        <f t="shared" si="2"/>
        <v>F 5730-1 HIGHWAY 22</v>
      </c>
      <c r="G69" t="str">
        <f>IF('Assignment Tool'!C69="","",IF('Assignment Tool'!C69="FST",'Assignment Tool'!D69,""))</f>
        <v/>
      </c>
      <c r="H69">
        <v>69</v>
      </c>
      <c r="I69">
        <f t="shared" si="3"/>
        <v>365</v>
      </c>
      <c r="J69" t="str">
        <f t="array" ref="J69">IFERROR(INDEX($G$2:$G$2050,_xlfn.AGGREGATE(15,6,(ROW($G$2:$G$2050)-ROW($G$2)+1)/($G$2:$G$2050&lt;&gt;""),ROWS(J$1:J69))),"")</f>
        <v>F 169-2 HIGHWAY 107</v>
      </c>
      <c r="K69">
        <f>IF(J69="","",INDEX('Assignment Tool'!E85:E2118,MATCH(FA_DATA!J69,'Assignment Tool'!D85:D2118,0)))</f>
        <v>8</v>
      </c>
    </row>
    <row r="70" spans="1:11" x14ac:dyDescent="0.25">
      <c r="A70" s="118" t="str">
        <f t="shared" si="2"/>
        <v>F 5730-1 HIGHWAY 22</v>
      </c>
      <c r="G70" t="str">
        <f>IF('Assignment Tool'!C70="","",IF('Assignment Tool'!C70="FST",'Assignment Tool'!D70,""))</f>
        <v/>
      </c>
      <c r="H70">
        <v>70</v>
      </c>
      <c r="I70">
        <f t="shared" si="3"/>
        <v>373</v>
      </c>
      <c r="J70" t="str">
        <f t="array" ref="J70">IFERROR(INDEX($G$2:$G$2050,_xlfn.AGGREGATE(15,6,(ROW($G$2:$G$2050)-ROW($G$2)+1)/($G$2:$G$2050&lt;&gt;""),ROWS(J$1:J70))),"")</f>
        <v>OPP 314-2 HIGHWAY 107</v>
      </c>
      <c r="K70">
        <f>IF(J70="","",INDEX('Assignment Tool'!E86:E2119,MATCH(FA_DATA!J70,'Assignment Tool'!D86:D2119,0)))</f>
        <v>8</v>
      </c>
    </row>
    <row r="71" spans="1:11" x14ac:dyDescent="0.25">
      <c r="A71" s="118" t="str">
        <f t="shared" si="2"/>
        <v>F 5730-1 HIGHWAY 22</v>
      </c>
      <c r="G71" t="str">
        <f>IF('Assignment Tool'!C71="","",IF('Assignment Tool'!C71="FST",'Assignment Tool'!D71,""))</f>
        <v/>
      </c>
      <c r="H71">
        <v>71</v>
      </c>
      <c r="I71">
        <f t="shared" si="3"/>
        <v>381</v>
      </c>
      <c r="J71" t="str">
        <f t="array" ref="J71">IFERROR(INDEX($G$2:$G$2050,_xlfn.AGGREGATE(15,6,(ROW($G$2:$G$2050)-ROW($G$2)+1)/($G$2:$G$2050&lt;&gt;""),ROWS(J$1:J71))),"")</f>
        <v>F 399-2 HIGHWAY 107</v>
      </c>
      <c r="K71">
        <f>IF(J71="","",INDEX('Assignment Tool'!E87:E2120,MATCH(FA_DATA!J71,'Assignment Tool'!D87:D2120,0)))</f>
        <v>4</v>
      </c>
    </row>
    <row r="72" spans="1:11" x14ac:dyDescent="0.25">
      <c r="A72" s="118" t="str">
        <f t="shared" si="2"/>
        <v>F 5730-1 HIGHWAY 22</v>
      </c>
      <c r="G72" t="str">
        <f>IF('Assignment Tool'!C72="","",IF('Assignment Tool'!C72="FST",'Assignment Tool'!D72,""))</f>
        <v/>
      </c>
      <c r="H72">
        <v>72</v>
      </c>
      <c r="I72">
        <f t="shared" si="3"/>
        <v>385</v>
      </c>
      <c r="J72" t="str">
        <f t="array" ref="J72">IFERROR(INDEX($G$2:$G$2050,_xlfn.AGGREGATE(15,6,(ROW($G$2:$G$2050)-ROW($G$2)+1)/($G$2:$G$2050&lt;&gt;""),ROWS(J$1:J72))),"")</f>
        <v>OPP 566-2 HIGHWAY 107</v>
      </c>
      <c r="K72">
        <f>IF(J72="","",INDEX('Assignment Tool'!E88:E2121,MATCH(FA_DATA!J72,'Assignment Tool'!D88:D2121,0)))</f>
        <v>4</v>
      </c>
    </row>
    <row r="73" spans="1:11" x14ac:dyDescent="0.25">
      <c r="A73" s="118" t="str">
        <f t="shared" si="2"/>
        <v>F 4656-2 HIGHWAY 119</v>
      </c>
      <c r="G73" t="str">
        <f>IF('Assignment Tool'!C73="","",IF('Assignment Tool'!C73="FST",'Assignment Tool'!D73,""))</f>
        <v/>
      </c>
      <c r="H73">
        <v>73</v>
      </c>
      <c r="I73">
        <f t="shared" si="3"/>
        <v>389</v>
      </c>
      <c r="J73" t="str">
        <f t="array" ref="J73">IFERROR(INDEX($G$2:$G$2050,_xlfn.AGGREGATE(15,6,(ROW($G$2:$G$2050)-ROW($G$2)+1)/($G$2:$G$2050&lt;&gt;""),ROWS(J$1:J73))),"")</f>
        <v>F 643-2 HIGHWAY 107</v>
      </c>
      <c r="K73">
        <f>IF(J73="","",INDEX('Assignment Tool'!E89:E2122,MATCH(FA_DATA!J73,'Assignment Tool'!D89:D2122,0)))</f>
        <v>4</v>
      </c>
    </row>
    <row r="74" spans="1:11" x14ac:dyDescent="0.25">
      <c r="A74" s="118" t="str">
        <f t="shared" si="2"/>
        <v>F 4656-2 HIGHWAY 119</v>
      </c>
      <c r="G74" t="str">
        <f>IF('Assignment Tool'!C74="","",IF('Assignment Tool'!C74="FST",'Assignment Tool'!D74,""))</f>
        <v/>
      </c>
      <c r="H74">
        <v>74</v>
      </c>
      <c r="I74">
        <f t="shared" si="3"/>
        <v>393</v>
      </c>
      <c r="J74" t="str">
        <f t="array" ref="J74">IFERROR(INDEX($G$2:$G$2050,_xlfn.AGGREGATE(15,6,(ROW($G$2:$G$2050)-ROW($G$2)+1)/($G$2:$G$2050&lt;&gt;""),ROWS(J$1:J74))),"")</f>
        <v>F 661-2 HIGHWAY 107</v>
      </c>
      <c r="K74">
        <f>IF(J74="","",INDEX('Assignment Tool'!E90:E2123,MATCH(FA_DATA!J74,'Assignment Tool'!D90:D2123,0)))</f>
        <v>4</v>
      </c>
    </row>
    <row r="75" spans="1:11" x14ac:dyDescent="0.25">
      <c r="A75" s="118" t="str">
        <f t="shared" si="2"/>
        <v>F 4656-2 HIGHWAY 119</v>
      </c>
      <c r="G75" t="str">
        <f>IF('Assignment Tool'!C75="","",IF('Assignment Tool'!C75="FST",'Assignment Tool'!D75,""))</f>
        <v/>
      </c>
      <c r="H75">
        <v>75</v>
      </c>
      <c r="I75">
        <f t="shared" si="3"/>
        <v>397</v>
      </c>
      <c r="J75" t="str">
        <f t="array" ref="J75">IFERROR(INDEX($G$2:$G$2050,_xlfn.AGGREGATE(15,6,(ROW($G$2:$G$2050)-ROW($G$2)+1)/($G$2:$G$2050&lt;&gt;""),ROWS(J$1:J75))),"")</f>
        <v>OPP 780-2 HIGHWAY 107</v>
      </c>
      <c r="K75">
        <f>IF(J75="","",INDEX('Assignment Tool'!E91:E2124,MATCH(FA_DATA!J75,'Assignment Tool'!D91:D2124,0)))</f>
        <v>4</v>
      </c>
    </row>
    <row r="76" spans="1:11" x14ac:dyDescent="0.25">
      <c r="A76" s="118" t="str">
        <f t="shared" si="2"/>
        <v>F 4656-2 HIGHWAY 119</v>
      </c>
      <c r="G76" t="str">
        <f>IF('Assignment Tool'!C76="","",IF('Assignment Tool'!C76="FST",'Assignment Tool'!D76,""))</f>
        <v/>
      </c>
      <c r="H76">
        <v>76</v>
      </c>
      <c r="I76">
        <f t="shared" si="3"/>
        <v>401</v>
      </c>
      <c r="J76" t="str">
        <f t="array" ref="J76">IFERROR(INDEX($G$2:$G$2050,_xlfn.AGGREGATE(15,6,(ROW($G$2:$G$2050)-ROW($G$2)+1)/($G$2:$G$2050&lt;&gt;""),ROWS(J$1:J76))),"")</f>
        <v>F 815-2 HIGHWAY 107</v>
      </c>
      <c r="K76">
        <f>IF(J76="","",INDEX('Assignment Tool'!E92:E2125,MATCH(FA_DATA!J76,'Assignment Tool'!D92:D2125,0)))</f>
        <v>4</v>
      </c>
    </row>
    <row r="77" spans="1:11" x14ac:dyDescent="0.25">
      <c r="A77" s="118" t="str">
        <f t="shared" si="2"/>
        <v>F 4656-2 HIGHWAY 119</v>
      </c>
      <c r="G77" t="str">
        <f>IF('Assignment Tool'!C77="","",IF('Assignment Tool'!C77="FST",'Assignment Tool'!D77,""))</f>
        <v/>
      </c>
      <c r="H77">
        <v>77</v>
      </c>
      <c r="I77">
        <f t="shared" si="3"/>
        <v>405</v>
      </c>
      <c r="J77" t="str">
        <f t="array" ref="J77">IFERROR(INDEX($G$2:$G$2050,_xlfn.AGGREGATE(15,6,(ROW($G$2:$G$2050)-ROW($G$2)+1)/($G$2:$G$2050&lt;&gt;""),ROWS(J$1:J77))),"")</f>
        <v>F 941-2 HIGHWAY 107</v>
      </c>
      <c r="K77">
        <f>IF(J77="","",INDEX('Assignment Tool'!E93:E2126,MATCH(FA_DATA!J77,'Assignment Tool'!D93:D2126,0)))</f>
        <v>4</v>
      </c>
    </row>
    <row r="78" spans="1:11" x14ac:dyDescent="0.25">
      <c r="A78" s="118" t="str">
        <f t="shared" si="2"/>
        <v>F 4656-2 HIGHWAY 119</v>
      </c>
      <c r="G78" t="str">
        <f>IF('Assignment Tool'!C78="","",IF('Assignment Tool'!C78="FST",'Assignment Tool'!D78,""))</f>
        <v/>
      </c>
      <c r="H78">
        <v>78</v>
      </c>
      <c r="I78">
        <f t="shared" si="3"/>
        <v>409</v>
      </c>
      <c r="J78" t="str">
        <f t="array" ref="J78">IFERROR(INDEX($G$2:$G$2050,_xlfn.AGGREGATE(15,6,(ROW($G$2:$G$2050)-ROW($G$2)+1)/($G$2:$G$2050&lt;&gt;""),ROWS(J$1:J78))),"")</f>
        <v>F 985-2 HIGHWAY 107</v>
      </c>
      <c r="K78">
        <f>IF(J78="","",INDEX('Assignment Tool'!E94:E2127,MATCH(FA_DATA!J78,'Assignment Tool'!D94:D2127,0)))</f>
        <v>4</v>
      </c>
    </row>
    <row r="79" spans="1:11" x14ac:dyDescent="0.25">
      <c r="A79" s="118" t="str">
        <f t="shared" si="2"/>
        <v>F 4610-2 HIGHWAY 119</v>
      </c>
      <c r="G79" t="str">
        <f>IF('Assignment Tool'!C79="","",IF('Assignment Tool'!C79="FST",'Assignment Tool'!D79,""))</f>
        <v/>
      </c>
      <c r="H79">
        <v>79</v>
      </c>
      <c r="I79">
        <f t="shared" si="3"/>
        <v>413</v>
      </c>
      <c r="J79" t="str">
        <f t="array" ref="J79">IFERROR(INDEX($G$2:$G$2050,_xlfn.AGGREGATE(15,6,(ROW($G$2:$G$2050)-ROW($G$2)+1)/($G$2:$G$2050&lt;&gt;""),ROWS(J$1:J79))),"")</f>
        <v>S 1023-2 HIGHWAY 107</v>
      </c>
      <c r="K79">
        <f>IF(J79="","",INDEX('Assignment Tool'!E95:E2128,MATCH(FA_DATA!J79,'Assignment Tool'!D95:D2128,0)))</f>
        <v>4</v>
      </c>
    </row>
    <row r="80" spans="1:11" x14ac:dyDescent="0.25">
      <c r="A80" s="118" t="str">
        <f t="shared" si="2"/>
        <v>F 4610-2 HIGHWAY 119</v>
      </c>
      <c r="G80" t="str">
        <f>IF('Assignment Tool'!C80="","",IF('Assignment Tool'!C80="FST",'Assignment Tool'!D80,""))</f>
        <v/>
      </c>
      <c r="H80">
        <v>80</v>
      </c>
      <c r="I80">
        <f t="shared" si="3"/>
        <v>417</v>
      </c>
      <c r="J80" t="str">
        <f t="array" ref="J80">IFERROR(INDEX($G$2:$G$2050,_xlfn.AGGREGATE(15,6,(ROW($G$2:$G$2050)-ROW($G$2)+1)/($G$2:$G$2050&lt;&gt;""),ROWS(J$1:J80))),"")</f>
        <v>F 1055-2 HIGHWAY 107</v>
      </c>
      <c r="K80">
        <f>IF(J80="","",INDEX('Assignment Tool'!E96:E2129,MATCH(FA_DATA!J80,'Assignment Tool'!D96:D2129,0)))</f>
        <v>4</v>
      </c>
    </row>
    <row r="81" spans="1:11" x14ac:dyDescent="0.25">
      <c r="A81" s="118" t="str">
        <f t="shared" si="2"/>
        <v>F 4610-2 HIGHWAY 119</v>
      </c>
      <c r="G81" t="str">
        <f>IF('Assignment Tool'!C81="","",IF('Assignment Tool'!C81="FST",'Assignment Tool'!D81,""))</f>
        <v/>
      </c>
      <c r="H81">
        <v>81</v>
      </c>
      <c r="I81">
        <f t="shared" si="3"/>
        <v>421</v>
      </c>
      <c r="J81" t="str">
        <f t="array" ref="J81">IFERROR(INDEX($G$2:$G$2050,_xlfn.AGGREGATE(15,6,(ROW($G$2:$G$2050)-ROW($G$2)+1)/($G$2:$G$2050&lt;&gt;""),ROWS(J$1:J81))),"")</f>
        <v>F 195-1 BUTTERCUP LN</v>
      </c>
      <c r="K81">
        <f>IF(J81="","",INDEX('Assignment Tool'!E97:E2130,MATCH(FA_DATA!J81,'Assignment Tool'!D97:D2130,0)))</f>
        <v>4</v>
      </c>
    </row>
    <row r="82" spans="1:11" x14ac:dyDescent="0.25">
      <c r="A82" s="118" t="str">
        <f t="shared" si="2"/>
        <v>F 4610-2 HIGHWAY 119</v>
      </c>
      <c r="G82" t="str">
        <f>IF('Assignment Tool'!C82="","",IF('Assignment Tool'!C82="FST",'Assignment Tool'!D82,""))</f>
        <v/>
      </c>
      <c r="H82">
        <v>82</v>
      </c>
      <c r="I82">
        <f t="shared" si="3"/>
        <v>425</v>
      </c>
      <c r="J82" t="str">
        <f t="array" ref="J82">IFERROR(INDEX($G$2:$G$2050,_xlfn.AGGREGATE(15,6,(ROW($G$2:$G$2050)-ROW($G$2)+1)/($G$2:$G$2050&lt;&gt;""),ROWS(J$1:J82))),"")</f>
        <v>OPP 180-1 BUTTERCUP LN</v>
      </c>
      <c r="K82">
        <f>IF(J82="","",INDEX('Assignment Tool'!E98:E2131,MATCH(FA_DATA!J82,'Assignment Tool'!D98:D2131,0)))</f>
        <v>8</v>
      </c>
    </row>
    <row r="83" spans="1:11" x14ac:dyDescent="0.25">
      <c r="A83" s="118" t="str">
        <f t="shared" si="2"/>
        <v>F 4560-2 HIGHWAY 119</v>
      </c>
      <c r="G83" t="str">
        <f>IF('Assignment Tool'!C83="","",IF('Assignment Tool'!C83="FST",'Assignment Tool'!D83,""))</f>
        <v/>
      </c>
      <c r="H83">
        <v>83</v>
      </c>
      <c r="I83">
        <f t="shared" si="3"/>
        <v>433</v>
      </c>
      <c r="J83" t="str">
        <f t="array" ref="J83">IFERROR(INDEX($G$2:$G$2050,_xlfn.AGGREGATE(15,6,(ROW($G$2:$G$2050)-ROW($G$2)+1)/($G$2:$G$2050&lt;&gt;""),ROWS(J$1:J83))),"")</f>
        <v>F 365-1 BUTTERCUP LN</v>
      </c>
      <c r="K83">
        <f>IF(J83="","",INDEX('Assignment Tool'!E99:E2132,MATCH(FA_DATA!J83,'Assignment Tool'!D99:D2132,0)))</f>
        <v>12</v>
      </c>
    </row>
    <row r="84" spans="1:11" x14ac:dyDescent="0.25">
      <c r="A84" s="118" t="str">
        <f t="shared" si="2"/>
        <v>F 4560-2 HIGHWAY 119</v>
      </c>
      <c r="G84" t="str">
        <f>IF('Assignment Tool'!C84="","",IF('Assignment Tool'!C84="FST",'Assignment Tool'!D84,""))</f>
        <v/>
      </c>
      <c r="H84">
        <v>84</v>
      </c>
      <c r="I84">
        <f t="shared" si="3"/>
        <v>445</v>
      </c>
      <c r="J84" t="str">
        <f t="array" ref="J84">IFERROR(INDEX($G$2:$G$2050,_xlfn.AGGREGATE(15,6,(ROW($G$2:$G$2050)-ROW($G$2)+1)/($G$2:$G$2050&lt;&gt;""),ROWS(J$1:J84))),"")</f>
        <v>F 122-1 LEGACY OAKS DR</v>
      </c>
      <c r="K84">
        <f>IF(J84="","",INDEX('Assignment Tool'!E100:E2133,MATCH(FA_DATA!J84,'Assignment Tool'!D100:D2133,0)))</f>
        <v>12</v>
      </c>
    </row>
    <row r="85" spans="1:11" x14ac:dyDescent="0.25">
      <c r="A85" s="118" t="str">
        <f t="shared" si="2"/>
        <v>F 4560-2 HIGHWAY 119</v>
      </c>
      <c r="G85" t="str">
        <f>IF('Assignment Tool'!C85="","",IF('Assignment Tool'!C85="FST",'Assignment Tool'!D85,""))</f>
        <v/>
      </c>
      <c r="H85">
        <v>85</v>
      </c>
      <c r="I85">
        <f t="shared" si="3"/>
        <v>457</v>
      </c>
      <c r="J85" t="str">
        <f t="array" ref="J85">IFERROR(INDEX($G$2:$G$2050,_xlfn.AGGREGATE(15,6,(ROW($G$2:$G$2050)-ROW($G$2)+1)/($G$2:$G$2050&lt;&gt;""),ROWS(J$1:J85))),"")</f>
        <v/>
      </c>
      <c r="K85" t="str">
        <f>IF(J85="","",INDEX('Assignment Tool'!E101:E2134,MATCH(FA_DATA!J85,'Assignment Tool'!D101:D2134,0)))</f>
        <v/>
      </c>
    </row>
    <row r="86" spans="1:11" x14ac:dyDescent="0.25">
      <c r="A86" s="118" t="str">
        <f t="shared" si="2"/>
        <v>F 4560-2 HIGHWAY 119</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4560-2 HIGHWAY 119</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4560-2 HIGHWAY 119</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S 4560-2 HIGHWAY 119</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S 4560-2 HIGHWAY 119</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S 4560-2 HIGHWAY 119</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S 4560-2 HIGHWAY 119</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S 4560-2 HIGHWAY 119</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S 4560-2 HIGHWAY 119</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S 4560-2 HIGHWAY 119</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S 4560-2 HIGHWAY 119</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OPP 7011-1 HIGHWAY 22</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OPP 7011-1 HIGHWAY 22</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OPP 7011-1 HIGHWAY 22</v>
      </c>
      <c r="G99" t="str">
        <f>IF('Assignment Tool'!C99="","",IF('Assignment Tool'!C99="FST",'Assignment Tool'!D99,""))</f>
        <v>F 6199-1 HIGHWAY 22</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OPP 7011-1 HIGHWAY 22</v>
      </c>
      <c r="G100" t="str">
        <f>IF('Assignment Tool'!C100="","",IF('Assignment Tool'!C100="FST",'Assignment Tool'!D100,""))</f>
        <v>F 6065-1 HIGHWAY 22</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OPP 7011-1 HIGHWAY 22</v>
      </c>
      <c r="G101" t="str">
        <f>IF('Assignment Tool'!C101="","",IF('Assignment Tool'!C101="FST",'Assignment Tool'!D101,""))</f>
        <v>F 6011-1 HIGHWAY 22</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OPP 7011-1 HIGHWAY 22</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OPP 7011-1 HIGHWAY 22</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OPP 7011-1 HIGHWAY 22</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7020-1 HIGHWAY 22</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7020-1 HIGHWAY 22</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7020-1 HIGHWAY 22</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7020-1 HIGHWAY 22</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4741-2 HIGHWAY 119</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4741-2 HIGHWAY 119</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4741-2 HIGHWAY 119</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4741-2 HIGHWAY 119</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4741-2 HIGHWAY 119</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4741-2 HIGHWAY 119</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4767-2 HIGHWAY 119</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4767-2 HIGHWAY 119</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4767-2 HIGHWAY 119</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4767-2 HIGHWAY 119</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4767-2 HIGHWAY 119</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4767-2 HIGHWAY 119</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200-1 AMMERSEE LAKES DR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200-1 AMMERSEE LAKES DR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200-1 AMMERSEE LAKES DR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200-1 AMMERSEE LAKES DR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204-1 AMMERSEE LAKES DR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204-1 AMMERSEE LAKES DR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204-1 AMMERSEE LAKES DR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204-1 AMMERSEE LAKES DR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212-2 AMMERSEE LAKES DR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212-2 AMMERSEE LAKES DR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212-2 AMMERSEE LAKES DR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212-2 AMMERSEE LAKES DR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212-2 AMMERSEE LAKES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212-2 AMMERSEE LAKES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212-2 AMMERSEE LAKES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212-2 AMMERSEE LAKES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220-1 AMMERSEE LAKES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220-1 AMMERSEE LAKES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220-1 AMMERSEE LAKES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220-1 AMMERSEE LAKES DR</v>
      </c>
      <c r="G140" t="str">
        <f>IF('Assignment Tool'!C140="","",IF('Assignment Tool'!C140="FST",'Assignment Tool'!D140,""))</f>
        <v>F 128-2 MOUNTAINVIEW DR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226-1 AMMERSEE LAKES DR</v>
      </c>
      <c r="G141" t="str">
        <f>IF('Assignment Tool'!C141="","",IF('Assignment Tool'!C141="FST",'Assignment Tool'!D141,""))</f>
        <v>F 210-2 MOUNTAINVIEW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226-1 AMMERSEE LAKES DR</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226-1 AMMERSEE LAKES DR</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226-1 AMMERSEE LAKES DR</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226-1 AMMERSEE LAKES DR</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226-1 AMMERSEE LAKES DR</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226-1 AMMERSEE LAKES DR</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226-1 AMMERSEE LAKES DR</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236-2 AMMERSEE LAKES DR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236-2 AMMERSEE LAKES DR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236-2 AMMERSEE LAKES DR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236-2 AMMERSEE LAKES DR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244-2 AMMERSEE LAKES DR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244-2 AMMERSEE LAKES DR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244-2 AMMERSEE LAKES DR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244-2 AMMERSEE LAKES DR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252-2 AMMERSEE LAKES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252-2 AMMERSEE LAKES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252-2 AMMERSEE LAKES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252-2 AMMERSEE LAKES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260-2 AMMERSEE LAKES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260-2 AMMERSEE LAKES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260-2 AMMERSEE LAKES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260-2 AMMERSEE LAKES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260-2 AMMERSEE LAKES DR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260-2 AMMERSEE LAKES DR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260-2 AMMERSEE LAKES DR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260-2 AMMERSEE LAKES DR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272-1 AMMERSEE LAKES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272-1 AMMERSEE LAKES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272-1 AMMERSEE LAKES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272-1 AMMERSEE LAKES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276-2 AMMERSEE LAKES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276-2 AMMERSEE LAKES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276-2 AMMERSEE LAKES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276-2 AMMERSEE LAKES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284-1 AMMERSEE LAKES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284-1 AMMERSEE LAKES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284-1 AMMERSEE LAKES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284-1 AMMERSEE LAKES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101-1 MOORES SPRING RD</v>
      </c>
      <c r="G181" t="str">
        <f>IF('Assignment Tool'!C181="","",IF('Assignment Tool'!C181="FST",'Assignment Tool'!D181,""))</f>
        <v>F 5926-1 HIGHWAY 22</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101-1 MOORES SPRING RD</v>
      </c>
      <c r="G182" t="str">
        <f>IF('Assignment Tool'!C182="","",IF('Assignment Tool'!C182="FST",'Assignment Tool'!D182,""))</f>
        <v>F 5730-1 HIGHWAY 22</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101-1 MOORES SPRING RD</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101-1 MOORES SPRING RD</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101-1 MOORES SPRING RD</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101-1 MOORES SPRING RD</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101-1 MOORES SPRING RD</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101-1 MOORES SPRING RD</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109-1 MOORES SPRING RD</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109-1 MOORES SPRING RD</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109-1 MOORES SPRING RD</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109-1 MOORES SPRING RD</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116-1 MOORES SPRING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116-1 MOORES SPRING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1005-1 PARKERS COVE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1005-1 PARKERS COVE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1013-1 PARKERS COVE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1013-1 PARKERS COVE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1013-1 PARKERS COVE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1013-1 PARKERS COVE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1021-1 PARKERS COVE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1021-1 PARKERS COVE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1021-1 PARKERS COVE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1021-1 PARKERS COVE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127-2 MOORES SPRING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127-2 MOORES SPRING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127-2 MOORES SPRING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127-2 MOORES SPRING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135-1 MOORES SPRING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135-1 MOORES SPRING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135-1 MOORES SPRING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135-1 MOORES SPRING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143-1 MOORES SPRING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143-1 MOORES SPRING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143-1 MOORES SPRING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143-1 MOORES SPRING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151-1 MOORES SPRING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151-1 MOORES SPRING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151-1 MOORES SPRING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151-1 MOORES SPRING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159-2 MOORES SPRING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159-2 MOORES SPRING RD</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159-2 MOORES SPRING RD</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159-2 MOORES SPRING RD</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167-1 MOORES SPRING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167-1 MOORES SPRING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167-1 MOORES SPRING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167-1 MOORES SPRING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167-1 MOORES SPRING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167-1 MOORES SPRING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167-1 MOORES SPRING RD</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167-1 MOORES SPRING RD</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175-2 MOORES SPRING RD</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175-2 MOORES SPRING RD</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175-2 MOORES SPRING RD</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175-2 MOORES SPRING RD</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179-1 MOORES SPRING RD</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179-1 MOORES SPRING RD</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179-1 MOORES SPRING RD</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179-1 MOORES SPRING RD</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7390-1 HIGHWAY 22</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7390-1 HIGHWAY 22</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7390-1 HIGHWAY 22</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7390-1 HIGHWAY 22</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7390-1 HIGHWAY 22</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7390-1 HIGHWAY 22</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7390-1 HIGHWAY 22</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7390-1 HIGHWAY 22</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7390-1 HIGHWAY 22</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7390-1 HIGHWAY 22</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7390-1 HIGHWAY 22</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7390-1 HIGHWAY 22</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7490-1 HIGHWAY 22</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7490-1 HIGHWAY 22</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7490-1 HIGHWAY 22</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7490-1 HIGHWAY 22</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OPP 7615-1 HIGHWAY 22</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OPP 7615-1 HIGHWAY 22</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OPP 7615-1 HIGHWAY 22</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OPP 7615-1 HIGHWAY 22</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7706-1 HIGHWAY 22</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7706-1 HIGHWAY 22</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7706-1 HIGHWAY 22</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7706-1 HIGHWAY 22</v>
      </c>
      <c r="G264" t="str">
        <f>IF('Assignment Tool'!C264="","",IF('Assignment Tool'!C264="FST",'Assignment Tool'!D264,""))</f>
        <v>F 4656-2 HIGHWAY 119</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6512-1 HIGHWAY 16</v>
      </c>
      <c r="G265" t="str">
        <f>IF('Assignment Tool'!C265="","",IF('Assignment Tool'!C265="FST",'Assignment Tool'!D265,""))</f>
        <v>F 4610-2 HIGHWAY 119</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6512-1 HIGHWAY 16</v>
      </c>
      <c r="G266" t="str">
        <f>IF('Assignment Tool'!C266="","",IF('Assignment Tool'!C266="FST",'Assignment Tool'!D266,""))</f>
        <v>F 4560-2 HIGHWAY 119</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6512-1 HIGHWAY 16</v>
      </c>
      <c r="G267" t="str">
        <f>IF('Assignment Tool'!C267="","",IF('Assignment Tool'!C267="FST",'Assignment Tool'!D267,""))</f>
        <v>S 4560-2 HIGHWAY 119</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6512-1 HIGHWAY 16</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6418-1 HIGHWAY 16</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6418-1 HIGHWAY 16</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6418-1 HIGHWAY 16</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6418-1 HIGHWAY 16</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6305-1 HIGHWAY 16</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6305-1 HIGHWAY 16</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6305-1 HIGHWAY 16</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6305-1 HIGHWAY 16</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6233-1 HIGHWAY 16</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6233-1 HIGHWAY 16</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6233-1 HIGHWAY 16</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6233-1 HIGHWAY 16</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6233-1 HIGHWAY 16</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6233-1 HIGHWAY 16</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6233-1 HIGHWAY 16</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6233-1 HIGHWAY 16</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6169-1 HIGHWAY 16</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6169-1 HIGHWAY 16</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6169-1 HIGHWAY 16</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6169-1 HIGHWAY 16</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6169-1 HIGHWAY 16</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6169-1 HIGHWAY 16</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6169-1 HIGHWAY 16</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6169-1 HIGHWAY 16</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OPP 6116-1 HIGHWAY 16</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OPP 6116-1 HIGHWAY 16</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OPP 6116-1 HIGHWAY 16</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OPP 6116-1 HIGHWAY 16</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OPP 6116-1 HIGHWAY 16</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OPP 6116-1 HIGHWAY 16</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OPP 6116-1 HIGHWAY 16</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OPP 6116-1 HIGHWAY 16</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6087-1 HIGHWAY 16</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6087-1 HIGHWAY 16</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6087-1 HIGHWAY 16</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6087-1 HIGHWAY 16</v>
      </c>
      <c r="G304" t="str">
        <f>IF('Assignment Tool'!C304="","",IF('Assignment Tool'!C304="FST",'Assignment Tool'!D304,""))</f>
        <v>OPP 7011-1 HIGHWAY 22</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5691-1 HIGHWAY 16</v>
      </c>
      <c r="G305" t="str">
        <f>IF('Assignment Tool'!C305="","",IF('Assignment Tool'!C305="FST",'Assignment Tool'!D305,""))</f>
        <v>F 7020-1 HIGHWAY 22</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5691-1 HIGHWAY 16</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5691-1 HIGHWAY 16</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5691-1 HIGHWAY 16</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5691-1 HIGHWAY 16</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5691-1 HIGHWAY 16</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5691-1 HIGHWAY 16</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5691-1 HIGHWAY 16</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5569-1 HIGHWAY 16</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5569-1 HIGHWAY 16</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5569-1 HIGHWAY 16</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5569-1 HIGHWAY 16</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5569-1 HIGHWAY 16</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5569-1 HIGHWAY 16</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5569-1 HIGHWAY 16</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5569-1 HIGHWAY 16</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OPP 5464-1 HIGHWAY 16</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OPP 5464-1 HIGHWAY 16</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OPP 5464-1 HIGHWAY 16</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OPP 5464-1 HIGHWAY 16</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OPP 5464-1 HIGHWAY 16</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OPP 5464-1 HIGHWAY 16</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OPP 5464-1 HIGHWAY 16</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OPP 5464-1 HIGHWAY 16</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5385-1 HIGHWAY 16</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5385-1 HIGHWAY 16</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5385-1 HIGHWAY 16</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5385-1 HIGHWAY 16</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5343-1 HIGHWAY 16</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5343-1 HIGHWAY 16</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5343-1 HIGHWAY 16</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5343-1 HIGHWAY 16</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7920-1 HIGHWAY 22</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7920-1 HIGHWAY 22</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7966-1 HIGHWAY 22</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7966-1 HIGHWAY 22</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8154-1 HIGHWAY 22</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8154-1 HIGHWAY 22</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8154-1 HIGHWAY 22</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8154-1 HIGHWAY 22</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8154-1 HIGHWAY 22</v>
      </c>
      <c r="G345" t="str">
        <f>IF('Assignment Tool'!C345="","",IF('Assignment Tool'!C345="FST",'Assignment Tool'!D345,""))</f>
        <v>F 4741-2 HIGHWAY 119</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8154-1 HIGHWAY 22</v>
      </c>
      <c r="G346" t="str">
        <f>IF('Assignment Tool'!C346="","",IF('Assignment Tool'!C346="FST",'Assignment Tool'!D346,""))</f>
        <v>F 4767-2 HIGHWAY 119</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8154-1 HIGHWAY 22</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8154-1 HIGHWAY 22</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30-1 HIGHWAY 107</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30-1 HIGHWAY 107</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30-1 HIGHWAY 107</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30-1 HIGHWAY 107</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27-1 AMBERWOOD TRL</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27-1 AMBERWOOD TRL</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27-1 AMBERWOOD TRL</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27-1 AMBERWOOD TRL</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27-1 AMBERWOOD TRL</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27-1 AMBERWOOD TRL</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27-1 AMBERWOOD TRL</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27-1 AMBERWOOD TRL</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1-2 HIGHWAY 107</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1-2 HIGHWAY 107</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1-2 HIGHWAY 107</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1-2 HIGHWAY 107</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169-2 HIGHWAY 107</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169-2 HIGHWAY 107</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169-2 HIGHWAY 107</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169-2 HIGHWAY 107</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169-2 HIGHWAY 107</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169-2 HIGHWAY 107</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169-2 HIGHWAY 107</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169-2 HIGHWAY 107</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OPP 314-2 HIGHWAY 107</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OPP 314-2 HIGHWAY 107</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OPP 314-2 HIGHWAY 107</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OPP 314-2 HIGHWAY 107</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OPP 314-2 HIGHWAY 107</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OPP 314-2 HIGHWAY 107</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OPP 314-2 HIGHWAY 107</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OPP 314-2 HIGHWAY 107</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399-2 HIGHWAY 107</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399-2 HIGHWAY 107</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399-2 HIGHWAY 107</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399-2 HIGHWAY 107</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OPP 566-2 HIGHWAY 107</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OPP 566-2 HIGHWAY 107</v>
      </c>
      <c r="G386" t="str">
        <f>IF('Assignment Tool'!C386="","",IF('Assignment Tool'!C386="FST",'Assignment Tool'!D386,""))</f>
        <v>F 200-1 AMMERSEE LAKES DR</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OPP 566-2 HIGHWAY 107</v>
      </c>
      <c r="G387" t="str">
        <f>IF('Assignment Tool'!C387="","",IF('Assignment Tool'!C387="FST",'Assignment Tool'!D387,""))</f>
        <v>F 204-1 AMMERSEE LAKES DR</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OPP 566-2 HIGHWAY 107</v>
      </c>
      <c r="G388" t="str">
        <f>IF('Assignment Tool'!C388="","",IF('Assignment Tool'!C388="FST",'Assignment Tool'!D388,""))</f>
        <v>F 212-2 AMMERSEE LAKES DR</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643-2 HIGHWAY 107</v>
      </c>
      <c r="G389" t="str">
        <f>IF('Assignment Tool'!C389="","",IF('Assignment Tool'!C389="FST",'Assignment Tool'!D389,""))</f>
        <v>F 220-1 AMMERSEE LAKES DR</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643-2 HIGHWAY 107</v>
      </c>
      <c r="G390" t="str">
        <f>IF('Assignment Tool'!C390="","",IF('Assignment Tool'!C390="FST",'Assignment Tool'!D390,""))</f>
        <v>F 226-1 AMMERSEE LAKES DR</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643-2 HIGHWAY 107</v>
      </c>
      <c r="G391" t="str">
        <f>IF('Assignment Tool'!C391="","",IF('Assignment Tool'!C391="FST",'Assignment Tool'!D391,""))</f>
        <v>F 236-2 AMMERSEE LAKES DR</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643-2 HIGHWAY 107</v>
      </c>
      <c r="G392" t="str">
        <f>IF('Assignment Tool'!C392="","",IF('Assignment Tool'!C392="FST",'Assignment Tool'!D392,""))</f>
        <v>F 244-2 AMMERSEE LAKES DR</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661-2 HIGHWAY 107</v>
      </c>
      <c r="G393" t="str">
        <f>IF('Assignment Tool'!C393="","",IF('Assignment Tool'!C393="FST",'Assignment Tool'!D393,""))</f>
        <v>F 252-2 AMMERSEE LAKES DR</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661-2 HIGHWAY 107</v>
      </c>
      <c r="G394" t="str">
        <f>IF('Assignment Tool'!C394="","",IF('Assignment Tool'!C394="FST",'Assignment Tool'!D394,""))</f>
        <v>F 260-2 AMMERSEE LAKES DR</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661-2 HIGHWAY 107</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661-2 HIGHWAY 107</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OPP 780-2 HIGHWAY 107</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OPP 780-2 HIGHWAY 107</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OPP 780-2 HIGHWAY 107</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OPP 780-2 HIGHWAY 107</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815-2 HIGHWAY 107</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815-2 HIGHWAY 107</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815-2 HIGHWAY 107</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815-2 HIGHWAY 107</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941-2 HIGHWAY 107</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941-2 HIGHWAY 107</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941-2 HIGHWAY 107</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941-2 HIGHWAY 107</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985-2 HIGHWAY 107</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985-2 HIGHWAY 107</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985-2 HIGHWAY 107</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985-2 HIGHWAY 107</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S 1023-2 HIGHWAY 107</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S 1023-2 HIGHWAY 107</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S 1023-2 HIGHWAY 107</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S 1023-2 HIGHWAY 107</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1055-2 HIGHWAY 107</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1055-2 HIGHWAY 107</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1055-2 HIGHWAY 107</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1055-2 HIGHWAY 107</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195-1 BUTTERCUP LN</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195-1 BUTTERCUP LN</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195-1 BUTTERCUP LN</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195-1 BUTTERCUP LN</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OPP 180-1 BUTTERCUP LN</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OPP 180-1 BUTTERCUP LN</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OPP 180-1 BUTTERCUP LN</v>
      </c>
      <c r="G427" t="str">
        <f>IF('Assignment Tool'!C427="","",IF('Assignment Tool'!C427="FST",'Assignment Tool'!D427,""))</f>
        <v>F 272-1 AMMERSEE LAKES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OPP 180-1 BUTTERCUP LN</v>
      </c>
      <c r="G428" t="str">
        <f>IF('Assignment Tool'!C428="","",IF('Assignment Tool'!C428="FST",'Assignment Tool'!D428,""))</f>
        <v>F 276-2 AMMERSEE LAKES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OPP 180-1 BUTTERCUP LN</v>
      </c>
      <c r="G429" t="str">
        <f>IF('Assignment Tool'!C429="","",IF('Assignment Tool'!C429="FST",'Assignment Tool'!D429,""))</f>
        <v>F 284-1 AMMERSEE LAKES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OPP 180-1 BUTTERCUP LN</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OPP 180-1 BUTTERCUP LN</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OPP 180-1 BUTTERCUP LN</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365-1 BUTTERCUP LN</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365-1 BUTTERCUP LN</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365-1 BUTTERCUP LN</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365-1 BUTTERCUP LN</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365-1 BUTTERCUP LN</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365-1 BUTTERCUP LN</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365-1 BUTTERCUP LN</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365-1 BUTTERCUP LN</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365-1 BUTTERCUP LN</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365-1 BUTTERCUP LN</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365-1 BUTTERCUP LN</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365-1 BUTTERCUP LN</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122-1 LEGACY OAKS DR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122-1 LEGACY OAKS DR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122-1 LEGACY OAKS DR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122-1 LEGACY OAKS DR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122-1 LEGACY OAKS DR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122-1 LEGACY OAKS DR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122-1 LEGACY OAKS DR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122-1 LEGACY OAKS DR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F 122-1 LEGACY OAKS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F 122-1 LEGACY OAKS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F 122-1 LEGACY OAKS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F 122-1 LEGACY OAKS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101-1 MOORES SPRING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109-1 MOORES SPRING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116-1 MOORES SPRING RD</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1005-1 PARKERS COVE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1013-1 PARKERS COVE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1021-1 PARKERS COVE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127-2 MOORES SPRING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135-1 MOORES SPRING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143-1 MOORES SPRING RD</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151-1 MOORES SPRING RD</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159-2 MOORES SPRING RD</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F 167-1 MOORES SPRING RD</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F 175-2 MOORES SPRING RD</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F 179-1 MOORES SPRING RD</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7390-1 HIGHWAY 22</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7490-1 HIGHWAY 22</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OPP 7615-1 HIGHWAY 22</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7706-1 HIGHWAY 22</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F 6512-1 HIGHWAY 16</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F 6418-1 HIGHWAY 16</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6305-1 HIGHWAY 16</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6233-1 HIGHWAY 16</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6169-1 HIGHWAY 16</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OPP 6116-1 HIGHWAY 16</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6087-1 HIGHWAY 16</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5691-1 HIGHWAY 16</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5569-1 HIGHWAY 16</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OPP 5464-1 HIGHWAY 16</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5385-1 HIGHWAY 16</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F 5343-1 HIGHWAY 16</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7920-1 HIGHWAY 22</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7966-1 HIGHWAY 22</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F 8154-1 HIGHWAY 22</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F 30-1 HIGHWAY 107</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F 27-1 AMBERWOOD TRL</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1-2 HIGHWAY 107</v>
      </c>
    </row>
    <row r="1002" spans="1:11" x14ac:dyDescent="0.25">
      <c r="G1002" t="str">
        <f>IF('Assignment Tool'!C1002="","",IF('Assignment Tool'!C1002="FST",'Assignment Tool'!D1002,""))</f>
        <v>F 169-2 HIGHWAY 107</v>
      </c>
    </row>
    <row r="1003" spans="1:11" x14ac:dyDescent="0.25">
      <c r="G1003" t="str">
        <f>IF('Assignment Tool'!C1003="","",IF('Assignment Tool'!C1003="FST",'Assignment Tool'!D1003,""))</f>
        <v>OPP 314-2 HIGHWAY 107</v>
      </c>
    </row>
    <row r="1004" spans="1:11" x14ac:dyDescent="0.25">
      <c r="G1004" t="str">
        <f>IF('Assignment Tool'!C1004="","",IF('Assignment Tool'!C1004="FST",'Assignment Tool'!D1004,""))</f>
        <v>F 399-2 HIGHWAY 107</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OPP 566-2 HIGHWAY 107</v>
      </c>
    </row>
    <row r="1043" spans="7:7" x14ac:dyDescent="0.25">
      <c r="G1043" t="str">
        <f>IF('Assignment Tool'!C1043="","",IF('Assignment Tool'!C1043="FST",'Assignment Tool'!D1043,""))</f>
        <v>F 643-2 HIGHWAY 107</v>
      </c>
    </row>
    <row r="1044" spans="7:7" x14ac:dyDescent="0.25">
      <c r="G1044" t="str">
        <f>IF('Assignment Tool'!C1044="","",IF('Assignment Tool'!C1044="FST",'Assignment Tool'!D1044,""))</f>
        <v>F 661-2 HIGHWAY 107</v>
      </c>
    </row>
    <row r="1045" spans="7:7" x14ac:dyDescent="0.25">
      <c r="G1045" t="str">
        <f>IF('Assignment Tool'!C1045="","",IF('Assignment Tool'!C1045="FST",'Assignment Tool'!D1045,""))</f>
        <v>OPP 780-2 HIGHWAY 107</v>
      </c>
    </row>
    <row r="1046" spans="7:7" x14ac:dyDescent="0.25">
      <c r="G1046" t="str">
        <f>IF('Assignment Tool'!C1046="","",IF('Assignment Tool'!C1046="FST",'Assignment Tool'!D1046,""))</f>
        <v>F 815-2 HIGHWAY 107</v>
      </c>
    </row>
    <row r="1047" spans="7:7" x14ac:dyDescent="0.25">
      <c r="G1047" t="str">
        <f>IF('Assignment Tool'!C1047="","",IF('Assignment Tool'!C1047="FST",'Assignment Tool'!D1047,""))</f>
        <v>F 941-2 HIGHWAY 107</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F 985-2 HIGHWAY 107</v>
      </c>
    </row>
    <row r="1086" spans="7:7" x14ac:dyDescent="0.25">
      <c r="G1086" t="str">
        <f>IF('Assignment Tool'!C1086="","",IF('Assignment Tool'!C1086="FST",'Assignment Tool'!D1086,""))</f>
        <v>S 1023-2 HIGHWAY 107</v>
      </c>
    </row>
    <row r="1087" spans="7:7" x14ac:dyDescent="0.25">
      <c r="G1087" t="str">
        <f>IF('Assignment Tool'!C1087="","",IF('Assignment Tool'!C1087="FST",'Assignment Tool'!D1087,""))</f>
        <v>F 1055-2 HIGHWAY 107</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195-1 BUTTERCUP LN</v>
      </c>
    </row>
    <row r="1125" spans="7:7" x14ac:dyDescent="0.25">
      <c r="G1125" t="str">
        <f>IF('Assignment Tool'!C1125="","",IF('Assignment Tool'!C1125="FST",'Assignment Tool'!D1125,""))</f>
        <v>OPP 180-1 BUTTERCUP LN</v>
      </c>
    </row>
    <row r="1126" spans="7:7" x14ac:dyDescent="0.25">
      <c r="G1126" t="str">
        <f>IF('Assignment Tool'!C1126="","",IF('Assignment Tool'!C1126="FST",'Assignment Tool'!D1126,""))</f>
        <v>F 365-1 BUTTERCUP LN</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F 122-1 LEGACY OAKS DR</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W24" sqref="W24"/>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v>4</v>
      </c>
      <c r="C8" s="4">
        <v>58</v>
      </c>
      <c r="D8" s="4">
        <v>56</v>
      </c>
      <c r="E8" s="4">
        <v>58</v>
      </c>
      <c r="F8" s="4">
        <v>56</v>
      </c>
      <c r="G8" s="4"/>
      <c r="H8" s="4"/>
      <c r="I8" s="4"/>
      <c r="J8" s="4"/>
      <c r="K8" s="4"/>
      <c r="L8" s="4"/>
      <c r="M8" s="4"/>
      <c r="N8" s="4"/>
      <c r="O8" s="4"/>
      <c r="P8" s="4"/>
      <c r="Q8" s="4"/>
      <c r="R8" s="4"/>
      <c r="S8" s="4"/>
      <c r="T8" s="4"/>
      <c r="U8" s="4"/>
      <c r="V8" s="4"/>
      <c r="W8" s="4"/>
      <c r="X8" s="4">
        <v>22</v>
      </c>
      <c r="Y8" s="4"/>
      <c r="Z8" s="4">
        <v>20</v>
      </c>
      <c r="AA8" s="4"/>
      <c r="AB8" s="4"/>
      <c r="AC8" s="4"/>
      <c r="AD8" s="4"/>
      <c r="AE8" s="4"/>
      <c r="AF8" s="4"/>
      <c r="AG8" s="4"/>
      <c r="AH8" s="4"/>
      <c r="AI8" s="4"/>
      <c r="AJ8" s="4"/>
      <c r="AK8" s="4"/>
      <c r="AL8" s="4"/>
      <c r="AM8" s="4"/>
      <c r="AN8" s="4"/>
      <c r="AO8" s="4"/>
      <c r="AP8" s="4"/>
    </row>
    <row r="9" spans="1:42" x14ac:dyDescent="0.25">
      <c r="A9" s="6">
        <v>10</v>
      </c>
      <c r="B9" s="5">
        <v>2</v>
      </c>
      <c r="C9" s="4">
        <v>56</v>
      </c>
      <c r="D9" s="4">
        <v>56</v>
      </c>
      <c r="E9" s="4"/>
      <c r="F9" s="4"/>
      <c r="G9" s="4"/>
      <c r="H9" s="4"/>
      <c r="I9" s="4"/>
      <c r="J9" s="4"/>
      <c r="K9" s="4"/>
      <c r="L9" s="4"/>
      <c r="M9" s="4"/>
      <c r="N9" s="4"/>
      <c r="O9" s="4"/>
      <c r="P9" s="4"/>
      <c r="Q9" s="4"/>
      <c r="R9" s="4"/>
      <c r="S9" s="4"/>
      <c r="T9" s="4"/>
      <c r="U9" s="4"/>
      <c r="V9" s="4"/>
      <c r="W9" s="4">
        <v>12</v>
      </c>
      <c r="X9" s="4">
        <v>29</v>
      </c>
      <c r="Y9" s="4"/>
      <c r="Z9" s="4"/>
      <c r="AA9" s="4"/>
      <c r="AB9" s="4"/>
      <c r="AC9" s="4"/>
      <c r="AD9" s="4"/>
      <c r="AE9" s="4"/>
      <c r="AF9" s="4"/>
      <c r="AG9" s="4"/>
      <c r="AH9" s="4"/>
      <c r="AI9" s="4"/>
      <c r="AJ9" s="4"/>
      <c r="AK9" s="4"/>
      <c r="AL9" s="4"/>
      <c r="AM9" s="4"/>
      <c r="AN9" s="4"/>
      <c r="AO9" s="4"/>
      <c r="AP9" s="4"/>
    </row>
    <row r="10" spans="1:42" x14ac:dyDescent="0.25">
      <c r="A10" s="6">
        <v>11</v>
      </c>
      <c r="B10" s="5">
        <v>3</v>
      </c>
      <c r="C10" s="4">
        <v>58</v>
      </c>
      <c r="D10" s="4">
        <v>56</v>
      </c>
      <c r="E10" s="4">
        <v>58</v>
      </c>
      <c r="F10" s="4"/>
      <c r="G10" s="4"/>
      <c r="H10" s="4"/>
      <c r="I10" s="4"/>
      <c r="J10" s="4"/>
      <c r="K10" s="4"/>
      <c r="L10" s="4"/>
      <c r="M10" s="4"/>
      <c r="N10" s="4"/>
      <c r="O10" s="4"/>
      <c r="P10" s="4"/>
      <c r="Q10" s="4"/>
      <c r="R10" s="4"/>
      <c r="S10" s="4"/>
      <c r="T10" s="4"/>
      <c r="U10" s="4"/>
      <c r="V10" s="4"/>
      <c r="W10" s="4"/>
      <c r="X10" s="4">
        <v>112</v>
      </c>
      <c r="Y10" s="4"/>
      <c r="Z10" s="4"/>
      <c r="AA10" s="4"/>
      <c r="AB10" s="4"/>
      <c r="AC10" s="4"/>
      <c r="AD10" s="4"/>
      <c r="AE10" s="4"/>
      <c r="AF10" s="4"/>
      <c r="AG10" s="4"/>
      <c r="AH10" s="4"/>
      <c r="AI10" s="4"/>
      <c r="AJ10" s="4"/>
      <c r="AK10" s="4"/>
      <c r="AL10" s="4"/>
      <c r="AM10" s="4"/>
      <c r="AN10" s="4"/>
      <c r="AO10" s="4"/>
      <c r="AP10" s="4"/>
    </row>
    <row r="11" spans="1:42" x14ac:dyDescent="0.25">
      <c r="A11" s="6">
        <v>12</v>
      </c>
      <c r="B11" s="5">
        <v>5</v>
      </c>
      <c r="C11" s="4">
        <v>58</v>
      </c>
      <c r="D11" s="4">
        <v>56</v>
      </c>
      <c r="E11" s="4">
        <v>58</v>
      </c>
      <c r="F11" s="4">
        <v>56</v>
      </c>
      <c r="G11" s="4">
        <v>58</v>
      </c>
      <c r="H11" s="4"/>
      <c r="I11" s="4"/>
      <c r="J11" s="4"/>
      <c r="K11" s="4"/>
      <c r="L11" s="4"/>
      <c r="M11" s="4"/>
      <c r="N11" s="4"/>
      <c r="O11" s="4"/>
      <c r="P11" s="4"/>
      <c r="Q11" s="4"/>
      <c r="R11" s="4"/>
      <c r="S11" s="4"/>
      <c r="T11" s="4"/>
      <c r="U11" s="4"/>
      <c r="V11" s="4"/>
      <c r="W11" s="4"/>
      <c r="X11" s="4">
        <v>12</v>
      </c>
      <c r="Y11" s="4"/>
      <c r="Z11" s="4">
        <v>37</v>
      </c>
      <c r="AA11" s="4"/>
      <c r="AB11" s="4"/>
      <c r="AC11" s="4"/>
      <c r="AD11" s="4"/>
      <c r="AE11" s="4"/>
      <c r="AF11" s="4"/>
      <c r="AG11" s="4"/>
      <c r="AH11" s="4"/>
      <c r="AI11" s="4"/>
      <c r="AJ11" s="4"/>
      <c r="AK11" s="4"/>
      <c r="AL11" s="4"/>
      <c r="AM11" s="4"/>
      <c r="AN11" s="4"/>
      <c r="AO11" s="4"/>
      <c r="AP11" s="4"/>
    </row>
    <row r="12" spans="1:42" x14ac:dyDescent="0.25">
      <c r="A12" s="6">
        <v>13</v>
      </c>
      <c r="B12" s="5">
        <v>1</v>
      </c>
      <c r="C12" s="4">
        <v>40</v>
      </c>
      <c r="D12" s="4"/>
      <c r="E12" s="4"/>
      <c r="F12" s="4"/>
      <c r="G12" s="4"/>
      <c r="H12" s="4"/>
      <c r="I12" s="4"/>
      <c r="J12" s="4"/>
      <c r="K12" s="4"/>
      <c r="L12" s="4"/>
      <c r="M12" s="4"/>
      <c r="N12" s="4"/>
      <c r="O12" s="4"/>
      <c r="P12" s="4"/>
      <c r="Q12" s="4"/>
      <c r="R12" s="4"/>
      <c r="S12" s="4"/>
      <c r="T12" s="4"/>
      <c r="U12" s="4"/>
      <c r="V12" s="4"/>
      <c r="W12" s="4">
        <v>157</v>
      </c>
      <c r="X12" s="4"/>
      <c r="Y12" s="4"/>
      <c r="Z12" s="4"/>
      <c r="AA12" s="4"/>
      <c r="AB12" s="4"/>
      <c r="AC12" s="4"/>
      <c r="AD12" s="4"/>
      <c r="AE12" s="4"/>
      <c r="AF12" s="4"/>
      <c r="AG12" s="4"/>
      <c r="AH12" s="4"/>
      <c r="AI12" s="4"/>
      <c r="AJ12" s="4"/>
      <c r="AK12" s="4"/>
      <c r="AL12" s="4"/>
      <c r="AM12" s="4"/>
      <c r="AN12" s="4"/>
      <c r="AO12" s="4"/>
      <c r="AP12" s="4"/>
    </row>
    <row r="13" spans="1:42" x14ac:dyDescent="0.25">
      <c r="A13" s="6">
        <v>14</v>
      </c>
      <c r="B13" s="5">
        <v>1</v>
      </c>
      <c r="C13" s="4">
        <v>40</v>
      </c>
      <c r="D13" s="4"/>
      <c r="E13" s="4"/>
      <c r="F13" s="4"/>
      <c r="G13" s="4"/>
      <c r="H13" s="4"/>
      <c r="I13" s="4"/>
      <c r="J13" s="4"/>
      <c r="K13" s="4"/>
      <c r="L13" s="4"/>
      <c r="M13" s="4"/>
      <c r="N13" s="4"/>
      <c r="O13" s="4"/>
      <c r="P13" s="4"/>
      <c r="Q13" s="4"/>
      <c r="R13" s="4"/>
      <c r="S13" s="4"/>
      <c r="T13" s="4"/>
      <c r="U13" s="4"/>
      <c r="V13" s="4"/>
      <c r="W13" s="4">
        <v>215</v>
      </c>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44</v>
      </c>
      <c r="D15" s="4">
        <v>42</v>
      </c>
      <c r="E15" s="4"/>
      <c r="F15" s="4"/>
      <c r="G15" s="4"/>
      <c r="H15" s="4"/>
      <c r="I15" s="4"/>
      <c r="J15" s="4"/>
      <c r="K15" s="4"/>
      <c r="L15" s="4"/>
      <c r="M15" s="4"/>
      <c r="N15" s="4"/>
      <c r="O15" s="4"/>
      <c r="P15" s="4"/>
      <c r="Q15" s="4"/>
      <c r="R15" s="4"/>
      <c r="S15" s="4"/>
      <c r="T15" s="4"/>
      <c r="U15" s="4"/>
      <c r="V15" s="4"/>
      <c r="W15" s="4"/>
      <c r="X15" s="4">
        <v>132</v>
      </c>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v>1</v>
      </c>
      <c r="C17" s="4">
        <v>42</v>
      </c>
      <c r="D17" s="4"/>
      <c r="E17" s="4"/>
      <c r="F17" s="4"/>
      <c r="G17" s="4"/>
      <c r="H17" s="4"/>
      <c r="I17" s="4"/>
      <c r="J17" s="4"/>
      <c r="K17" s="4"/>
      <c r="L17" s="4"/>
      <c r="M17" s="4"/>
      <c r="N17" s="4"/>
      <c r="O17" s="4"/>
      <c r="P17" s="4"/>
      <c r="Q17" s="4"/>
      <c r="R17" s="4"/>
      <c r="S17" s="4"/>
      <c r="T17" s="4"/>
      <c r="U17" s="4"/>
      <c r="V17" s="4"/>
      <c r="W17" s="4">
        <v>432</v>
      </c>
      <c r="X17" s="4"/>
      <c r="Y17" s="4"/>
      <c r="Z17" s="4"/>
      <c r="AA17" s="4"/>
      <c r="AB17" s="4"/>
      <c r="AC17" s="4"/>
      <c r="AD17" s="4"/>
      <c r="AE17" s="4"/>
      <c r="AF17" s="4"/>
      <c r="AG17" s="4"/>
      <c r="AH17" s="4"/>
      <c r="AI17" s="4"/>
      <c r="AJ17" s="4"/>
      <c r="AK17" s="4"/>
      <c r="AL17" s="4"/>
      <c r="AM17" s="4"/>
      <c r="AN17" s="4"/>
      <c r="AO17" s="4"/>
      <c r="AP17" s="4"/>
    </row>
    <row r="18" spans="1:42" x14ac:dyDescent="0.25">
      <c r="A18" s="6">
        <v>19</v>
      </c>
      <c r="B18" s="5">
        <v>2</v>
      </c>
      <c r="C18" s="4">
        <v>36</v>
      </c>
      <c r="D18" s="4">
        <v>36</v>
      </c>
      <c r="E18" s="4"/>
      <c r="F18" s="4"/>
      <c r="G18" s="4"/>
      <c r="H18" s="4"/>
      <c r="I18" s="4"/>
      <c r="J18" s="4"/>
      <c r="K18" s="4"/>
      <c r="L18" s="4"/>
      <c r="M18" s="4"/>
      <c r="N18" s="4"/>
      <c r="O18" s="4"/>
      <c r="P18" s="4"/>
      <c r="Q18" s="4"/>
      <c r="R18" s="4"/>
      <c r="S18" s="4"/>
      <c r="T18" s="4"/>
      <c r="U18" s="4"/>
      <c r="V18" s="4"/>
      <c r="W18" s="4">
        <v>70</v>
      </c>
      <c r="X18" s="4">
        <v>122</v>
      </c>
      <c r="Y18" s="4"/>
      <c r="Z18" s="4"/>
      <c r="AA18" s="4"/>
      <c r="AB18" s="4"/>
      <c r="AC18" s="4"/>
      <c r="AD18" s="4"/>
      <c r="AE18" s="4"/>
      <c r="AF18" s="4"/>
      <c r="AG18" s="4"/>
      <c r="AH18" s="4"/>
      <c r="AI18" s="4"/>
      <c r="AJ18" s="4"/>
      <c r="AK18" s="4"/>
      <c r="AL18" s="4"/>
      <c r="AM18" s="4"/>
      <c r="AN18" s="4"/>
      <c r="AO18" s="4"/>
      <c r="AP18" s="4"/>
    </row>
    <row r="19" spans="1:42" x14ac:dyDescent="0.25">
      <c r="A19" s="6">
        <v>20</v>
      </c>
      <c r="B19" s="5">
        <v>1</v>
      </c>
      <c r="C19" s="4">
        <v>39</v>
      </c>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1</v>
      </c>
      <c r="C21" s="4">
        <v>38</v>
      </c>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2</v>
      </c>
      <c r="C22" s="4">
        <v>36</v>
      </c>
      <c r="D22" s="4">
        <v>38</v>
      </c>
      <c r="E22" s="4"/>
      <c r="F22" s="4"/>
      <c r="G22" s="4"/>
      <c r="H22" s="4"/>
      <c r="I22" s="4"/>
      <c r="J22" s="4"/>
      <c r="K22" s="4"/>
      <c r="L22" s="4"/>
      <c r="M22" s="4"/>
      <c r="N22" s="4"/>
      <c r="O22" s="4"/>
      <c r="P22" s="4"/>
      <c r="Q22" s="4"/>
      <c r="R22" s="4"/>
      <c r="S22" s="4"/>
      <c r="T22" s="4"/>
      <c r="U22" s="4"/>
      <c r="V22" s="4"/>
      <c r="W22" s="4">
        <v>210</v>
      </c>
      <c r="X22" s="4"/>
      <c r="Y22" s="4"/>
      <c r="Z22" s="4"/>
      <c r="AA22" s="4"/>
      <c r="AB22" s="4"/>
      <c r="AC22" s="4"/>
      <c r="AD22" s="4"/>
      <c r="AE22" s="4"/>
      <c r="AF22" s="4"/>
      <c r="AG22" s="4"/>
      <c r="AH22" s="4"/>
      <c r="AI22" s="4"/>
      <c r="AJ22" s="4"/>
      <c r="AK22" s="4"/>
      <c r="AL22" s="4"/>
      <c r="AM22" s="4"/>
      <c r="AN22" s="4"/>
      <c r="AO22" s="4"/>
      <c r="AP22" s="4"/>
    </row>
    <row r="23" spans="1:42" x14ac:dyDescent="0.25">
      <c r="A23" s="6">
        <v>24</v>
      </c>
      <c r="B23" s="5">
        <v>2</v>
      </c>
      <c r="C23" s="4">
        <v>36</v>
      </c>
      <c r="D23" s="4">
        <v>36</v>
      </c>
      <c r="E23" s="4"/>
      <c r="F23" s="4"/>
      <c r="G23" s="4"/>
      <c r="H23" s="4"/>
      <c r="I23" s="4"/>
      <c r="J23" s="4"/>
      <c r="K23" s="4"/>
      <c r="L23" s="4"/>
      <c r="M23" s="4"/>
      <c r="N23" s="4"/>
      <c r="O23" s="4"/>
      <c r="P23" s="4"/>
      <c r="Q23" s="4"/>
      <c r="R23" s="4"/>
      <c r="S23" s="4"/>
      <c r="T23" s="4"/>
      <c r="U23" s="4"/>
      <c r="V23" s="4"/>
      <c r="W23" s="4">
        <v>207</v>
      </c>
      <c r="X23" s="4">
        <v>454</v>
      </c>
      <c r="Y23" s="4"/>
      <c r="Z23" s="4"/>
      <c r="AA23" s="4"/>
      <c r="AB23" s="4"/>
      <c r="AC23" s="4"/>
      <c r="AD23" s="4"/>
      <c r="AE23" s="4"/>
      <c r="AF23" s="4"/>
      <c r="AG23" s="4"/>
      <c r="AH23" s="4"/>
      <c r="AI23" s="4"/>
      <c r="AJ23" s="4"/>
      <c r="AK23" s="4"/>
      <c r="AL23" s="4"/>
      <c r="AM23" s="4"/>
      <c r="AN23" s="4"/>
      <c r="AO23" s="4"/>
      <c r="AP23" s="4"/>
    </row>
    <row r="24" spans="1:42" x14ac:dyDescent="0.25">
      <c r="A24" s="6">
        <v>25</v>
      </c>
      <c r="B24" s="5">
        <v>1</v>
      </c>
      <c r="C24" s="4">
        <v>36</v>
      </c>
      <c r="D24" s="4"/>
      <c r="E24" s="4"/>
      <c r="F24" s="4"/>
      <c r="G24" s="4"/>
      <c r="H24" s="4"/>
      <c r="I24" s="4"/>
      <c r="J24" s="4"/>
      <c r="K24" s="4"/>
      <c r="L24" s="4"/>
      <c r="M24" s="4"/>
      <c r="N24" s="4"/>
      <c r="O24" s="4"/>
      <c r="P24" s="4"/>
      <c r="Q24" s="4"/>
      <c r="R24" s="4"/>
      <c r="S24" s="4"/>
      <c r="T24" s="4"/>
      <c r="U24" s="4"/>
      <c r="V24" s="4"/>
      <c r="W24" s="4">
        <v>252</v>
      </c>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36</v>
      </c>
      <c r="D25" s="4">
        <v>36</v>
      </c>
      <c r="E25" s="4"/>
      <c r="F25" s="4"/>
      <c r="G25" s="4"/>
      <c r="H25" s="4"/>
      <c r="I25" s="4"/>
      <c r="J25" s="4"/>
      <c r="K25" s="4"/>
      <c r="L25" s="4"/>
      <c r="M25" s="4"/>
      <c r="N25" s="4"/>
      <c r="O25" s="4"/>
      <c r="P25" s="4"/>
      <c r="Q25" s="4"/>
      <c r="R25" s="4"/>
      <c r="S25" s="4"/>
      <c r="T25" s="4"/>
      <c r="U25" s="4"/>
      <c r="V25" s="4"/>
      <c r="W25" s="4">
        <v>46</v>
      </c>
      <c r="X25" s="4">
        <v>82</v>
      </c>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v>3</v>
      </c>
      <c r="C31" s="4">
        <v>32</v>
      </c>
      <c r="D31" s="4">
        <v>34</v>
      </c>
      <c r="E31" s="4">
        <v>32</v>
      </c>
      <c r="F31" s="4"/>
      <c r="G31" s="4"/>
      <c r="H31" s="4"/>
      <c r="I31" s="4"/>
      <c r="J31" s="4"/>
      <c r="K31" s="4"/>
      <c r="L31" s="4"/>
      <c r="M31" s="4"/>
      <c r="N31" s="4"/>
      <c r="O31" s="4"/>
      <c r="P31" s="4"/>
      <c r="Q31" s="4"/>
      <c r="R31" s="4"/>
      <c r="S31" s="4"/>
      <c r="T31" s="4"/>
      <c r="U31" s="4"/>
      <c r="V31" s="4"/>
      <c r="W31" s="4">
        <v>34</v>
      </c>
      <c r="X31" s="4"/>
      <c r="Y31" s="4">
        <v>118</v>
      </c>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4282</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4150</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2775</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33</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53</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5</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21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4</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CY1" zoomScale="115" zoomScaleNormal="115" workbookViewId="0">
      <pane ySplit="8" topLeftCell="A9" activePane="bottomLeft" state="frozen"/>
      <selection pane="bottomLeft" activeCell="ES16" sqref="ES16"/>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1892</v>
      </c>
      <c r="F2" s="276" t="s">
        <v>173</v>
      </c>
      <c r="G2" s="276"/>
      <c r="H2" s="276"/>
      <c r="I2" s="14">
        <f>IF(I3="","",IF(AND(I5="Y",I6="N"),I3,IF(I3&lt;1000,I3+10,I3+20)))</f>
        <v>973</v>
      </c>
      <c r="K2" s="276" t="s">
        <v>173</v>
      </c>
      <c r="L2" s="276"/>
      <c r="M2" s="276"/>
      <c r="N2" s="14">
        <f>IF(N3="","",IF(AND(N5="Y",N6="N"),N3,IF(N3&lt;1000,N3+10,N3+20)))</f>
        <v>1835</v>
      </c>
      <c r="P2" s="276" t="s">
        <v>173</v>
      </c>
      <c r="Q2" s="276"/>
      <c r="R2" s="276"/>
      <c r="S2" s="14">
        <f>IF(S3="","",IF(AND(S5="Y",S6="N"),S3,IF(S3&lt;1000,S3+10,S3+20)))</f>
        <v>1579</v>
      </c>
      <c r="U2" s="276" t="s">
        <v>173</v>
      </c>
      <c r="V2" s="276"/>
      <c r="W2" s="276"/>
      <c r="X2" s="14">
        <f>IF(X3="","",IF(AND(X5="Y",X6="N"),X3,IF(X3&lt;1000,X3+10,X3+20)))</f>
        <v>1175</v>
      </c>
      <c r="Z2" s="276" t="s">
        <v>173</v>
      </c>
      <c r="AA2" s="276"/>
      <c r="AB2" s="276"/>
      <c r="AC2" s="14">
        <f>IF(AC3="","",IF(AND(AC5="Y",AC6="N"),AC3,IF(AC3&lt;1000,AC3+10,AC3+20)))</f>
        <v>554</v>
      </c>
      <c r="AE2" s="276" t="s">
        <v>173</v>
      </c>
      <c r="AF2" s="276"/>
      <c r="AG2" s="276"/>
      <c r="AH2" s="14">
        <f>IF(AH3="","",IF(AND(AH5="Y",AH6="N"),AH3,IF(AH3&lt;1000,AH3+10,AH3+20)))</f>
        <v>1942</v>
      </c>
      <c r="AJ2" s="276" t="s">
        <v>173</v>
      </c>
      <c r="AK2" s="276"/>
      <c r="AL2" s="276"/>
      <c r="AM2" s="14">
        <f>IF(AM3="","",IF(AND(AM5="Y",AM6="N"),AM3,IF(AM3&lt;1000,AM3+10,AM3+20)))</f>
        <v>1332</v>
      </c>
      <c r="AO2" s="276" t="s">
        <v>173</v>
      </c>
      <c r="AP2" s="276"/>
      <c r="AQ2" s="276"/>
      <c r="AR2" s="14">
        <f>IF(AR3="","",IF(AND(AR5="Y",AR6="N"),AR3,IF(AR3&lt;1000,AR3+10,AR3+20)))</f>
        <v>573</v>
      </c>
      <c r="AT2" s="276" t="s">
        <v>173</v>
      </c>
      <c r="AU2" s="276"/>
      <c r="AV2" s="276"/>
      <c r="AW2" s="14">
        <f>IF(AW3="","",IF(AND(AW5="Y",AW6="N"),AW3,IF(AW3&lt;1000,AW3+10,AW3+20)))</f>
        <v>1961</v>
      </c>
      <c r="AY2" s="276" t="s">
        <v>173</v>
      </c>
      <c r="AZ2" s="276"/>
      <c r="BA2" s="276"/>
      <c r="BB2" s="14">
        <f>IF(BB3="","",IF(AND(BB5="Y",BB6="N"),BB3,IF(BB3&lt;1000,BB3+10,BB3+20)))</f>
        <v>323</v>
      </c>
      <c r="BD2" s="276" t="s">
        <v>173</v>
      </c>
      <c r="BE2" s="276"/>
      <c r="BF2" s="276"/>
      <c r="BG2" s="14">
        <f>IF(BG3="","",IF(AND(BG5="Y",BG6="N"),BG3,IF(BG3&lt;1000,BG3+10,BG3+20)))</f>
        <v>469</v>
      </c>
      <c r="BI2" s="276" t="s">
        <v>173</v>
      </c>
      <c r="BJ2" s="276"/>
      <c r="BK2" s="276"/>
      <c r="BL2" s="14">
        <f>IF(BL3="","",IF(AND(BL5="Y",BL6="N"),BL3,IF(BL3&lt;1000,BL3+10,BL3+20)))</f>
        <v>500</v>
      </c>
      <c r="BN2" s="276" t="s">
        <v>173</v>
      </c>
      <c r="BO2" s="276"/>
      <c r="BP2" s="276"/>
      <c r="BQ2" s="14">
        <f>IF(BQ3="","",IF(AND(BQ5="Y",BQ6="N"),BQ3,IF(BQ3&lt;1000,BQ3+10,BQ3+20)))</f>
        <v>1090</v>
      </c>
      <c r="BS2" s="276" t="s">
        <v>173</v>
      </c>
      <c r="BT2" s="276"/>
      <c r="BU2" s="276"/>
      <c r="BV2" s="14">
        <f>IF(BV3="","",IF(AND(BV5="Y",BV6="N"),BV3,IF(BV3&lt;1000,BV3+10,BV3+20)))</f>
        <v>1609</v>
      </c>
      <c r="BX2" s="276" t="s">
        <v>173</v>
      </c>
      <c r="BY2" s="276"/>
      <c r="BZ2" s="276"/>
      <c r="CA2" s="14">
        <f>IF(CA3="","",IF(AND(CA5="Y",CA6="N"),CA3,IF(CA3&lt;1000,CA3+10,CA3+20)))</f>
        <v>1566</v>
      </c>
      <c r="CC2" s="276" t="s">
        <v>173</v>
      </c>
      <c r="CD2" s="276"/>
      <c r="CE2" s="276"/>
      <c r="CF2" s="14">
        <f>IF(CF3="","",IF(AND(CF5="Y",CF6="N"),CF3,IF(CF3&lt;1000,CF3+10,CF3+20)))</f>
        <v>1761</v>
      </c>
      <c r="CH2" s="276" t="s">
        <v>173</v>
      </c>
      <c r="CI2" s="276"/>
      <c r="CJ2" s="276"/>
      <c r="CK2" s="14">
        <f>IF(CK3="","",IF(AND(CK5="Y",CK6="N"),CK3,IF(CK3&lt;1000,CK3+10,CK3+20)))</f>
        <v>808</v>
      </c>
      <c r="CM2" s="276" t="s">
        <v>173</v>
      </c>
      <c r="CN2" s="276"/>
      <c r="CO2" s="276"/>
      <c r="CP2" s="14">
        <f>IF(CP3="","",IF(AND(CP5="Y",CP6="N"),CP3,IF(CP3&lt;1000,CP3+10,CP3+20)))</f>
        <v>1505</v>
      </c>
      <c r="CR2" s="276" t="s">
        <v>173</v>
      </c>
      <c r="CS2" s="276"/>
      <c r="CT2" s="276"/>
      <c r="CU2" s="14">
        <f>IF(CU3="","",IF(AND(CU5="Y",CU6="N"),CU3,IF(CU3&lt;1000,CU3+10,CU3+20)))</f>
        <v>1975</v>
      </c>
      <c r="CW2" s="276" t="s">
        <v>173</v>
      </c>
      <c r="CX2" s="276"/>
      <c r="CY2" s="276"/>
      <c r="CZ2" s="14">
        <f>IF(CZ3="","",IF(AND(CZ5="Y",CZ6="N"),CZ3,IF(CZ3&lt;1000,CZ3+10,CZ3+20)))</f>
        <v>958</v>
      </c>
      <c r="DB2" s="276" t="s">
        <v>173</v>
      </c>
      <c r="DC2" s="276"/>
      <c r="DD2" s="276"/>
      <c r="DE2" s="14">
        <f>IF(DE3="","",IF(AND(DE5="Y",DE6="N"),DE3,IF(DE3&lt;1000,DE3+10,DE3+20)))</f>
        <v>1458</v>
      </c>
      <c r="DG2" s="276" t="s">
        <v>173</v>
      </c>
      <c r="DH2" s="276"/>
      <c r="DI2" s="276"/>
      <c r="DJ2" s="14">
        <f>IF(DJ3="","",IF(AND(DJ5="Y",DJ6="N"),DJ3,IF(DJ3&lt;1000,DJ3+10,DJ3+20)))</f>
        <v>1155</v>
      </c>
      <c r="DL2" s="276" t="s">
        <v>173</v>
      </c>
      <c r="DM2" s="276"/>
      <c r="DN2" s="276"/>
      <c r="DO2" s="14">
        <f>IF(DO3="","",IF(AND(DO5="Y",DO6="N"),DO3,IF(DO3&lt;1000,DO3+10,DO3+20)))</f>
        <v>757</v>
      </c>
      <c r="DQ2" s="276" t="s">
        <v>173</v>
      </c>
      <c r="DR2" s="276"/>
      <c r="DS2" s="276"/>
      <c r="DT2" s="14">
        <f>IF(DT3="","",IF(AND(DT5="Y",DT6="N"),DT3,IF(DT3&lt;1000,DT3+10,DT3+20)))</f>
        <v>2839</v>
      </c>
      <c r="DV2" s="276" t="s">
        <v>173</v>
      </c>
      <c r="DW2" s="276"/>
      <c r="DX2" s="276"/>
      <c r="DY2" s="14">
        <f>IF(DY3="","",IF(AND(DY5="Y",DY6="N"),DY3,IF(DY3&lt;1000,DY3+10,DY3+20)))</f>
        <v>2166</v>
      </c>
      <c r="EA2" s="276" t="s">
        <v>173</v>
      </c>
      <c r="EB2" s="276"/>
      <c r="EC2" s="276"/>
      <c r="ED2" s="14">
        <f>IF(ED3="","",IF(AND(ED5="Y",ED6="N"),ED3,IF(ED3&lt;1000,ED3+10,ED3+20)))</f>
        <v>1311</v>
      </c>
      <c r="EF2" s="276" t="s">
        <v>173</v>
      </c>
      <c r="EG2" s="276"/>
      <c r="EH2" s="276"/>
      <c r="EI2" s="14">
        <f>IF(EI3="","",IF(AND(EI5="Y",EI6="N"),EI3,IF(EI3&lt;1000,EI3+10,EI3+20)))</f>
        <v>2040</v>
      </c>
      <c r="EK2" s="276" t="s">
        <v>173</v>
      </c>
      <c r="EL2" s="276"/>
      <c r="EM2" s="276"/>
      <c r="EN2" s="14">
        <f>IF(EN3="","",IF(AND(EN5="Y",EN6="N"),EN3,IF(EN3&lt;1000,EN3+10,EN3+20)))</f>
        <v>850</v>
      </c>
      <c r="EP2" s="276" t="s">
        <v>173</v>
      </c>
      <c r="EQ2" s="276"/>
      <c r="ER2" s="276"/>
      <c r="ES2" s="14">
        <f>IF(ES3="","",IF(AND(ES5="Y",ES6="N"),ES3,IF(ES3&lt;1000,ES3+10,ES3+20)))</f>
        <v>875</v>
      </c>
      <c r="EU2" s="276" t="s">
        <v>173</v>
      </c>
      <c r="EV2" s="276"/>
      <c r="EW2" s="276"/>
      <c r="EX2" s="14">
        <f>IF(EX3="","",IF(AND(EX5="Y",EX6="N"),EX3,IF(EX3&lt;1000,EX3+10,EX3+20)))</f>
        <v>1389</v>
      </c>
      <c r="EZ2" s="276" t="s">
        <v>173</v>
      </c>
      <c r="FA2" s="276"/>
      <c r="FB2" s="276"/>
      <c r="FC2" s="14">
        <f>IF(FC3="","",IF(AND(FC5="Y",FC6="N"),FC3,IF(FC3&lt;1000,FC3+10,FC3+20)))</f>
        <v>1063</v>
      </c>
      <c r="FE2" s="276" t="s">
        <v>173</v>
      </c>
      <c r="FF2" s="276"/>
      <c r="FG2" s="276"/>
      <c r="FH2" s="14">
        <f>IF(FH3="","",IF(AND(FH5="Y",FH6="N"),FH3,IF(FH3&lt;1000,FH3+10,FH3+20)))</f>
        <v>952</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1872</v>
      </c>
      <c r="E3" s="16">
        <f>IF(E9="","",SUM(E9:E208,B9:B208,D9:D208))</f>
        <v>1872</v>
      </c>
      <c r="F3" s="276" t="s">
        <v>174</v>
      </c>
      <c r="G3" s="276"/>
      <c r="H3" s="276"/>
      <c r="I3" s="15">
        <f>IF(J3="","",SUM(J3,J5,J6))</f>
        <v>963</v>
      </c>
      <c r="J3" s="16">
        <f>IF(J9="","",SUM(J9:J208,G9:G208,I9:I208))</f>
        <v>938</v>
      </c>
      <c r="K3" s="276" t="s">
        <v>174</v>
      </c>
      <c r="L3" s="276"/>
      <c r="M3" s="276"/>
      <c r="N3" s="15">
        <f>IF(O3="","",SUM(O3,O5,O6))</f>
        <v>1815</v>
      </c>
      <c r="O3" s="16">
        <f>IF(O9="","",SUM(O9:O208,L9:L208,N9:N208))</f>
        <v>1790</v>
      </c>
      <c r="P3" s="276" t="s">
        <v>174</v>
      </c>
      <c r="Q3" s="276"/>
      <c r="R3" s="276"/>
      <c r="S3" s="15">
        <f>IF(T3="","",SUM(T3,T5,T6))</f>
        <v>1579</v>
      </c>
      <c r="T3" s="16">
        <f>IF(T9="","",SUM(T9:T208,Q9:Q208,S9:S208))</f>
        <v>1529</v>
      </c>
      <c r="U3" s="276" t="s">
        <v>174</v>
      </c>
      <c r="V3" s="276"/>
      <c r="W3" s="276"/>
      <c r="X3" s="15">
        <f>IF(Y3="","",SUM(Y3,Y5,Y6))</f>
        <v>1155</v>
      </c>
      <c r="Y3" s="16">
        <f>IF(Y9="","",SUM(Y9:Y208,V9:V208,X9:X208))</f>
        <v>1130</v>
      </c>
      <c r="Z3" s="276" t="s">
        <v>174</v>
      </c>
      <c r="AA3" s="276"/>
      <c r="AB3" s="276"/>
      <c r="AC3" s="15">
        <f>IF(AD3="","",SUM(AD3,AD5,AD6))</f>
        <v>544</v>
      </c>
      <c r="AD3" s="16">
        <f>IF(AD9="","",SUM(AD9:AD208,AA9:AA208,AC9:AC208))</f>
        <v>544</v>
      </c>
      <c r="AE3" s="276" t="s">
        <v>174</v>
      </c>
      <c r="AF3" s="276"/>
      <c r="AG3" s="276"/>
      <c r="AH3" s="15">
        <f>IF(AI3="","",SUM(AI3,AI5,AI6))</f>
        <v>1922</v>
      </c>
      <c r="AI3" s="16">
        <f>IF(AI9="","",SUM(AI9:AI208,AF9:AF208,AH9:AH208))</f>
        <v>1922</v>
      </c>
      <c r="AJ3" s="276" t="s">
        <v>174</v>
      </c>
      <c r="AK3" s="276"/>
      <c r="AL3" s="276"/>
      <c r="AM3" s="15">
        <f>IF(AN3="","",SUM(AN3,AN5,AN6))</f>
        <v>1312</v>
      </c>
      <c r="AN3" s="16">
        <f>IF(AN9="","",SUM(AN9:AN208,AK9:AK208,AM9:AM208))</f>
        <v>1312</v>
      </c>
      <c r="AO3" s="276" t="s">
        <v>174</v>
      </c>
      <c r="AP3" s="276"/>
      <c r="AQ3" s="276"/>
      <c r="AR3" s="15">
        <f>IF(AS3="","",SUM(AS3,AS5,AS6))</f>
        <v>573</v>
      </c>
      <c r="AS3" s="16">
        <f>IF(AS9="","",SUM(AS9:AS208,AP9:AP208,AR9:AR208))</f>
        <v>523</v>
      </c>
      <c r="AT3" s="276" t="s">
        <v>174</v>
      </c>
      <c r="AU3" s="276"/>
      <c r="AV3" s="276"/>
      <c r="AW3" s="15">
        <f>IF(AX3="","",SUM(AX3,AX5,AX6))</f>
        <v>1941</v>
      </c>
      <c r="AX3" s="16">
        <f>IF(AX9="","",SUM(AX9:AX208,AU9:AU208,AW9:AW208))</f>
        <v>1941</v>
      </c>
      <c r="AY3" s="276" t="s">
        <v>174</v>
      </c>
      <c r="AZ3" s="276"/>
      <c r="BA3" s="276"/>
      <c r="BB3" s="15">
        <f>IF(BC3="","",SUM(BC3,BC5,BC6))</f>
        <v>313</v>
      </c>
      <c r="BC3" s="16">
        <f>IF(BC9="","",SUM(BC9:BC208,AZ9:AZ208,BB9:BB208))</f>
        <v>288</v>
      </c>
      <c r="BD3" s="276" t="s">
        <v>174</v>
      </c>
      <c r="BE3" s="276"/>
      <c r="BF3" s="276"/>
      <c r="BG3" s="15">
        <f>IF(BH3="","",SUM(BH3,BH5,BH6))</f>
        <v>459</v>
      </c>
      <c r="BH3" s="16">
        <f>IF(BH9="","",SUM(BH9:BH208,BE9:BE208,BG9:BG208))</f>
        <v>459</v>
      </c>
      <c r="BI3" s="276" t="s">
        <v>174</v>
      </c>
      <c r="BJ3" s="276"/>
      <c r="BK3" s="276"/>
      <c r="BL3" s="15">
        <f>IF(BM3="","",SUM(BM3,BM5,BM6))</f>
        <v>490</v>
      </c>
      <c r="BM3" s="16">
        <f>IF(BM9="","",SUM(BM9:BM208,BJ9:BJ208,BL9:BL208))</f>
        <v>465</v>
      </c>
      <c r="BN3" s="276" t="s">
        <v>174</v>
      </c>
      <c r="BO3" s="276"/>
      <c r="BP3" s="276"/>
      <c r="BQ3" s="15">
        <f>IF(BR3="","",SUM(BR3,BR5,BR6))</f>
        <v>1070</v>
      </c>
      <c r="BR3" s="16">
        <f>IF(BR9="","",SUM(BR9:BR208,BO9:BO208,BQ9:BQ208))</f>
        <v>1045</v>
      </c>
      <c r="BS3" s="276" t="s">
        <v>174</v>
      </c>
      <c r="BT3" s="276"/>
      <c r="BU3" s="276"/>
      <c r="BV3" s="15">
        <f>IF(BW3="","",SUM(BW3,BW5,BW6))</f>
        <v>1589</v>
      </c>
      <c r="BW3" s="16">
        <f>IF(BW9="","",SUM(BW9:BW208,BT9:BT208,BV9:BV208))</f>
        <v>1589</v>
      </c>
      <c r="BX3" s="276" t="s">
        <v>174</v>
      </c>
      <c r="BY3" s="276"/>
      <c r="BZ3" s="276"/>
      <c r="CA3" s="15">
        <f>IF(CB3="","",SUM(CB3,CB5,CB6))</f>
        <v>1546</v>
      </c>
      <c r="CB3" s="16">
        <f>IF(CB9="","",SUM(CB9:CB208,BY9:BY208,CA9:CA208))</f>
        <v>1546</v>
      </c>
      <c r="CC3" s="276" t="s">
        <v>174</v>
      </c>
      <c r="CD3" s="276"/>
      <c r="CE3" s="276"/>
      <c r="CF3" s="15">
        <f>IF(CG3="","",SUM(CG3,CG5,CG6))</f>
        <v>1741</v>
      </c>
      <c r="CG3" s="16">
        <f>IF(CG9="","",SUM(CG9:CG208,CD9:CD208,CF9:CF208))</f>
        <v>1741</v>
      </c>
      <c r="CH3" s="276" t="s">
        <v>174</v>
      </c>
      <c r="CI3" s="276"/>
      <c r="CJ3" s="276"/>
      <c r="CK3" s="15">
        <f>IF(CL3="","",SUM(CL3,CL5,CL6))</f>
        <v>798</v>
      </c>
      <c r="CL3" s="16">
        <f>IF(CL9="","",SUM(CL9:CL208,CI9:CI208,CK9:CK208))</f>
        <v>798</v>
      </c>
      <c r="CM3" s="276" t="s">
        <v>174</v>
      </c>
      <c r="CN3" s="276"/>
      <c r="CO3" s="276"/>
      <c r="CP3" s="15">
        <f>IF(CQ3="","",SUM(CQ3,CQ5,CQ6))</f>
        <v>1485</v>
      </c>
      <c r="CQ3" s="16">
        <f>IF(CQ9="","",SUM(CQ9:CQ208,CN9:CN208,CP9:CP208))</f>
        <v>1460</v>
      </c>
      <c r="CR3" s="276" t="s">
        <v>174</v>
      </c>
      <c r="CS3" s="276"/>
      <c r="CT3" s="276"/>
      <c r="CU3" s="15">
        <f>IF(CV3="","",SUM(CV3,CV5,CV6))</f>
        <v>1955</v>
      </c>
      <c r="CV3" s="16">
        <f>IF(CV9="","",SUM(CV9:CV208,CS9:CS208,CU9:CU208))</f>
        <v>1930</v>
      </c>
      <c r="CW3" s="276" t="s">
        <v>174</v>
      </c>
      <c r="CX3" s="276"/>
      <c r="CY3" s="276"/>
      <c r="CZ3" s="15">
        <f>IF(DA3="","",SUM(DA3,DA5,DA6))</f>
        <v>948</v>
      </c>
      <c r="DA3" s="16">
        <f>IF(DA9="","",SUM(DA9:DA208,CX9:CX208,CZ9:CZ208))</f>
        <v>948</v>
      </c>
      <c r="DB3" s="276" t="s">
        <v>174</v>
      </c>
      <c r="DC3" s="276"/>
      <c r="DD3" s="276"/>
      <c r="DE3" s="15">
        <f>IF(DF3="","",SUM(DF3,DF5,DF6))</f>
        <v>1438</v>
      </c>
      <c r="DF3" s="16">
        <f>IF(DF9="","",SUM(DF9:DF208,DC9:DC208,DE9:DE208))</f>
        <v>1413</v>
      </c>
      <c r="DG3" s="276" t="s">
        <v>174</v>
      </c>
      <c r="DH3" s="276"/>
      <c r="DI3" s="276"/>
      <c r="DJ3" s="15">
        <f>IF(DK3="","",SUM(DK3,DK5,DK6))</f>
        <v>1135</v>
      </c>
      <c r="DK3" s="16">
        <f>IF(DK9="","",SUM(DK9:DK208,DH9:DH208,DJ9:DJ208))</f>
        <v>1135</v>
      </c>
      <c r="DL3" s="276" t="s">
        <v>174</v>
      </c>
      <c r="DM3" s="276"/>
      <c r="DN3" s="276"/>
      <c r="DO3" s="15">
        <f>IF(DP3="","",SUM(DP3,DP5,DP6))</f>
        <v>757</v>
      </c>
      <c r="DP3" s="16">
        <f>IF(DP9="","",SUM(DP9:DP208,DM9:DM208,DO9:DO208))</f>
        <v>707</v>
      </c>
      <c r="DQ3" s="276" t="s">
        <v>174</v>
      </c>
      <c r="DR3" s="276"/>
      <c r="DS3" s="276"/>
      <c r="DT3" s="15">
        <f>IF(DU3="","",SUM(DU3,DU5,DU6))</f>
        <v>2819</v>
      </c>
      <c r="DU3" s="16">
        <f>IF(DU9="","",SUM(DU9:DU208,DR9:DR208,DT9:DT208))</f>
        <v>2819</v>
      </c>
      <c r="DV3" s="276" t="s">
        <v>174</v>
      </c>
      <c r="DW3" s="276"/>
      <c r="DX3" s="276"/>
      <c r="DY3" s="15">
        <f>IF(DZ3="","",SUM(DZ3,DZ5,DZ6))</f>
        <v>2146</v>
      </c>
      <c r="DZ3" s="16">
        <f>IF(DZ9="","",SUM(DZ9:DZ208,DW9:DW208,DY9:DY208))</f>
        <v>2131</v>
      </c>
      <c r="EA3" s="276" t="s">
        <v>174</v>
      </c>
      <c r="EB3" s="276"/>
      <c r="EC3" s="276"/>
      <c r="ED3" s="15">
        <f>IF(EE3="","",SUM(EE3,EE5,EE6))</f>
        <v>1311</v>
      </c>
      <c r="EE3" s="16">
        <f>IF(EE9="","",SUM(EE9:EE208,EB9:EB208,ED9:ED208))</f>
        <v>1281</v>
      </c>
      <c r="EF3" s="276" t="s">
        <v>174</v>
      </c>
      <c r="EG3" s="276"/>
      <c r="EH3" s="276"/>
      <c r="EI3" s="15">
        <f>IF(EJ3="","",SUM(EJ3,EJ5,EJ6))</f>
        <v>2040</v>
      </c>
      <c r="EJ3" s="16">
        <f>IF(EJ9="","",SUM(EJ9:EJ208,EG9:EG208,EI9:EI208))</f>
        <v>1990</v>
      </c>
      <c r="EK3" s="276" t="s">
        <v>174</v>
      </c>
      <c r="EL3" s="276"/>
      <c r="EM3" s="276"/>
      <c r="EN3" s="15">
        <f>IF(EO3="","",SUM(EO3,EO5,EO6))</f>
        <v>850</v>
      </c>
      <c r="EO3" s="16">
        <f>IF(EO9="","",SUM(EO9:EO208,EL9:EL208,EN9:EN208))</f>
        <v>800</v>
      </c>
      <c r="EP3" s="276" t="s">
        <v>174</v>
      </c>
      <c r="EQ3" s="276"/>
      <c r="ER3" s="276"/>
      <c r="ES3" s="15">
        <f>IF(ET3="","",SUM(ET3,ET5,ET6))</f>
        <v>865</v>
      </c>
      <c r="ET3" s="16">
        <f>IF(ET9="","",SUM(ET9:ET208,EQ9:EQ208,ES9:ES208))</f>
        <v>865</v>
      </c>
      <c r="EU3" s="276" t="s">
        <v>174</v>
      </c>
      <c r="EV3" s="276"/>
      <c r="EW3" s="276"/>
      <c r="EX3" s="15">
        <f>IF(EY3="","",SUM(EY3,EY5,EY6))</f>
        <v>1369</v>
      </c>
      <c r="EY3" s="16">
        <f>IF(EY9="","",SUM(EY9:EY208,EV9:EV208,EX9:EX208))</f>
        <v>1369</v>
      </c>
      <c r="EZ3" s="276" t="s">
        <v>174</v>
      </c>
      <c r="FA3" s="276"/>
      <c r="FB3" s="276"/>
      <c r="FC3" s="15">
        <f>IF(FD3="","",SUM(FD3,FD5,FD6))</f>
        <v>1043</v>
      </c>
      <c r="FD3" s="16">
        <f>IF(FD9="","",SUM(FD9:FD208,FA9:FA208,FC9:FC208))</f>
        <v>1043</v>
      </c>
      <c r="FE3" s="276" t="s">
        <v>174</v>
      </c>
      <c r="FF3" s="276"/>
      <c r="FG3" s="276"/>
      <c r="FH3" s="15">
        <f>IF(FI3="","",SUM(FI3,FI5,FI6))</f>
        <v>942</v>
      </c>
      <c r="FI3" s="16">
        <f>IF(FI9="","",SUM(FI9:FI208,FF9:FF208,FH9:FH208))</f>
        <v>942</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179</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178</v>
      </c>
      <c r="AE4" s="272" t="s">
        <v>175</v>
      </c>
      <c r="AF4" s="273"/>
      <c r="AG4" s="274"/>
      <c r="AH4" s="117" t="s">
        <v>179</v>
      </c>
      <c r="AJ4" s="272" t="s">
        <v>175</v>
      </c>
      <c r="AK4" s="273"/>
      <c r="AL4" s="274"/>
      <c r="AM4" s="117" t="s">
        <v>179</v>
      </c>
      <c r="AO4" s="272" t="s">
        <v>175</v>
      </c>
      <c r="AP4" s="273"/>
      <c r="AQ4" s="274"/>
      <c r="AR4" s="117" t="s">
        <v>179</v>
      </c>
      <c r="AT4" s="272" t="s">
        <v>175</v>
      </c>
      <c r="AU4" s="273"/>
      <c r="AV4" s="274"/>
      <c r="AW4" s="117" t="s">
        <v>179</v>
      </c>
      <c r="AY4" s="272" t="s">
        <v>175</v>
      </c>
      <c r="AZ4" s="273"/>
      <c r="BA4" s="274"/>
      <c r="BB4" s="117" t="s">
        <v>179</v>
      </c>
      <c r="BD4" s="272" t="s">
        <v>175</v>
      </c>
      <c r="BE4" s="273"/>
      <c r="BF4" s="274"/>
      <c r="BG4" s="117" t="s">
        <v>179</v>
      </c>
      <c r="BI4" s="272" t="s">
        <v>175</v>
      </c>
      <c r="BJ4" s="273"/>
      <c r="BK4" s="274"/>
      <c r="BL4" s="117" t="s">
        <v>179</v>
      </c>
      <c r="BN4" s="272" t="s">
        <v>175</v>
      </c>
      <c r="BO4" s="273"/>
      <c r="BP4" s="274"/>
      <c r="BQ4" s="117" t="s">
        <v>179</v>
      </c>
      <c r="BS4" s="272" t="s">
        <v>175</v>
      </c>
      <c r="BT4" s="273"/>
      <c r="BU4" s="274"/>
      <c r="BV4" s="117" t="s">
        <v>179</v>
      </c>
      <c r="BX4" s="272" t="s">
        <v>175</v>
      </c>
      <c r="BY4" s="273"/>
      <c r="BZ4" s="274"/>
      <c r="CA4" s="117" t="s">
        <v>179</v>
      </c>
      <c r="CC4" s="272" t="s">
        <v>175</v>
      </c>
      <c r="CD4" s="273"/>
      <c r="CE4" s="274"/>
      <c r="CF4" s="117" t="s">
        <v>179</v>
      </c>
      <c r="CH4" s="272" t="s">
        <v>175</v>
      </c>
      <c r="CI4" s="273"/>
      <c r="CJ4" s="274"/>
      <c r="CK4" s="117" t="s">
        <v>178</v>
      </c>
      <c r="CM4" s="272" t="s">
        <v>175</v>
      </c>
      <c r="CN4" s="273"/>
      <c r="CO4" s="274"/>
      <c r="CP4" s="117" t="s">
        <v>179</v>
      </c>
      <c r="CR4" s="272" t="s">
        <v>175</v>
      </c>
      <c r="CS4" s="273"/>
      <c r="CT4" s="274"/>
      <c r="CU4" s="117" t="s">
        <v>179</v>
      </c>
      <c r="CW4" s="272" t="s">
        <v>175</v>
      </c>
      <c r="CX4" s="273"/>
      <c r="CY4" s="274"/>
      <c r="CZ4" s="117" t="s">
        <v>178</v>
      </c>
      <c r="DB4" s="272" t="s">
        <v>175</v>
      </c>
      <c r="DC4" s="273"/>
      <c r="DD4" s="274"/>
      <c r="DE4" s="117" t="s">
        <v>179</v>
      </c>
      <c r="DG4" s="272" t="s">
        <v>175</v>
      </c>
      <c r="DH4" s="273"/>
      <c r="DI4" s="274"/>
      <c r="DJ4" s="117" t="s">
        <v>179</v>
      </c>
      <c r="DL4" s="272" t="s">
        <v>175</v>
      </c>
      <c r="DM4" s="273"/>
      <c r="DN4" s="274"/>
      <c r="DO4" s="117" t="s">
        <v>179</v>
      </c>
      <c r="DQ4" s="272" t="s">
        <v>175</v>
      </c>
      <c r="DR4" s="273"/>
      <c r="DS4" s="274"/>
      <c r="DT4" s="117" t="s">
        <v>179</v>
      </c>
      <c r="DV4" s="272" t="s">
        <v>175</v>
      </c>
      <c r="DW4" s="273"/>
      <c r="DX4" s="274"/>
      <c r="DY4" s="117" t="s">
        <v>179</v>
      </c>
      <c r="EA4" s="272" t="s">
        <v>175</v>
      </c>
      <c r="EB4" s="273"/>
      <c r="EC4" s="274"/>
      <c r="ED4" s="117" t="s">
        <v>179</v>
      </c>
      <c r="EF4" s="272" t="s">
        <v>175</v>
      </c>
      <c r="EG4" s="273"/>
      <c r="EH4" s="274"/>
      <c r="EI4" s="117" t="s">
        <v>179</v>
      </c>
      <c r="EK4" s="272" t="s">
        <v>175</v>
      </c>
      <c r="EL4" s="273"/>
      <c r="EM4" s="274"/>
      <c r="EN4" s="117" t="s">
        <v>179</v>
      </c>
      <c r="EP4" s="272" t="s">
        <v>175</v>
      </c>
      <c r="EQ4" s="273"/>
      <c r="ER4" s="274"/>
      <c r="ES4" s="117" t="s">
        <v>178</v>
      </c>
      <c r="EU4" s="272" t="s">
        <v>175</v>
      </c>
      <c r="EV4" s="273"/>
      <c r="EW4" s="274"/>
      <c r="EX4" s="117" t="s">
        <v>179</v>
      </c>
      <c r="EZ4" s="272" t="s">
        <v>175</v>
      </c>
      <c r="FA4" s="273"/>
      <c r="FB4" s="274"/>
      <c r="FC4" s="117" t="s">
        <v>178</v>
      </c>
      <c r="FE4" s="272" t="s">
        <v>175</v>
      </c>
      <c r="FF4" s="273"/>
      <c r="FG4" s="274"/>
      <c r="FH4" s="117" t="s">
        <v>178</v>
      </c>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179</v>
      </c>
      <c r="T5" s="16">
        <f>IF(S4="N","0",IF(S5="Y",T7/2,"0"))</f>
        <v>25</v>
      </c>
      <c r="U5" s="272" t="s">
        <v>176</v>
      </c>
      <c r="V5" s="273"/>
      <c r="W5" s="274"/>
      <c r="X5" s="117" t="s">
        <v>179</v>
      </c>
      <c r="Y5" s="16">
        <f>IF(X4="N","0",IF(X5="Y",Y7/2,"0"))</f>
        <v>25</v>
      </c>
      <c r="Z5" s="272" t="s">
        <v>176</v>
      </c>
      <c r="AA5" s="273"/>
      <c r="AB5" s="274"/>
      <c r="AC5" s="117" t="s">
        <v>178</v>
      </c>
      <c r="AD5" s="16" t="str">
        <f>IF(AC4="N","0",IF(AC5="Y",AD7/2,"0"))</f>
        <v>0</v>
      </c>
      <c r="AE5" s="272" t="s">
        <v>176</v>
      </c>
      <c r="AF5" s="273"/>
      <c r="AG5" s="274"/>
      <c r="AH5" s="117" t="s">
        <v>178</v>
      </c>
      <c r="AI5" s="16" t="str">
        <f>IF(AH4="N","0",IF(AH5="Y",AI7/2,"0"))</f>
        <v>0</v>
      </c>
      <c r="AJ5" s="272" t="s">
        <v>176</v>
      </c>
      <c r="AK5" s="273"/>
      <c r="AL5" s="274"/>
      <c r="AM5" s="117" t="s">
        <v>178</v>
      </c>
      <c r="AN5" s="16" t="str">
        <f>IF(AM4="N","0",IF(AM5="Y",AN7/2,"0"))</f>
        <v>0</v>
      </c>
      <c r="AO5" s="272" t="s">
        <v>176</v>
      </c>
      <c r="AP5" s="273"/>
      <c r="AQ5" s="274"/>
      <c r="AR5" s="117" t="s">
        <v>179</v>
      </c>
      <c r="AS5" s="16">
        <f>IF(AR4="N","0",IF(AR5="Y",AS7/2,"0"))</f>
        <v>25</v>
      </c>
      <c r="AT5" s="272" t="s">
        <v>176</v>
      </c>
      <c r="AU5" s="273"/>
      <c r="AV5" s="274"/>
      <c r="AW5" s="117" t="s">
        <v>178</v>
      </c>
      <c r="AX5" s="16" t="str">
        <f>IF(AW4="N","0",IF(AW5="Y",AX7/2,"0"))</f>
        <v>0</v>
      </c>
      <c r="AY5" s="272" t="s">
        <v>176</v>
      </c>
      <c r="AZ5" s="273"/>
      <c r="BA5" s="274"/>
      <c r="BB5" s="117" t="s">
        <v>178</v>
      </c>
      <c r="BC5" s="16" t="str">
        <f>IF(BB4="N","0",IF(BB5="Y",BC7/2,"0"))</f>
        <v>0</v>
      </c>
      <c r="BD5" s="272" t="s">
        <v>176</v>
      </c>
      <c r="BE5" s="273"/>
      <c r="BF5" s="274"/>
      <c r="BG5" s="117" t="s">
        <v>178</v>
      </c>
      <c r="BH5" s="16" t="str">
        <f>IF(BG4="N","0",IF(BG5="Y",BH7/2,"0"))</f>
        <v>0</v>
      </c>
      <c r="BI5" s="272" t="s">
        <v>176</v>
      </c>
      <c r="BJ5" s="273"/>
      <c r="BK5" s="274"/>
      <c r="BL5" s="117" t="s">
        <v>178</v>
      </c>
      <c r="BM5" s="16" t="str">
        <f>IF(BL4="N","0",IF(BL5="Y",BM7/2,"0"))</f>
        <v>0</v>
      </c>
      <c r="BN5" s="272" t="s">
        <v>176</v>
      </c>
      <c r="BO5" s="273"/>
      <c r="BP5" s="274"/>
      <c r="BQ5" s="117" t="s">
        <v>178</v>
      </c>
      <c r="BR5" s="16" t="str">
        <f>IF(BQ4="N","0",IF(BQ5="Y",BR7/2,"0"))</f>
        <v>0</v>
      </c>
      <c r="BS5" s="272" t="s">
        <v>176</v>
      </c>
      <c r="BT5" s="273"/>
      <c r="BU5" s="274"/>
      <c r="BV5" s="117" t="s">
        <v>178</v>
      </c>
      <c r="BW5" s="16" t="str">
        <f>IF(BV4="N","0",IF(BV5="Y",BW7/2,"0"))</f>
        <v>0</v>
      </c>
      <c r="BX5" s="272" t="s">
        <v>176</v>
      </c>
      <c r="BY5" s="273"/>
      <c r="BZ5" s="274"/>
      <c r="CA5" s="117" t="s">
        <v>178</v>
      </c>
      <c r="CB5" s="16" t="str">
        <f>IF(CA4="N","0",IF(CA5="Y",CB7/2,"0"))</f>
        <v>0</v>
      </c>
      <c r="CC5" s="272" t="s">
        <v>176</v>
      </c>
      <c r="CD5" s="273"/>
      <c r="CE5" s="274"/>
      <c r="CF5" s="117" t="s">
        <v>178</v>
      </c>
      <c r="CG5" s="16" t="str">
        <f>IF(CF4="N","0",IF(CF5="Y",CG7/2,"0"))</f>
        <v>0</v>
      </c>
      <c r="CH5" s="272" t="s">
        <v>176</v>
      </c>
      <c r="CI5" s="273"/>
      <c r="CJ5" s="274"/>
      <c r="CK5" s="117" t="s">
        <v>178</v>
      </c>
      <c r="CL5" s="16" t="str">
        <f>IF(CK4="N","0",IF(CK5="Y",CL7/2,"0"))</f>
        <v>0</v>
      </c>
      <c r="CM5" s="272" t="s">
        <v>176</v>
      </c>
      <c r="CN5" s="273"/>
      <c r="CO5" s="274"/>
      <c r="CP5" s="117" t="s">
        <v>178</v>
      </c>
      <c r="CQ5" s="16" t="str">
        <f>IF(CP4="N","0",IF(CP5="Y",CQ7/2,"0"))</f>
        <v>0</v>
      </c>
      <c r="CR5" s="272" t="s">
        <v>176</v>
      </c>
      <c r="CS5" s="273"/>
      <c r="CT5" s="274"/>
      <c r="CU5" s="117" t="s">
        <v>179</v>
      </c>
      <c r="CV5" s="16">
        <f>IF(CU4="N","0",IF(CU5="Y",CV7/2,"0"))</f>
        <v>25</v>
      </c>
      <c r="CW5" s="272" t="s">
        <v>176</v>
      </c>
      <c r="CX5" s="273"/>
      <c r="CY5" s="274"/>
      <c r="CZ5" s="117" t="s">
        <v>178</v>
      </c>
      <c r="DA5" s="16" t="str">
        <f>IF(CZ4="N","0",IF(CZ5="Y",DA7/2,"0"))</f>
        <v>0</v>
      </c>
      <c r="DB5" s="272" t="s">
        <v>176</v>
      </c>
      <c r="DC5" s="273"/>
      <c r="DD5" s="274"/>
      <c r="DE5" s="117" t="s">
        <v>178</v>
      </c>
      <c r="DF5" s="16" t="str">
        <f>IF(DE4="N","0",IF(DE5="Y",DF7/2,"0"))</f>
        <v>0</v>
      </c>
      <c r="DG5" s="272" t="s">
        <v>176</v>
      </c>
      <c r="DH5" s="273"/>
      <c r="DI5" s="274"/>
      <c r="DJ5" s="117" t="s">
        <v>178</v>
      </c>
      <c r="DK5" s="16" t="str">
        <f>IF(DJ4="N","0",IF(DJ5="Y",DK7/2,"0"))</f>
        <v>0</v>
      </c>
      <c r="DL5" s="272" t="s">
        <v>176</v>
      </c>
      <c r="DM5" s="273"/>
      <c r="DN5" s="274"/>
      <c r="DO5" s="117" t="s">
        <v>179</v>
      </c>
      <c r="DP5" s="16">
        <f>IF(DO4="N","0",IF(DO5="Y",DP7/2,"0"))</f>
        <v>25</v>
      </c>
      <c r="DQ5" s="272" t="s">
        <v>176</v>
      </c>
      <c r="DR5" s="273"/>
      <c r="DS5" s="274"/>
      <c r="DT5" s="117" t="s">
        <v>178</v>
      </c>
      <c r="DU5" s="16" t="str">
        <f>IF(DT4="N","0",IF(DT5="Y",DU7/2,"0"))</f>
        <v>0</v>
      </c>
      <c r="DV5" s="272" t="s">
        <v>176</v>
      </c>
      <c r="DW5" s="273"/>
      <c r="DX5" s="274"/>
      <c r="DY5" s="117" t="s">
        <v>178</v>
      </c>
      <c r="DZ5" s="16" t="str">
        <f>IF(DY4="N","0",IF(DY5="Y",DZ7/2,"0"))</f>
        <v>0</v>
      </c>
      <c r="EA5" s="272" t="s">
        <v>176</v>
      </c>
      <c r="EB5" s="273"/>
      <c r="EC5" s="274"/>
      <c r="ED5" s="117" t="s">
        <v>179</v>
      </c>
      <c r="EE5" s="16">
        <f>IF(ED4="N","0",IF(ED5="Y",EE7/2,"0"))</f>
        <v>15</v>
      </c>
      <c r="EF5" s="272" t="s">
        <v>176</v>
      </c>
      <c r="EG5" s="273"/>
      <c r="EH5" s="274"/>
      <c r="EI5" s="117" t="s">
        <v>179</v>
      </c>
      <c r="EJ5" s="16">
        <f>IF(EI4="N","0",IF(EI5="Y",EJ7/2,"0"))</f>
        <v>25</v>
      </c>
      <c r="EK5" s="272" t="s">
        <v>176</v>
      </c>
      <c r="EL5" s="273"/>
      <c r="EM5" s="274"/>
      <c r="EN5" s="117" t="s">
        <v>179</v>
      </c>
      <c r="EO5" s="16">
        <f>IF(EN4="N","0",IF(EN5="Y",EO7/2,"0"))</f>
        <v>25</v>
      </c>
      <c r="EP5" s="272" t="s">
        <v>176</v>
      </c>
      <c r="EQ5" s="273"/>
      <c r="ER5" s="274"/>
      <c r="ES5" s="117" t="s">
        <v>178</v>
      </c>
      <c r="ET5" s="16" t="str">
        <f>IF(ES4="N","0",IF(ES5="Y",ET7/2,"0"))</f>
        <v>0</v>
      </c>
      <c r="EU5" s="272" t="s">
        <v>176</v>
      </c>
      <c r="EV5" s="273"/>
      <c r="EW5" s="274"/>
      <c r="EX5" s="117" t="s">
        <v>178</v>
      </c>
      <c r="EY5" s="16" t="str">
        <f>IF(EX4="N","0",IF(EX5="Y",EY7/2,"0"))</f>
        <v>0</v>
      </c>
      <c r="EZ5" s="272" t="s">
        <v>176</v>
      </c>
      <c r="FA5" s="273"/>
      <c r="FB5" s="274"/>
      <c r="FC5" s="117" t="s">
        <v>178</v>
      </c>
      <c r="FD5" s="16" t="str">
        <f>IF(FC4="N","0",IF(FC5="Y",FD7/2,"0"))</f>
        <v>0</v>
      </c>
      <c r="FE5" s="272" t="s">
        <v>176</v>
      </c>
      <c r="FF5" s="273"/>
      <c r="FG5" s="274"/>
      <c r="FH5" s="117" t="s">
        <v>178</v>
      </c>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178</v>
      </c>
      <c r="J6" s="16">
        <f>IF(I4="N","0",IF(I6="N",J7/2,"0"))</f>
        <v>25</v>
      </c>
      <c r="K6" s="272" t="s">
        <v>177</v>
      </c>
      <c r="L6" s="273"/>
      <c r="M6" s="274"/>
      <c r="N6" s="117" t="s">
        <v>178</v>
      </c>
      <c r="O6" s="16">
        <f>IF(N4="N","0",IF(N6="N",O7/2,"0"))</f>
        <v>25</v>
      </c>
      <c r="P6" s="272" t="s">
        <v>177</v>
      </c>
      <c r="Q6" s="273"/>
      <c r="R6" s="274"/>
      <c r="S6" s="117" t="s">
        <v>178</v>
      </c>
      <c r="T6" s="16">
        <f>IF(S4="N","0",IF(S6="N",T7/2,"0"))</f>
        <v>25</v>
      </c>
      <c r="U6" s="272" t="s">
        <v>177</v>
      </c>
      <c r="V6" s="273"/>
      <c r="W6" s="274"/>
      <c r="X6" s="117" t="s">
        <v>179</v>
      </c>
      <c r="Y6" s="16" t="str">
        <f>IF(X4="N","0",IF(X6="N",Y7/2,"0"))</f>
        <v>0</v>
      </c>
      <c r="Z6" s="272" t="s">
        <v>177</v>
      </c>
      <c r="AA6" s="273"/>
      <c r="AB6" s="274"/>
      <c r="AC6" s="117" t="s">
        <v>179</v>
      </c>
      <c r="AD6" s="16" t="str">
        <f>IF(AC4="N","0",IF(AC6="N",AD7/2,"0"))</f>
        <v>0</v>
      </c>
      <c r="AE6" s="272" t="s">
        <v>177</v>
      </c>
      <c r="AF6" s="273"/>
      <c r="AG6" s="274"/>
      <c r="AH6" s="117" t="s">
        <v>179</v>
      </c>
      <c r="AI6" s="16" t="str">
        <f>IF(AH4="N","0",IF(AH6="N",AI7/2,"0"))</f>
        <v>0</v>
      </c>
      <c r="AJ6" s="272" t="s">
        <v>177</v>
      </c>
      <c r="AK6" s="273"/>
      <c r="AL6" s="274"/>
      <c r="AM6" s="117" t="s">
        <v>179</v>
      </c>
      <c r="AN6" s="16" t="str">
        <f>IF(AM4="N","0",IF(AM6="N",AN7/2,"0"))</f>
        <v>0</v>
      </c>
      <c r="AO6" s="272" t="s">
        <v>177</v>
      </c>
      <c r="AP6" s="273"/>
      <c r="AQ6" s="274"/>
      <c r="AR6" s="117" t="s">
        <v>178</v>
      </c>
      <c r="AS6" s="16">
        <f>IF(AR4="N","0",IF(AR6="N",AS7/2,"0"))</f>
        <v>25</v>
      </c>
      <c r="AT6" s="272" t="s">
        <v>177</v>
      </c>
      <c r="AU6" s="273"/>
      <c r="AV6" s="274"/>
      <c r="AW6" s="117" t="s">
        <v>179</v>
      </c>
      <c r="AX6" s="16" t="str">
        <f>IF(AW4="N","0",IF(AW6="N",AX7/2,"0"))</f>
        <v>0</v>
      </c>
      <c r="AY6" s="272" t="s">
        <v>177</v>
      </c>
      <c r="AZ6" s="273"/>
      <c r="BA6" s="274"/>
      <c r="BB6" s="117" t="s">
        <v>178</v>
      </c>
      <c r="BC6" s="16">
        <f>IF(BB4="N","0",IF(BB6="N",BC7/2,"0"))</f>
        <v>25</v>
      </c>
      <c r="BD6" s="272" t="s">
        <v>177</v>
      </c>
      <c r="BE6" s="273"/>
      <c r="BF6" s="274"/>
      <c r="BG6" s="117" t="s">
        <v>179</v>
      </c>
      <c r="BH6" s="16" t="str">
        <f>IF(BG4="N","0",IF(BG6="N",BH7/2,"0"))</f>
        <v>0</v>
      </c>
      <c r="BI6" s="272" t="s">
        <v>177</v>
      </c>
      <c r="BJ6" s="273"/>
      <c r="BK6" s="274"/>
      <c r="BL6" s="117" t="s">
        <v>178</v>
      </c>
      <c r="BM6" s="16">
        <f>IF(BL4="N","0",IF(BL6="N",BM7/2,"0"))</f>
        <v>25</v>
      </c>
      <c r="BN6" s="272" t="s">
        <v>177</v>
      </c>
      <c r="BO6" s="273"/>
      <c r="BP6" s="274"/>
      <c r="BQ6" s="117" t="s">
        <v>178</v>
      </c>
      <c r="BR6" s="16">
        <f>IF(BQ4="N","0",IF(BQ6="N",BR7/2,"0"))</f>
        <v>25</v>
      </c>
      <c r="BS6" s="272" t="s">
        <v>177</v>
      </c>
      <c r="BT6" s="273"/>
      <c r="BU6" s="274"/>
      <c r="BV6" s="117" t="s">
        <v>179</v>
      </c>
      <c r="BW6" s="16" t="str">
        <f>IF(BV4="N","0",IF(BV6="N",BW7/2,"0"))</f>
        <v>0</v>
      </c>
      <c r="BX6" s="272" t="s">
        <v>177</v>
      </c>
      <c r="BY6" s="273"/>
      <c r="BZ6" s="274"/>
      <c r="CA6" s="117" t="s">
        <v>179</v>
      </c>
      <c r="CB6" s="16" t="str">
        <f>IF(CA4="N","0",IF(CA6="N",CB7/2,"0"))</f>
        <v>0</v>
      </c>
      <c r="CC6" s="272" t="s">
        <v>177</v>
      </c>
      <c r="CD6" s="273"/>
      <c r="CE6" s="274"/>
      <c r="CF6" s="117" t="s">
        <v>179</v>
      </c>
      <c r="CG6" s="16" t="str">
        <f>IF(CF4="N","0",IF(CF6="N",CG7/2,"0"))</f>
        <v>0</v>
      </c>
      <c r="CH6" s="272" t="s">
        <v>177</v>
      </c>
      <c r="CI6" s="273"/>
      <c r="CJ6" s="274"/>
      <c r="CK6" s="117" t="s">
        <v>179</v>
      </c>
      <c r="CL6" s="16" t="str">
        <f>IF(CK4="N","0",IF(CK6="N",CL7/2,"0"))</f>
        <v>0</v>
      </c>
      <c r="CM6" s="272" t="s">
        <v>177</v>
      </c>
      <c r="CN6" s="273"/>
      <c r="CO6" s="274"/>
      <c r="CP6" s="117" t="s">
        <v>178</v>
      </c>
      <c r="CQ6" s="16">
        <f>IF(CP4="N","0",IF(CP6="N",CQ7/2,"0"))</f>
        <v>25</v>
      </c>
      <c r="CR6" s="272" t="s">
        <v>177</v>
      </c>
      <c r="CS6" s="273"/>
      <c r="CT6" s="274"/>
      <c r="CU6" s="117" t="s">
        <v>179</v>
      </c>
      <c r="CV6" s="16" t="str">
        <f>IF(CU4="N","0",IF(CU6="N",CV7/2,"0"))</f>
        <v>0</v>
      </c>
      <c r="CW6" s="272" t="s">
        <v>177</v>
      </c>
      <c r="CX6" s="273"/>
      <c r="CY6" s="274"/>
      <c r="CZ6" s="117" t="s">
        <v>179</v>
      </c>
      <c r="DA6" s="16" t="str">
        <f>IF(CZ4="N","0",IF(CZ6="N",DA7/2,"0"))</f>
        <v>0</v>
      </c>
      <c r="DB6" s="272" t="s">
        <v>177</v>
      </c>
      <c r="DC6" s="273"/>
      <c r="DD6" s="274"/>
      <c r="DE6" s="117" t="s">
        <v>178</v>
      </c>
      <c r="DF6" s="16">
        <f>IF(DE4="N","0",IF(DE6="N",DF7/2,"0"))</f>
        <v>25</v>
      </c>
      <c r="DG6" s="272" t="s">
        <v>177</v>
      </c>
      <c r="DH6" s="273"/>
      <c r="DI6" s="274"/>
      <c r="DJ6" s="117" t="s">
        <v>179</v>
      </c>
      <c r="DK6" s="16" t="str">
        <f>IF(DJ4="N","0",IF(DJ6="N",DK7/2,"0"))</f>
        <v>0</v>
      </c>
      <c r="DL6" s="272" t="s">
        <v>177</v>
      </c>
      <c r="DM6" s="273"/>
      <c r="DN6" s="274"/>
      <c r="DO6" s="117" t="s">
        <v>178</v>
      </c>
      <c r="DP6" s="16">
        <f>IF(DO4="N","0",IF(DO6="N",DP7/2,"0"))</f>
        <v>25</v>
      </c>
      <c r="DQ6" s="272" t="s">
        <v>177</v>
      </c>
      <c r="DR6" s="273"/>
      <c r="DS6" s="274"/>
      <c r="DT6" s="117" t="s">
        <v>179</v>
      </c>
      <c r="DU6" s="16" t="str">
        <f>IF(DT4="N","0",IF(DT6="N",DU7/2,"0"))</f>
        <v>0</v>
      </c>
      <c r="DV6" s="272" t="s">
        <v>177</v>
      </c>
      <c r="DW6" s="273"/>
      <c r="DX6" s="274"/>
      <c r="DY6" s="117" t="s">
        <v>178</v>
      </c>
      <c r="DZ6" s="16">
        <f>IF(DY4="N","0",IF(DY6="N",DZ7/2,"0"))</f>
        <v>15</v>
      </c>
      <c r="EA6" s="272" t="s">
        <v>177</v>
      </c>
      <c r="EB6" s="273"/>
      <c r="EC6" s="274"/>
      <c r="ED6" s="117" t="s">
        <v>178</v>
      </c>
      <c r="EE6" s="16">
        <f>IF(ED4="N","0",IF(ED6="N",EE7/2,"0"))</f>
        <v>15</v>
      </c>
      <c r="EF6" s="272" t="s">
        <v>177</v>
      </c>
      <c r="EG6" s="273"/>
      <c r="EH6" s="274"/>
      <c r="EI6" s="117" t="s">
        <v>178</v>
      </c>
      <c r="EJ6" s="16">
        <f>IF(EI4="N","0",IF(EI6="N",EJ7/2,"0"))</f>
        <v>25</v>
      </c>
      <c r="EK6" s="272" t="s">
        <v>177</v>
      </c>
      <c r="EL6" s="273"/>
      <c r="EM6" s="274"/>
      <c r="EN6" s="117" t="s">
        <v>178</v>
      </c>
      <c r="EO6" s="16">
        <f>IF(EN4="N","0",IF(EN6="N",EO7/2,"0"))</f>
        <v>25</v>
      </c>
      <c r="EP6" s="272" t="s">
        <v>177</v>
      </c>
      <c r="EQ6" s="273"/>
      <c r="ER6" s="274"/>
      <c r="ES6" s="117" t="s">
        <v>179</v>
      </c>
      <c r="ET6" s="16" t="str">
        <f>IF(ES4="N","0",IF(ES6="N",ET7/2,"0"))</f>
        <v>0</v>
      </c>
      <c r="EU6" s="272" t="s">
        <v>177</v>
      </c>
      <c r="EV6" s="273"/>
      <c r="EW6" s="274"/>
      <c r="EX6" s="117" t="s">
        <v>179</v>
      </c>
      <c r="EY6" s="16" t="str">
        <f>IF(EX4="N","0",IF(EX6="N",EY7/2,"0"))</f>
        <v>0</v>
      </c>
      <c r="EZ6" s="272" t="s">
        <v>177</v>
      </c>
      <c r="FA6" s="273"/>
      <c r="FB6" s="274"/>
      <c r="FC6" s="117" t="s">
        <v>179</v>
      </c>
      <c r="FD6" s="16" t="str">
        <f>IF(FC4="N","0",IF(FC6="N",FD7/2,"0"))</f>
        <v>0</v>
      </c>
      <c r="FE6" s="272" t="s">
        <v>177</v>
      </c>
      <c r="FF6" s="273"/>
      <c r="FG6" s="274"/>
      <c r="FH6" s="117" t="s">
        <v>178</v>
      </c>
      <c r="FI6" s="16" t="str">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t="s">
        <v>492</v>
      </c>
      <c r="E7" s="16">
        <f>IF(OR(D7="RPX",D7="SS"),30,IF(OR(D7="RPX-T",D7="EUC"),50,0))</f>
        <v>50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c r="AD7" s="16">
        <f>IF(OR(AC7="RPX",AC7="SS"),30,IF(OR(AC7="RPX-T",AC7="EUC"),50,0))</f>
        <v>0</v>
      </c>
      <c r="AE7" s="272" t="s">
        <v>180</v>
      </c>
      <c r="AF7" s="273"/>
      <c r="AG7" s="274"/>
      <c r="AH7" s="117" t="s">
        <v>492</v>
      </c>
      <c r="AI7" s="16">
        <f>IF(OR(AH7="RPX",AH7="SS"),30,IF(OR(AH7="RPX-T",AH7="EUC"),50,0))</f>
        <v>50</v>
      </c>
      <c r="AJ7" s="272" t="s">
        <v>180</v>
      </c>
      <c r="AK7" s="273"/>
      <c r="AL7" s="274"/>
      <c r="AM7" s="117" t="s">
        <v>492</v>
      </c>
      <c r="AN7" s="16">
        <f>IF(OR(AM7="RPX",AM7="SS"),30,IF(OR(AM7="RPX-T",AM7="EUC"),50,0))</f>
        <v>50</v>
      </c>
      <c r="AO7" s="272" t="s">
        <v>180</v>
      </c>
      <c r="AP7" s="273"/>
      <c r="AQ7" s="274"/>
      <c r="AR7" s="117" t="s">
        <v>492</v>
      </c>
      <c r="AS7" s="16">
        <f>IF(OR(AR7="RPX",AR7="SS"),30,IF(OR(AR7="RPX-T",AR7="EUC"),50,0))</f>
        <v>50</v>
      </c>
      <c r="AT7" s="272" t="s">
        <v>180</v>
      </c>
      <c r="AU7" s="273"/>
      <c r="AV7" s="274"/>
      <c r="AW7" s="117" t="s">
        <v>492</v>
      </c>
      <c r="AX7" s="16">
        <f>IF(OR(AW7="RPX",AW7="SS"),30,IF(OR(AW7="RPX-T",AW7="EUC"),50,0))</f>
        <v>50</v>
      </c>
      <c r="AY7" s="272" t="s">
        <v>180</v>
      </c>
      <c r="AZ7" s="273"/>
      <c r="BA7" s="274"/>
      <c r="BB7" s="117" t="s">
        <v>492</v>
      </c>
      <c r="BC7" s="16">
        <f>IF(OR(BB7="RPX",BB7="SS"),30,IF(OR(BB7="RPX-T",BB7="EUC"),50,0))</f>
        <v>50</v>
      </c>
      <c r="BD7" s="272" t="s">
        <v>180</v>
      </c>
      <c r="BE7" s="273"/>
      <c r="BF7" s="274"/>
      <c r="BG7" s="117" t="s">
        <v>492</v>
      </c>
      <c r="BH7" s="16">
        <f>IF(OR(BG7="RPX",BG7="SS"),30,IF(OR(BG7="RPX-T",BG7="EUC"),50,0))</f>
        <v>50</v>
      </c>
      <c r="BI7" s="272" t="s">
        <v>180</v>
      </c>
      <c r="BJ7" s="273"/>
      <c r="BK7" s="274"/>
      <c r="BL7" s="117" t="s">
        <v>492</v>
      </c>
      <c r="BM7" s="16">
        <f>IF(OR(BL7="RPX",BL7="SS"),30,IF(OR(BL7="RPX-T",BL7="EUC"),50,0))</f>
        <v>50</v>
      </c>
      <c r="BN7" s="272" t="s">
        <v>180</v>
      </c>
      <c r="BO7" s="273"/>
      <c r="BP7" s="274"/>
      <c r="BQ7" s="117" t="s">
        <v>492</v>
      </c>
      <c r="BR7" s="16">
        <f>IF(OR(BQ7="RPX",BQ7="SS"),30,IF(OR(BQ7="RPX-T",BQ7="EUC"),50,0))</f>
        <v>50</v>
      </c>
      <c r="BS7" s="272" t="s">
        <v>180</v>
      </c>
      <c r="BT7" s="273"/>
      <c r="BU7" s="274"/>
      <c r="BV7" s="117" t="s">
        <v>492</v>
      </c>
      <c r="BW7" s="16">
        <f>IF(OR(BV7="RPX",BV7="SS"),30,IF(OR(BV7="RPX-T",BV7="EUC"),50,0))</f>
        <v>50</v>
      </c>
      <c r="BX7" s="272" t="s">
        <v>180</v>
      </c>
      <c r="BY7" s="273"/>
      <c r="BZ7" s="274"/>
      <c r="CA7" s="117" t="s">
        <v>492</v>
      </c>
      <c r="CB7" s="16">
        <f>IF(OR(CA7="RPX",CA7="SS"),30,IF(OR(CA7="RPX-T",CA7="EUC"),50,0))</f>
        <v>50</v>
      </c>
      <c r="CC7" s="272" t="s">
        <v>180</v>
      </c>
      <c r="CD7" s="273"/>
      <c r="CE7" s="274"/>
      <c r="CF7" s="117" t="s">
        <v>492</v>
      </c>
      <c r="CG7" s="16">
        <f>IF(OR(CF7="RPX",CF7="SS"),30,IF(OR(CF7="RPX-T",CF7="EUC"),50,0))</f>
        <v>50</v>
      </c>
      <c r="CH7" s="272" t="s">
        <v>180</v>
      </c>
      <c r="CI7" s="273"/>
      <c r="CJ7" s="274"/>
      <c r="CK7" s="117"/>
      <c r="CL7" s="16">
        <f>IF(OR(CK7="RPX",CK7="SS"),30,IF(OR(CK7="RPX-T",CK7="EUC"),50,0))</f>
        <v>0</v>
      </c>
      <c r="CM7" s="272" t="s">
        <v>180</v>
      </c>
      <c r="CN7" s="273"/>
      <c r="CO7" s="274"/>
      <c r="CP7" s="117" t="s">
        <v>492</v>
      </c>
      <c r="CQ7" s="16">
        <f>IF(OR(CP7="RPX",CP7="SS"),30,IF(OR(CP7="RPX-T",CP7="EUC"),50,0))</f>
        <v>50</v>
      </c>
      <c r="CR7" s="272" t="s">
        <v>180</v>
      </c>
      <c r="CS7" s="273"/>
      <c r="CT7" s="274"/>
      <c r="CU7" s="117" t="s">
        <v>492</v>
      </c>
      <c r="CV7" s="16">
        <f>IF(OR(CU7="RPX",CU7="SS"),30,IF(OR(CU7="RPX-T",CU7="EUC"),50,0))</f>
        <v>50</v>
      </c>
      <c r="CW7" s="272" t="s">
        <v>180</v>
      </c>
      <c r="CX7" s="273"/>
      <c r="CY7" s="274"/>
      <c r="CZ7" s="117"/>
      <c r="DA7" s="16">
        <f>IF(OR(CZ7="RPX",CZ7="SS"),30,IF(OR(CZ7="RPX-T",CZ7="EUC"),50,0))</f>
        <v>0</v>
      </c>
      <c r="DB7" s="272" t="s">
        <v>180</v>
      </c>
      <c r="DC7" s="273"/>
      <c r="DD7" s="274"/>
      <c r="DE7" s="117" t="s">
        <v>492</v>
      </c>
      <c r="DF7" s="16">
        <f>IF(OR(DE7="RPX",DE7="SS"),30,IF(OR(DE7="RPX-T",DE7="EUC"),50,0))</f>
        <v>50</v>
      </c>
      <c r="DG7" s="272" t="s">
        <v>180</v>
      </c>
      <c r="DH7" s="273"/>
      <c r="DI7" s="274"/>
      <c r="DJ7" s="117" t="s">
        <v>492</v>
      </c>
      <c r="DK7" s="16">
        <f>IF(OR(DJ7="RPX",DJ7="SS"),30,IF(OR(DJ7="RPX-T",DJ7="EUC"),50,0))</f>
        <v>50</v>
      </c>
      <c r="DL7" s="272" t="s">
        <v>180</v>
      </c>
      <c r="DM7" s="273"/>
      <c r="DN7" s="274"/>
      <c r="DO7" s="117" t="s">
        <v>492</v>
      </c>
      <c r="DP7" s="16">
        <f>IF(OR(DO7="RPX",DO7="SS"),30,IF(OR(DO7="RPX-T",DO7="EUC"),50,0))</f>
        <v>50</v>
      </c>
      <c r="DQ7" s="272" t="s">
        <v>180</v>
      </c>
      <c r="DR7" s="273"/>
      <c r="DS7" s="274"/>
      <c r="DT7" s="117" t="s">
        <v>487</v>
      </c>
      <c r="DU7" s="16">
        <f>IF(OR(DT7="RPX",DT7="SS"),30,IF(OR(DT7="RPX-T",DT7="EUC"),50,0))</f>
        <v>30</v>
      </c>
      <c r="DV7" s="272" t="s">
        <v>180</v>
      </c>
      <c r="DW7" s="273"/>
      <c r="DX7" s="274"/>
      <c r="DY7" s="117" t="s">
        <v>487</v>
      </c>
      <c r="DZ7" s="16">
        <f>IF(OR(DY7="RPX",DY7="SS"),30,IF(OR(DY7="RPX-T",DY7="EUC"),50,0))</f>
        <v>30</v>
      </c>
      <c r="EA7" s="272" t="s">
        <v>180</v>
      </c>
      <c r="EB7" s="273"/>
      <c r="EC7" s="274"/>
      <c r="ED7" s="117" t="s">
        <v>487</v>
      </c>
      <c r="EE7" s="16">
        <f>IF(OR(ED7="RPX",ED7="SS"),30,IF(OR(ED7="RPX-T",ED7="EUC"),50,0))</f>
        <v>30</v>
      </c>
      <c r="EF7" s="272" t="s">
        <v>180</v>
      </c>
      <c r="EG7" s="273"/>
      <c r="EH7" s="274"/>
      <c r="EI7" s="117" t="s">
        <v>492</v>
      </c>
      <c r="EJ7" s="16">
        <f>IF(OR(EI7="RPX",EI7="SS"),30,IF(OR(EI7="RPX-T",EI7="EUC"),50,0))</f>
        <v>50</v>
      </c>
      <c r="EK7" s="272" t="s">
        <v>180</v>
      </c>
      <c r="EL7" s="273"/>
      <c r="EM7" s="274"/>
      <c r="EN7" s="117" t="s">
        <v>492</v>
      </c>
      <c r="EO7" s="16">
        <f>IF(OR(EN7="RPX",EN7="SS"),30,IF(OR(EN7="RPX-T",EN7="EUC"),50,0))</f>
        <v>50</v>
      </c>
      <c r="EP7" s="272" t="s">
        <v>180</v>
      </c>
      <c r="EQ7" s="273"/>
      <c r="ER7" s="274"/>
      <c r="ES7" s="117"/>
      <c r="ET7" s="16">
        <f>IF(OR(ES7="RPX",ES7="SS"),30,IF(OR(ES7="RPX-T",ES7="EUC"),50,0))</f>
        <v>0</v>
      </c>
      <c r="EU7" s="272" t="s">
        <v>180</v>
      </c>
      <c r="EV7" s="273"/>
      <c r="EW7" s="274"/>
      <c r="EX7" s="117" t="s">
        <v>492</v>
      </c>
      <c r="EY7" s="16">
        <f>IF(OR(EX7="RPX",EX7="SS"),30,IF(OR(EX7="RPX-T",EX7="EUC"),50,0))</f>
        <v>50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c r="AP9" s="90"/>
      <c r="AQ9" s="90">
        <v>0</v>
      </c>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c r="DR9" s="90"/>
      <c r="DS9" s="90">
        <v>0</v>
      </c>
      <c r="DT9" s="90"/>
      <c r="DU9" s="16">
        <f>IF(DQ9="",IF(DS9="","",DS9),DQ9)</f>
        <v>0</v>
      </c>
      <c r="DV9" s="90"/>
      <c r="DW9" s="90"/>
      <c r="DX9" s="90">
        <v>0</v>
      </c>
      <c r="DY9" s="116"/>
      <c r="DZ9" s="16">
        <f>IF(DV9="",IF(DX9="","",DX9),DV9)</f>
        <v>0</v>
      </c>
      <c r="EA9" s="90"/>
      <c r="EB9" s="90"/>
      <c r="EC9" s="90">
        <v>0</v>
      </c>
      <c r="ED9" s="116"/>
      <c r="EE9" s="16">
        <f>IF(EA9="",IF(EC9="","",EC9),EA9)</f>
        <v>0</v>
      </c>
      <c r="EF9" s="90"/>
      <c r="EG9" s="90"/>
      <c r="EH9" s="90">
        <v>0</v>
      </c>
      <c r="EI9" s="116"/>
      <c r="EJ9" s="16">
        <f>IF(EF9="",IF(EH9="","",EH9),EF9)</f>
        <v>0</v>
      </c>
      <c r="EK9" s="90">
        <v>0</v>
      </c>
      <c r="EL9" s="90"/>
      <c r="EM9" s="90"/>
      <c r="EN9" s="116"/>
      <c r="EO9" s="16">
        <f>IF(EK9="",IF(EM9="","",EM9),EK9)</f>
        <v>0</v>
      </c>
      <c r="EP9" s="90"/>
      <c r="EQ9" s="90"/>
      <c r="ER9" s="90">
        <v>0</v>
      </c>
      <c r="ES9" s="116"/>
      <c r="ET9" s="16">
        <f>IF(EP9="",IF(ER9="","",ER9),EP9)</f>
        <v>0</v>
      </c>
      <c r="EU9" s="90">
        <v>0</v>
      </c>
      <c r="EV9" s="90"/>
      <c r="EW9" s="90"/>
      <c r="EX9" s="116"/>
      <c r="EY9" s="16">
        <f>IF(EU9="",IF(EW9="","",EW9),EU9)</f>
        <v>0</v>
      </c>
      <c r="EZ9" s="90">
        <v>0</v>
      </c>
      <c r="FA9" s="90"/>
      <c r="FB9" s="90"/>
      <c r="FC9" s="116"/>
      <c r="FD9" s="16">
        <f>IF(EZ9="",IF(FB9="","",FB9),EZ9)</f>
        <v>0</v>
      </c>
      <c r="FE9" s="90">
        <v>0</v>
      </c>
      <c r="FF9" s="90"/>
      <c r="FG9" s="90"/>
      <c r="FH9" s="116"/>
      <c r="FI9" s="16">
        <f>IF(FE9="",IF(FG9="","",FG9),FE9)</f>
        <v>0</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c r="AQ10" s="90"/>
      <c r="AR10" s="116">
        <v>50</v>
      </c>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c r="DS10" s="90"/>
      <c r="DT10" s="90">
        <v>50</v>
      </c>
      <c r="DU10" s="16">
        <f>IF(DQ10="",DS10,DQ10)</f>
        <v>0</v>
      </c>
      <c r="DV10" s="90"/>
      <c r="DW10" s="90"/>
      <c r="DX10" s="90"/>
      <c r="DY10" s="116">
        <v>50</v>
      </c>
      <c r="DZ10" s="16">
        <f>IF(DV10="",DX10,DV10)</f>
        <v>0</v>
      </c>
      <c r="EA10" s="90"/>
      <c r="EB10" s="90"/>
      <c r="EC10" s="90"/>
      <c r="ED10" s="116">
        <v>50</v>
      </c>
      <c r="EE10" s="16">
        <f>IF(EA10="",EC10,EA10)</f>
        <v>0</v>
      </c>
      <c r="EF10" s="90"/>
      <c r="EG10" s="90"/>
      <c r="EH10" s="90"/>
      <c r="EI10" s="116">
        <v>50</v>
      </c>
      <c r="EJ10" s="16">
        <f>IF(EF10="",EH10,EF10)</f>
        <v>0</v>
      </c>
      <c r="EK10" s="90"/>
      <c r="EL10" s="90">
        <v>50</v>
      </c>
      <c r="EM10" s="90"/>
      <c r="EN10" s="116"/>
      <c r="EO10" s="16">
        <f>IF(EK10="",EM10,EK10)</f>
        <v>0</v>
      </c>
      <c r="EP10" s="90"/>
      <c r="EQ10" s="90"/>
      <c r="ER10" s="90"/>
      <c r="ES10" s="116">
        <v>50</v>
      </c>
      <c r="ET10" s="16">
        <f>IF(EP10="",ER10,EP10)</f>
        <v>0</v>
      </c>
      <c r="EU10" s="90"/>
      <c r="EV10" s="90">
        <v>50</v>
      </c>
      <c r="EW10" s="90"/>
      <c r="EX10" s="116"/>
      <c r="EY10" s="16">
        <f>IF(EU10="",EW10,EU10)</f>
        <v>0</v>
      </c>
      <c r="EZ10" s="90"/>
      <c r="FA10" s="90">
        <v>50</v>
      </c>
      <c r="FB10" s="90"/>
      <c r="FC10" s="116"/>
      <c r="FD10" s="16">
        <f>IF(EZ10="",FB10,EZ10)</f>
        <v>0</v>
      </c>
      <c r="FE10" s="90"/>
      <c r="FF10" s="90">
        <v>50</v>
      </c>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166</v>
      </c>
      <c r="B11" s="90"/>
      <c r="C11" s="116"/>
      <c r="D11" s="116"/>
      <c r="E11" s="16">
        <f t="shared" ref="E11:E74" si="1">IF(A11="",C11,A11)</f>
        <v>166</v>
      </c>
      <c r="F11" s="90">
        <v>595</v>
      </c>
      <c r="G11" s="90"/>
      <c r="H11" s="90"/>
      <c r="I11" s="116"/>
      <c r="J11" s="16">
        <f t="shared" ref="J11:J74" si="2">IF(F11="",H11,F11)</f>
        <v>595</v>
      </c>
      <c r="K11" s="90">
        <v>383</v>
      </c>
      <c r="L11" s="90"/>
      <c r="M11" s="90"/>
      <c r="N11" s="116"/>
      <c r="O11" s="16">
        <f t="shared" ref="O11:O74" si="3">IF(K11="",M11,K11)</f>
        <v>383</v>
      </c>
      <c r="P11" s="90">
        <v>85</v>
      </c>
      <c r="Q11" s="90"/>
      <c r="R11" s="90"/>
      <c r="S11" s="116"/>
      <c r="T11" s="16">
        <f t="shared" ref="T11:T74" si="4">IF(P11="",R11,P11)</f>
        <v>85</v>
      </c>
      <c r="U11" s="90">
        <v>120</v>
      </c>
      <c r="V11" s="90"/>
      <c r="W11" s="90"/>
      <c r="X11" s="116"/>
      <c r="Y11" s="16">
        <f t="shared" ref="Y11:Y74" si="5">IF(U11="",W11,U11)</f>
        <v>120</v>
      </c>
      <c r="Z11" s="90">
        <v>444</v>
      </c>
      <c r="AA11" s="90"/>
      <c r="AB11" s="90"/>
      <c r="AC11" s="116"/>
      <c r="AD11" s="16">
        <f t="shared" ref="AD11:AD74" si="6">IF(Z11="",AB11,Z11)</f>
        <v>444</v>
      </c>
      <c r="AE11" s="90">
        <v>45</v>
      </c>
      <c r="AF11" s="90"/>
      <c r="AG11" s="90"/>
      <c r="AH11" s="116"/>
      <c r="AI11" s="16">
        <f t="shared" ref="AI11:AI74" si="7">IF(AE11="",AG11,AE11)</f>
        <v>45</v>
      </c>
      <c r="AJ11" s="90">
        <v>382</v>
      </c>
      <c r="AK11" s="90"/>
      <c r="AL11" s="90"/>
      <c r="AM11" s="116"/>
      <c r="AN11" s="16">
        <f t="shared" ref="AN11:AN74" si="8">IF(AJ11="",AL11,AJ11)</f>
        <v>382</v>
      </c>
      <c r="AO11" s="90"/>
      <c r="AP11" s="90"/>
      <c r="AQ11" s="90">
        <v>190</v>
      </c>
      <c r="AR11" s="116"/>
      <c r="AS11" s="16">
        <f t="shared" ref="AS11:AS74" si="9">IF(AO11="",AQ11,AO11)</f>
        <v>190</v>
      </c>
      <c r="AT11" s="90"/>
      <c r="AU11" s="90">
        <v>26</v>
      </c>
      <c r="AV11" s="90"/>
      <c r="AW11" s="116"/>
      <c r="AX11" s="16">
        <f t="shared" ref="AX11:AX74" si="10">IF(AT11="",AV11,AT11)</f>
        <v>0</v>
      </c>
      <c r="AY11" s="90">
        <v>2</v>
      </c>
      <c r="AZ11" s="90"/>
      <c r="BA11" s="90"/>
      <c r="BB11" s="116"/>
      <c r="BC11" s="16">
        <f>IF(AY11="",BA11,AY11)</f>
        <v>2</v>
      </c>
      <c r="BD11" s="90">
        <v>104</v>
      </c>
      <c r="BE11" s="90"/>
      <c r="BF11" s="90"/>
      <c r="BG11" s="116"/>
      <c r="BH11" s="16">
        <f t="shared" ref="BH11:BH74" si="11">IF(BD11="",BF11,BD11)</f>
        <v>104</v>
      </c>
      <c r="BI11" s="90">
        <v>54</v>
      </c>
      <c r="BJ11" s="90"/>
      <c r="BK11" s="90"/>
      <c r="BL11" s="116"/>
      <c r="BM11" s="16">
        <f t="shared" ref="BM11:BM74" si="12">IF(BI11="",BK11,BI11)</f>
        <v>54</v>
      </c>
      <c r="BN11" s="90">
        <v>110</v>
      </c>
      <c r="BO11" s="90"/>
      <c r="BP11" s="90"/>
      <c r="BQ11" s="116"/>
      <c r="BR11" s="16">
        <f t="shared" ref="BR11:BR74" si="13">IF(BN11="",BP11,BN11)</f>
        <v>110</v>
      </c>
      <c r="BS11" s="90">
        <v>1004</v>
      </c>
      <c r="BT11" s="90"/>
      <c r="BU11" s="90"/>
      <c r="BV11" s="116"/>
      <c r="BW11" s="16">
        <f t="shared" ref="BW11:BW74" si="14">IF(BS11="",BU11,BS11)</f>
        <v>1004</v>
      </c>
      <c r="BX11" s="90">
        <v>2</v>
      </c>
      <c r="BY11" s="90"/>
      <c r="BZ11" s="90"/>
      <c r="CA11" s="116"/>
      <c r="CB11" s="16">
        <f t="shared" ref="CB11:CB74" si="15">IF(BX11="",BZ11,BX11)</f>
        <v>2</v>
      </c>
      <c r="CC11" s="90">
        <v>452</v>
      </c>
      <c r="CD11" s="90"/>
      <c r="CE11" s="90"/>
      <c r="CF11" s="116"/>
      <c r="CG11" s="16">
        <f t="shared" ref="CG11:CG74" si="16">IF(CC11="",CE11,CC11)</f>
        <v>452</v>
      </c>
      <c r="CH11" s="90">
        <v>698</v>
      </c>
      <c r="CI11" s="90"/>
      <c r="CJ11" s="90"/>
      <c r="CK11" s="116"/>
      <c r="CL11" s="16">
        <f t="shared" ref="CL11:CL74" si="17">IF(CH11="",CJ11,CH11)</f>
        <v>698</v>
      </c>
      <c r="CM11" s="90">
        <v>742</v>
      </c>
      <c r="CN11" s="90"/>
      <c r="CO11" s="90"/>
      <c r="CP11" s="116"/>
      <c r="CQ11" s="16">
        <f t="shared" ref="CQ11:CQ74" si="18">IF(CM11="",CO11,CM11)</f>
        <v>742</v>
      </c>
      <c r="CR11" s="90">
        <v>340</v>
      </c>
      <c r="CS11" s="90"/>
      <c r="CT11" s="90"/>
      <c r="CU11" s="116"/>
      <c r="CV11" s="16">
        <f t="shared" ref="CV11:CV74" si="19">IF(CR11="",CT11,CR11)</f>
        <v>340</v>
      </c>
      <c r="CW11" s="90">
        <v>848</v>
      </c>
      <c r="CX11" s="90"/>
      <c r="CY11" s="90"/>
      <c r="CZ11" s="116"/>
      <c r="DA11" s="16">
        <f t="shared" ref="DA11:DA74" si="20">IF(CW11="",CY11,CW11)</f>
        <v>848</v>
      </c>
      <c r="DB11" s="90">
        <v>316</v>
      </c>
      <c r="DC11" s="90"/>
      <c r="DD11" s="90"/>
      <c r="DE11" s="116"/>
      <c r="DF11" s="16">
        <f t="shared" ref="DF11:DF74" si="21">IF(DB11="",DD11,DB11)</f>
        <v>316</v>
      </c>
      <c r="DG11" s="90">
        <v>580</v>
      </c>
      <c r="DH11" s="90"/>
      <c r="DI11" s="90"/>
      <c r="DJ11" s="116"/>
      <c r="DK11" s="16">
        <f t="shared" ref="DK11:DK74" si="22">IF(DG11="",DI11,DG11)</f>
        <v>580</v>
      </c>
      <c r="DL11" s="90">
        <v>657</v>
      </c>
      <c r="DM11" s="90"/>
      <c r="DN11" s="90"/>
      <c r="DO11" s="116"/>
      <c r="DP11" s="16">
        <f t="shared" ref="DP11:DP74" si="23">IF(DL11="",DN11,DL11)</f>
        <v>657</v>
      </c>
      <c r="DQ11" s="90"/>
      <c r="DR11" s="90"/>
      <c r="DS11" s="90">
        <v>259</v>
      </c>
      <c r="DT11" s="90"/>
      <c r="DU11" s="16">
        <f t="shared" ref="DU11:DU74" si="24">IF(DQ11="",DS11,DQ11)</f>
        <v>259</v>
      </c>
      <c r="DV11" s="90"/>
      <c r="DW11" s="90"/>
      <c r="DX11" s="90">
        <v>361</v>
      </c>
      <c r="DY11" s="116"/>
      <c r="DZ11" s="16">
        <f t="shared" ref="DZ11:DZ74" si="25">IF(DV11="",DX11,DV11)</f>
        <v>361</v>
      </c>
      <c r="EA11" s="90"/>
      <c r="EB11" s="90"/>
      <c r="EC11" s="90">
        <v>229</v>
      </c>
      <c r="ED11" s="116"/>
      <c r="EE11" s="16">
        <f t="shared" ref="EE11:EE74" si="26">IF(EA11="",EC11,EA11)</f>
        <v>229</v>
      </c>
      <c r="EF11" s="90"/>
      <c r="EG11" s="90"/>
      <c r="EH11" s="90">
        <v>67</v>
      </c>
      <c r="EI11" s="116"/>
      <c r="EJ11" s="16">
        <f t="shared" ref="EJ11:EJ74" si="27">IF(EF11="",EH11,EF11)</f>
        <v>67</v>
      </c>
      <c r="EK11" s="90">
        <v>750</v>
      </c>
      <c r="EL11" s="90"/>
      <c r="EM11" s="90"/>
      <c r="EN11" s="116"/>
      <c r="EO11" s="16">
        <f t="shared" ref="EO11:EO74" si="28">IF(EK11="",EM11,EK11)</f>
        <v>750</v>
      </c>
      <c r="EP11" s="90"/>
      <c r="EQ11" s="90"/>
      <c r="ER11" s="90">
        <v>345</v>
      </c>
      <c r="ES11" s="116"/>
      <c r="ET11" s="16">
        <f t="shared" ref="ET11:ET74" si="29">IF(EP11="",ER11,EP11)</f>
        <v>345</v>
      </c>
      <c r="EU11" s="90">
        <v>922</v>
      </c>
      <c r="EV11" s="90"/>
      <c r="EW11" s="90"/>
      <c r="EX11" s="116"/>
      <c r="EY11" s="16">
        <f t="shared" ref="EY11:EY74" si="30">IF(EU11="",EW11,EU11)</f>
        <v>922</v>
      </c>
      <c r="EZ11" s="90">
        <v>253</v>
      </c>
      <c r="FA11" s="90"/>
      <c r="FB11" s="90"/>
      <c r="FC11" s="116"/>
      <c r="FD11" s="16">
        <f t="shared" ref="FD11:FD74" si="31">IF(EZ11="",FB11,EZ11)</f>
        <v>253</v>
      </c>
      <c r="FE11" s="90">
        <v>842</v>
      </c>
      <c r="FF11" s="90"/>
      <c r="FG11" s="90"/>
      <c r="FH11" s="116"/>
      <c r="FI11" s="16">
        <f t="shared" si="0"/>
        <v>842</v>
      </c>
      <c r="FJ11" s="90"/>
      <c r="FK11" s="90"/>
      <c r="FL11" s="90"/>
      <c r="FM11" s="116"/>
      <c r="FN11" s="16">
        <f t="shared" ref="FN11:FN74" si="32">IF(FJ11="",FL11,FJ11)</f>
        <v>0</v>
      </c>
      <c r="FO11" s="90"/>
      <c r="FP11" s="90"/>
      <c r="FQ11" s="90"/>
      <c r="FR11" s="116"/>
      <c r="FS11" s="16">
        <f t="shared" ref="FS11:FS74" si="33">IF(FO11="",FQ11,FO11)</f>
        <v>0</v>
      </c>
      <c r="FT11" s="90"/>
      <c r="FU11" s="90"/>
      <c r="FV11" s="90"/>
      <c r="FW11" s="116"/>
      <c r="FX11" s="16">
        <f t="shared" ref="FX11:FX74" si="34">IF(FT11="",FV11,FT11)</f>
        <v>0</v>
      </c>
      <c r="FY11" s="90"/>
      <c r="FZ11" s="90"/>
      <c r="GA11" s="90"/>
      <c r="GB11" s="116"/>
      <c r="GC11" s="16">
        <f t="shared" ref="GC11:GC74" si="35">IF(FY11="",GA11,FY11)</f>
        <v>0</v>
      </c>
      <c r="GD11" s="90"/>
      <c r="GE11" s="90"/>
      <c r="GF11" s="90"/>
      <c r="GG11" s="116"/>
      <c r="GH11" s="16">
        <f t="shared" ref="GH11:GH74" si="36">IF(GD11="",GF11,GD11)</f>
        <v>0</v>
      </c>
      <c r="GI11" s="90"/>
      <c r="GJ11" s="90"/>
      <c r="GK11" s="90"/>
      <c r="GL11" s="116"/>
      <c r="GM11" s="16">
        <f t="shared" ref="GM11:GM74" si="37">IF(GI11="",GK11,GI11)</f>
        <v>0</v>
      </c>
      <c r="GN11" s="90"/>
      <c r="GO11" s="90"/>
      <c r="GP11" s="90"/>
      <c r="GQ11" s="116"/>
      <c r="GR11" s="16">
        <f t="shared" ref="GR11:GR74" si="38">IF(GN11="",GP11,GN11)</f>
        <v>0</v>
      </c>
      <c r="GS11" s="90"/>
      <c r="GT11" s="90"/>
      <c r="GU11" s="90"/>
      <c r="GV11" s="116"/>
      <c r="GW11" s="16">
        <f t="shared" ref="GW11:GW74" si="39">IF(GS11="",GU11,GS11)</f>
        <v>0</v>
      </c>
      <c r="GX11" s="90"/>
      <c r="GY11" s="90"/>
      <c r="GZ11" s="90"/>
      <c r="HA11" s="116"/>
      <c r="HB11" s="16">
        <f t="shared" ref="HB11:HB74" si="40">IF(GX11="",GZ11,GX11)</f>
        <v>0</v>
      </c>
      <c r="HC11" s="90"/>
      <c r="HD11" s="90"/>
      <c r="HE11" s="90"/>
      <c r="HF11" s="116"/>
      <c r="HG11" s="16">
        <f t="shared" ref="HG11:HG74" si="41">IF(HC11="",HE11,HC11)</f>
        <v>0</v>
      </c>
      <c r="HH11" s="90"/>
      <c r="HI11" s="90"/>
      <c r="HJ11" s="90"/>
      <c r="HK11" s="116"/>
      <c r="HL11" s="16">
        <f t="shared" ref="HL11:HL74" si="42">IF(HH11="",HJ11,HH11)</f>
        <v>0</v>
      </c>
      <c r="HM11" s="90"/>
      <c r="HN11" s="90"/>
      <c r="HO11" s="90"/>
      <c r="HP11" s="116"/>
      <c r="HQ11" s="16">
        <f t="shared" ref="HQ11:HQ74" si="43">IF(HM11="",HO11,HM11)</f>
        <v>0</v>
      </c>
      <c r="HR11" s="90"/>
      <c r="HS11" s="90"/>
      <c r="HT11" s="90"/>
      <c r="HU11" s="116"/>
      <c r="HV11" s="16">
        <f t="shared" ref="HV11:HV74" si="44">IF(HR11="",HT11,HR11)</f>
        <v>0</v>
      </c>
      <c r="HW11" s="90"/>
      <c r="HX11" s="90"/>
      <c r="HY11" s="90"/>
      <c r="HZ11" s="116"/>
      <c r="IA11" s="16">
        <f t="shared" ref="IA11:IA74" si="45">IF(HW11="",HY11,HW11)</f>
        <v>0</v>
      </c>
      <c r="IB11" s="90"/>
      <c r="IC11" s="90"/>
      <c r="ID11" s="90"/>
      <c r="IE11" s="116"/>
      <c r="IF11" s="16">
        <f t="shared" ref="IF11:IF74" si="46">IF(IB11="",ID11,IB11)</f>
        <v>0</v>
      </c>
      <c r="IG11" s="90"/>
      <c r="IH11" s="90"/>
      <c r="II11" s="90"/>
      <c r="IJ11" s="116"/>
      <c r="IK11" s="16">
        <f t="shared" ref="IK11:IK74" si="47">IF(IG11="",II11,IG11)</f>
        <v>0</v>
      </c>
      <c r="IL11" s="90"/>
      <c r="IM11" s="90"/>
      <c r="IN11" s="90"/>
      <c r="IO11" s="116"/>
      <c r="IP11" s="16">
        <f t="shared" ref="IP11:IP74" si="48">IF(IL11="",IN11,IL11)</f>
        <v>0</v>
      </c>
    </row>
    <row r="12" spans="1:250" x14ac:dyDescent="0.25">
      <c r="A12" s="90">
        <v>748</v>
      </c>
      <c r="B12" s="90"/>
      <c r="C12" s="116"/>
      <c r="D12" s="116"/>
      <c r="E12" s="16">
        <f t="shared" si="1"/>
        <v>748</v>
      </c>
      <c r="F12" s="90">
        <v>243</v>
      </c>
      <c r="G12" s="90"/>
      <c r="H12" s="90"/>
      <c r="I12" s="116"/>
      <c r="J12" s="16">
        <f t="shared" si="2"/>
        <v>243</v>
      </c>
      <c r="K12" s="90">
        <v>666</v>
      </c>
      <c r="L12" s="90"/>
      <c r="M12" s="90"/>
      <c r="N12" s="116"/>
      <c r="O12" s="16">
        <f t="shared" si="3"/>
        <v>666</v>
      </c>
      <c r="P12" s="90"/>
      <c r="Q12" s="90">
        <v>22</v>
      </c>
      <c r="R12" s="90"/>
      <c r="S12" s="116"/>
      <c r="T12" s="16">
        <f t="shared" si="4"/>
        <v>0</v>
      </c>
      <c r="U12" s="90"/>
      <c r="V12" s="90">
        <v>20</v>
      </c>
      <c r="W12" s="90"/>
      <c r="X12" s="116"/>
      <c r="Y12" s="16">
        <f t="shared" si="5"/>
        <v>0</v>
      </c>
      <c r="Z12" s="90"/>
      <c r="AA12" s="90">
        <v>50</v>
      </c>
      <c r="AB12" s="90"/>
      <c r="AC12" s="116"/>
      <c r="AD12" s="16">
        <f t="shared" si="6"/>
        <v>0</v>
      </c>
      <c r="AE12" s="90"/>
      <c r="AF12" s="90">
        <v>25</v>
      </c>
      <c r="AG12" s="90"/>
      <c r="AH12" s="116"/>
      <c r="AI12" s="16">
        <f t="shared" si="7"/>
        <v>0</v>
      </c>
      <c r="AJ12" s="90">
        <v>170</v>
      </c>
      <c r="AK12" s="90"/>
      <c r="AL12" s="90"/>
      <c r="AM12" s="116"/>
      <c r="AN12" s="16">
        <f t="shared" si="8"/>
        <v>170</v>
      </c>
      <c r="AO12" s="90"/>
      <c r="AP12" s="90"/>
      <c r="AQ12" s="90">
        <v>283</v>
      </c>
      <c r="AR12" s="116"/>
      <c r="AS12" s="16">
        <f t="shared" si="9"/>
        <v>283</v>
      </c>
      <c r="AT12" s="90">
        <v>420</v>
      </c>
      <c r="AU12" s="90"/>
      <c r="AV12" s="90"/>
      <c r="AW12" s="116"/>
      <c r="AX12" s="16">
        <f t="shared" si="10"/>
        <v>420</v>
      </c>
      <c r="AY12" s="90">
        <v>161</v>
      </c>
      <c r="AZ12" s="90"/>
      <c r="BA12" s="90"/>
      <c r="BB12" s="116"/>
      <c r="BC12" s="16">
        <f>IF(AY12="",BA12,AY12)</f>
        <v>161</v>
      </c>
      <c r="BD12" s="90">
        <v>84</v>
      </c>
      <c r="BE12" s="90"/>
      <c r="BF12" s="90"/>
      <c r="BG12" s="116"/>
      <c r="BH12" s="16">
        <f t="shared" si="11"/>
        <v>84</v>
      </c>
      <c r="BI12" s="90">
        <v>136</v>
      </c>
      <c r="BJ12" s="90"/>
      <c r="BK12" s="90"/>
      <c r="BL12" s="116"/>
      <c r="BM12" s="16">
        <f t="shared" si="12"/>
        <v>136</v>
      </c>
      <c r="BN12" s="90">
        <v>142</v>
      </c>
      <c r="BO12" s="90"/>
      <c r="BP12" s="90"/>
      <c r="BQ12" s="116"/>
      <c r="BR12" s="16">
        <f t="shared" si="13"/>
        <v>142</v>
      </c>
      <c r="BS12" s="90"/>
      <c r="BT12" s="90">
        <v>20</v>
      </c>
      <c r="BU12" s="90"/>
      <c r="BV12" s="116"/>
      <c r="BW12" s="16">
        <f t="shared" si="14"/>
        <v>0</v>
      </c>
      <c r="BX12" s="90">
        <v>358</v>
      </c>
      <c r="BY12" s="90"/>
      <c r="BZ12" s="90"/>
      <c r="CA12" s="116"/>
      <c r="CB12" s="16">
        <f t="shared" si="15"/>
        <v>358</v>
      </c>
      <c r="CC12" s="90">
        <v>590</v>
      </c>
      <c r="CD12" s="90"/>
      <c r="CE12" s="90"/>
      <c r="CF12" s="116"/>
      <c r="CG12" s="16">
        <f t="shared" si="16"/>
        <v>590</v>
      </c>
      <c r="CH12" s="90"/>
      <c r="CI12" s="90">
        <v>50</v>
      </c>
      <c r="CJ12" s="90"/>
      <c r="CK12" s="116"/>
      <c r="CL12" s="16">
        <f t="shared" si="17"/>
        <v>0</v>
      </c>
      <c r="CM12" s="90"/>
      <c r="CN12" s="90">
        <v>20</v>
      </c>
      <c r="CO12" s="90"/>
      <c r="CP12" s="116"/>
      <c r="CQ12" s="16">
        <f t="shared" si="18"/>
        <v>0</v>
      </c>
      <c r="CR12" s="90"/>
      <c r="CS12" s="90">
        <v>20</v>
      </c>
      <c r="CT12" s="90"/>
      <c r="CU12" s="116"/>
      <c r="CV12" s="16">
        <f t="shared" si="19"/>
        <v>0</v>
      </c>
      <c r="CW12" s="90"/>
      <c r="CX12" s="90">
        <v>50</v>
      </c>
      <c r="CY12" s="90"/>
      <c r="CZ12" s="116"/>
      <c r="DA12" s="16">
        <f t="shared" si="20"/>
        <v>0</v>
      </c>
      <c r="DB12" s="90">
        <v>500</v>
      </c>
      <c r="DC12" s="90"/>
      <c r="DD12" s="90"/>
      <c r="DE12" s="116"/>
      <c r="DF12" s="16">
        <f t="shared" si="21"/>
        <v>500</v>
      </c>
      <c r="DG12" s="90"/>
      <c r="DH12" s="90">
        <v>20</v>
      </c>
      <c r="DI12" s="90"/>
      <c r="DJ12" s="116"/>
      <c r="DK12" s="16">
        <f t="shared" si="22"/>
        <v>0</v>
      </c>
      <c r="DL12" s="90"/>
      <c r="DM12" s="90"/>
      <c r="DN12" s="90"/>
      <c r="DO12" s="116"/>
      <c r="DP12" s="16">
        <f t="shared" si="23"/>
        <v>0</v>
      </c>
      <c r="DQ12" s="90"/>
      <c r="DR12" s="90"/>
      <c r="DS12" s="90">
        <v>195</v>
      </c>
      <c r="DT12" s="90"/>
      <c r="DU12" s="16">
        <f t="shared" si="24"/>
        <v>195</v>
      </c>
      <c r="DV12" s="90"/>
      <c r="DW12" s="90"/>
      <c r="DX12" s="90">
        <v>114</v>
      </c>
      <c r="DY12" s="116"/>
      <c r="DZ12" s="16">
        <f t="shared" si="25"/>
        <v>114</v>
      </c>
      <c r="EA12" s="90"/>
      <c r="EB12" s="90"/>
      <c r="EC12" s="90"/>
      <c r="ED12" s="116">
        <v>50</v>
      </c>
      <c r="EE12" s="16">
        <f t="shared" si="26"/>
        <v>0</v>
      </c>
      <c r="EF12" s="90"/>
      <c r="EG12" s="90">
        <v>26</v>
      </c>
      <c r="EH12" s="90"/>
      <c r="EI12" s="116"/>
      <c r="EJ12" s="16">
        <f t="shared" si="27"/>
        <v>0</v>
      </c>
      <c r="EK12" s="90"/>
      <c r="EL12" s="90"/>
      <c r="EM12" s="90"/>
      <c r="EN12" s="116"/>
      <c r="EO12" s="16">
        <f t="shared" si="28"/>
        <v>0</v>
      </c>
      <c r="EP12" s="90"/>
      <c r="EQ12" s="90"/>
      <c r="ER12" s="90"/>
      <c r="ES12" s="116">
        <v>100</v>
      </c>
      <c r="ET12" s="16">
        <f t="shared" si="29"/>
        <v>0</v>
      </c>
      <c r="EU12" s="90"/>
      <c r="EV12" s="90">
        <v>20</v>
      </c>
      <c r="EW12" s="90"/>
      <c r="EX12" s="116"/>
      <c r="EY12" s="16">
        <f t="shared" si="30"/>
        <v>0</v>
      </c>
      <c r="EZ12" s="90"/>
      <c r="FA12" s="90">
        <v>100</v>
      </c>
      <c r="FB12" s="90"/>
      <c r="FC12" s="116"/>
      <c r="FD12" s="16">
        <f t="shared" si="31"/>
        <v>0</v>
      </c>
      <c r="FE12" s="90"/>
      <c r="FF12" s="90">
        <v>50</v>
      </c>
      <c r="FG12" s="90"/>
      <c r="FH12" s="116"/>
      <c r="FI12" s="16">
        <f t="shared" si="0"/>
        <v>0</v>
      </c>
      <c r="FJ12" s="90"/>
      <c r="FK12" s="90"/>
      <c r="FL12" s="90"/>
      <c r="FM12" s="116"/>
      <c r="FN12" s="16">
        <f t="shared" si="32"/>
        <v>0</v>
      </c>
      <c r="FO12" s="90"/>
      <c r="FP12" s="90"/>
      <c r="FQ12" s="90"/>
      <c r="FR12" s="116"/>
      <c r="FS12" s="16">
        <f t="shared" si="33"/>
        <v>0</v>
      </c>
      <c r="FT12" s="90"/>
      <c r="FU12" s="90"/>
      <c r="FV12" s="90"/>
      <c r="FW12" s="116"/>
      <c r="FX12" s="16">
        <f t="shared" si="34"/>
        <v>0</v>
      </c>
      <c r="FY12" s="90"/>
      <c r="FZ12" s="90"/>
      <c r="GA12" s="90"/>
      <c r="GB12" s="116"/>
      <c r="GC12" s="16">
        <f t="shared" si="35"/>
        <v>0</v>
      </c>
      <c r="GD12" s="90"/>
      <c r="GE12" s="90"/>
      <c r="GF12" s="90"/>
      <c r="GG12" s="116"/>
      <c r="GH12" s="16">
        <f t="shared" si="36"/>
        <v>0</v>
      </c>
      <c r="GI12" s="90"/>
      <c r="GJ12" s="90"/>
      <c r="GK12" s="90"/>
      <c r="GL12" s="116"/>
      <c r="GM12" s="16">
        <f t="shared" si="37"/>
        <v>0</v>
      </c>
      <c r="GN12" s="90"/>
      <c r="GO12" s="90"/>
      <c r="GP12" s="90"/>
      <c r="GQ12" s="116"/>
      <c r="GR12" s="16">
        <f t="shared" si="38"/>
        <v>0</v>
      </c>
      <c r="GS12" s="90"/>
      <c r="GT12" s="90"/>
      <c r="GU12" s="90"/>
      <c r="GV12" s="116"/>
      <c r="GW12" s="16">
        <f t="shared" si="39"/>
        <v>0</v>
      </c>
      <c r="GX12" s="90"/>
      <c r="GY12" s="90"/>
      <c r="GZ12" s="90"/>
      <c r="HA12" s="116"/>
      <c r="HB12" s="16">
        <f t="shared" si="40"/>
        <v>0</v>
      </c>
      <c r="HC12" s="90"/>
      <c r="HD12" s="90"/>
      <c r="HE12" s="90"/>
      <c r="HF12" s="116"/>
      <c r="HG12" s="16">
        <f t="shared" si="41"/>
        <v>0</v>
      </c>
      <c r="HH12" s="90"/>
      <c r="HI12" s="90"/>
      <c r="HJ12" s="90"/>
      <c r="HK12" s="116"/>
      <c r="HL12" s="16">
        <f t="shared" si="42"/>
        <v>0</v>
      </c>
      <c r="HM12" s="90"/>
      <c r="HN12" s="90"/>
      <c r="HO12" s="90"/>
      <c r="HP12" s="116"/>
      <c r="HQ12" s="16">
        <f t="shared" si="43"/>
        <v>0</v>
      </c>
      <c r="HR12" s="90"/>
      <c r="HS12" s="90"/>
      <c r="HT12" s="90"/>
      <c r="HU12" s="116"/>
      <c r="HV12" s="16">
        <f t="shared" si="44"/>
        <v>0</v>
      </c>
      <c r="HW12" s="90"/>
      <c r="HX12" s="90"/>
      <c r="HY12" s="90"/>
      <c r="HZ12" s="116"/>
      <c r="IA12" s="16">
        <f t="shared" si="45"/>
        <v>0</v>
      </c>
      <c r="IB12" s="90"/>
      <c r="IC12" s="90"/>
      <c r="ID12" s="90"/>
      <c r="IE12" s="116"/>
      <c r="IF12" s="16">
        <f t="shared" si="46"/>
        <v>0</v>
      </c>
      <c r="IG12" s="90"/>
      <c r="IH12" s="90"/>
      <c r="II12" s="90"/>
      <c r="IJ12" s="116"/>
      <c r="IK12" s="16">
        <f t="shared" si="47"/>
        <v>0</v>
      </c>
      <c r="IL12" s="90"/>
      <c r="IM12" s="90"/>
      <c r="IN12" s="90"/>
      <c r="IO12" s="116"/>
      <c r="IP12" s="16">
        <f t="shared" si="48"/>
        <v>0</v>
      </c>
    </row>
    <row r="13" spans="1:250" x14ac:dyDescent="0.25">
      <c r="A13" s="90"/>
      <c r="B13" s="90">
        <v>20</v>
      </c>
      <c r="C13" s="116"/>
      <c r="D13" s="116"/>
      <c r="E13" s="16">
        <f t="shared" si="1"/>
        <v>0</v>
      </c>
      <c r="F13" s="90"/>
      <c r="G13" s="90">
        <v>50</v>
      </c>
      <c r="H13" s="90"/>
      <c r="I13" s="116"/>
      <c r="J13" s="16">
        <f t="shared" si="2"/>
        <v>0</v>
      </c>
      <c r="K13" s="90"/>
      <c r="L13" s="90">
        <v>20</v>
      </c>
      <c r="M13" s="90"/>
      <c r="N13" s="116"/>
      <c r="O13" s="16">
        <f t="shared" si="3"/>
        <v>0</v>
      </c>
      <c r="P13" s="90"/>
      <c r="Q13" s="90"/>
      <c r="R13" s="90">
        <v>276</v>
      </c>
      <c r="S13" s="116"/>
      <c r="T13" s="16">
        <f t="shared" si="4"/>
        <v>276</v>
      </c>
      <c r="U13" s="90">
        <v>890</v>
      </c>
      <c r="V13" s="90"/>
      <c r="W13" s="90"/>
      <c r="X13" s="116"/>
      <c r="Y13" s="16">
        <f t="shared" si="5"/>
        <v>890</v>
      </c>
      <c r="Z13" s="90"/>
      <c r="AA13" s="90"/>
      <c r="AB13" s="90"/>
      <c r="AC13" s="116"/>
      <c r="AD13" s="16">
        <f t="shared" si="6"/>
        <v>0</v>
      </c>
      <c r="AE13" s="90"/>
      <c r="AF13" s="90"/>
      <c r="AG13" s="90">
        <v>25</v>
      </c>
      <c r="AH13" s="116"/>
      <c r="AI13" s="16">
        <f t="shared" si="7"/>
        <v>25</v>
      </c>
      <c r="AJ13" s="90">
        <v>660</v>
      </c>
      <c r="AK13" s="90"/>
      <c r="AL13" s="90"/>
      <c r="AM13" s="116"/>
      <c r="AN13" s="16">
        <f t="shared" si="8"/>
        <v>660</v>
      </c>
      <c r="AO13" s="90"/>
      <c r="AP13" s="90"/>
      <c r="AQ13" s="90"/>
      <c r="AR13" s="116"/>
      <c r="AS13" s="16">
        <f t="shared" si="9"/>
        <v>0</v>
      </c>
      <c r="AT13" s="90">
        <v>149</v>
      </c>
      <c r="AU13" s="90"/>
      <c r="AV13" s="90"/>
      <c r="AW13" s="116"/>
      <c r="AX13" s="16">
        <f t="shared" si="10"/>
        <v>149</v>
      </c>
      <c r="AY13" s="90">
        <v>75</v>
      </c>
      <c r="AZ13" s="90"/>
      <c r="BA13" s="90"/>
      <c r="BB13" s="116"/>
      <c r="BC13" s="16">
        <f>IF(AY13="",BA13,AY13)</f>
        <v>75</v>
      </c>
      <c r="BD13" s="90">
        <v>169</v>
      </c>
      <c r="BE13" s="90"/>
      <c r="BF13" s="90"/>
      <c r="BG13" s="116"/>
      <c r="BH13" s="16">
        <f t="shared" si="11"/>
        <v>169</v>
      </c>
      <c r="BI13" s="90">
        <v>142</v>
      </c>
      <c r="BJ13" s="90"/>
      <c r="BK13" s="90"/>
      <c r="BL13" s="116"/>
      <c r="BM13" s="16">
        <f t="shared" si="12"/>
        <v>142</v>
      </c>
      <c r="BN13" s="90">
        <v>129</v>
      </c>
      <c r="BO13" s="90"/>
      <c r="BP13" s="90"/>
      <c r="BQ13" s="116"/>
      <c r="BR13" s="16">
        <f t="shared" si="13"/>
        <v>129</v>
      </c>
      <c r="BS13" s="90">
        <v>465</v>
      </c>
      <c r="BT13" s="90"/>
      <c r="BU13" s="90"/>
      <c r="BV13" s="116"/>
      <c r="BW13" s="16">
        <f t="shared" si="14"/>
        <v>465</v>
      </c>
      <c r="BX13" s="90"/>
      <c r="BY13" s="90">
        <v>20</v>
      </c>
      <c r="BZ13" s="90"/>
      <c r="CA13" s="116"/>
      <c r="CB13" s="16">
        <f t="shared" si="15"/>
        <v>0</v>
      </c>
      <c r="CC13" s="90"/>
      <c r="CD13" s="90">
        <v>20</v>
      </c>
      <c r="CE13" s="90"/>
      <c r="CF13" s="116"/>
      <c r="CG13" s="16">
        <f t="shared" si="16"/>
        <v>0</v>
      </c>
      <c r="CH13" s="90"/>
      <c r="CI13" s="90"/>
      <c r="CJ13" s="90"/>
      <c r="CK13" s="116"/>
      <c r="CL13" s="16">
        <f t="shared" si="17"/>
        <v>0</v>
      </c>
      <c r="CM13" s="90">
        <v>140</v>
      </c>
      <c r="CN13" s="90"/>
      <c r="CO13" s="90"/>
      <c r="CP13" s="116"/>
      <c r="CQ13" s="16">
        <f t="shared" si="18"/>
        <v>140</v>
      </c>
      <c r="CR13" s="90">
        <v>1468</v>
      </c>
      <c r="CS13" s="90"/>
      <c r="CT13" s="90"/>
      <c r="CU13" s="116"/>
      <c r="CV13" s="16">
        <f t="shared" si="19"/>
        <v>1468</v>
      </c>
      <c r="CW13" s="90"/>
      <c r="CX13" s="90"/>
      <c r="CY13" s="90"/>
      <c r="CZ13" s="116"/>
      <c r="DA13" s="16">
        <f t="shared" si="20"/>
        <v>0</v>
      </c>
      <c r="DB13" s="90"/>
      <c r="DC13" s="90">
        <v>20</v>
      </c>
      <c r="DD13" s="90"/>
      <c r="DE13" s="116"/>
      <c r="DF13" s="16">
        <f t="shared" si="21"/>
        <v>0</v>
      </c>
      <c r="DG13" s="90">
        <v>435</v>
      </c>
      <c r="DH13" s="90"/>
      <c r="DI13" s="90"/>
      <c r="DJ13" s="116"/>
      <c r="DK13" s="16">
        <f t="shared" si="22"/>
        <v>435</v>
      </c>
      <c r="DL13" s="90"/>
      <c r="DM13" s="90"/>
      <c r="DN13" s="90"/>
      <c r="DO13" s="116"/>
      <c r="DP13" s="16">
        <f t="shared" si="23"/>
        <v>0</v>
      </c>
      <c r="DQ13" s="90"/>
      <c r="DR13" s="90"/>
      <c r="DS13" s="90">
        <v>366</v>
      </c>
      <c r="DT13" s="90"/>
      <c r="DU13" s="16">
        <f t="shared" si="24"/>
        <v>366</v>
      </c>
      <c r="DV13" s="90"/>
      <c r="DW13" s="90"/>
      <c r="DX13" s="90"/>
      <c r="DY13" s="116">
        <v>50</v>
      </c>
      <c r="DZ13" s="16">
        <f t="shared" si="25"/>
        <v>0</v>
      </c>
      <c r="EA13" s="90"/>
      <c r="EB13" s="90"/>
      <c r="EC13" s="90">
        <v>205</v>
      </c>
      <c r="ED13" s="116"/>
      <c r="EE13" s="16">
        <f t="shared" si="26"/>
        <v>205</v>
      </c>
      <c r="EF13" s="90">
        <v>640</v>
      </c>
      <c r="EG13" s="90"/>
      <c r="EH13" s="90"/>
      <c r="EI13" s="116"/>
      <c r="EJ13" s="16">
        <f t="shared" si="27"/>
        <v>640</v>
      </c>
      <c r="EK13" s="90"/>
      <c r="EL13" s="90"/>
      <c r="EM13" s="90"/>
      <c r="EN13" s="116"/>
      <c r="EO13" s="16">
        <f t="shared" si="28"/>
        <v>0</v>
      </c>
      <c r="EP13" s="90"/>
      <c r="EQ13" s="90"/>
      <c r="ER13" s="90">
        <v>320</v>
      </c>
      <c r="ES13" s="116"/>
      <c r="ET13" s="16">
        <f t="shared" si="29"/>
        <v>320</v>
      </c>
      <c r="EU13" s="90">
        <v>34</v>
      </c>
      <c r="EV13" s="90"/>
      <c r="EW13" s="90"/>
      <c r="EX13" s="116"/>
      <c r="EY13" s="16">
        <f t="shared" si="30"/>
        <v>34</v>
      </c>
      <c r="EZ13" s="90">
        <v>590</v>
      </c>
      <c r="FA13" s="90"/>
      <c r="FB13" s="90"/>
      <c r="FC13" s="116"/>
      <c r="FD13" s="16">
        <f t="shared" si="31"/>
        <v>590</v>
      </c>
      <c r="FE13" s="90"/>
      <c r="FF13" s="90"/>
      <c r="FG13" s="90"/>
      <c r="FH13" s="116"/>
      <c r="FI13" s="16">
        <f t="shared" si="0"/>
        <v>0</v>
      </c>
      <c r="FJ13" s="90"/>
      <c r="FK13" s="90"/>
      <c r="FL13" s="90"/>
      <c r="FM13" s="116"/>
      <c r="FN13" s="16">
        <f t="shared" si="32"/>
        <v>0</v>
      </c>
      <c r="FO13" s="90"/>
      <c r="FP13" s="90"/>
      <c r="FQ13" s="90"/>
      <c r="FR13" s="116"/>
      <c r="FS13" s="16">
        <f t="shared" si="33"/>
        <v>0</v>
      </c>
      <c r="FT13" s="90"/>
      <c r="FU13" s="90"/>
      <c r="FV13" s="90"/>
      <c r="FW13" s="116"/>
      <c r="FX13" s="16">
        <f t="shared" si="34"/>
        <v>0</v>
      </c>
      <c r="FY13" s="90"/>
      <c r="FZ13" s="90"/>
      <c r="GA13" s="90"/>
      <c r="GB13" s="116"/>
      <c r="GC13" s="16">
        <f t="shared" si="35"/>
        <v>0</v>
      </c>
      <c r="GD13" s="90"/>
      <c r="GE13" s="90"/>
      <c r="GF13" s="90"/>
      <c r="GG13" s="116"/>
      <c r="GH13" s="16">
        <f t="shared" si="36"/>
        <v>0</v>
      </c>
      <c r="GI13" s="90"/>
      <c r="GJ13" s="90"/>
      <c r="GK13" s="90"/>
      <c r="GL13" s="116"/>
      <c r="GM13" s="16">
        <f t="shared" si="37"/>
        <v>0</v>
      </c>
      <c r="GN13" s="90"/>
      <c r="GO13" s="90"/>
      <c r="GP13" s="90"/>
      <c r="GQ13" s="116"/>
      <c r="GR13" s="16">
        <f t="shared" si="38"/>
        <v>0</v>
      </c>
      <c r="GS13" s="90"/>
      <c r="GT13" s="90"/>
      <c r="GU13" s="90"/>
      <c r="GV13" s="116"/>
      <c r="GW13" s="16">
        <f t="shared" si="39"/>
        <v>0</v>
      </c>
      <c r="GX13" s="90"/>
      <c r="GY13" s="90"/>
      <c r="GZ13" s="90"/>
      <c r="HA13" s="116"/>
      <c r="HB13" s="16">
        <f t="shared" si="40"/>
        <v>0</v>
      </c>
      <c r="HC13" s="90"/>
      <c r="HD13" s="90"/>
      <c r="HE13" s="90"/>
      <c r="HF13" s="116"/>
      <c r="HG13" s="16">
        <f t="shared" si="41"/>
        <v>0</v>
      </c>
      <c r="HH13" s="90"/>
      <c r="HI13" s="90"/>
      <c r="HJ13" s="90"/>
      <c r="HK13" s="116"/>
      <c r="HL13" s="16">
        <f t="shared" si="42"/>
        <v>0</v>
      </c>
      <c r="HM13" s="90"/>
      <c r="HN13" s="90"/>
      <c r="HO13" s="90"/>
      <c r="HP13" s="116"/>
      <c r="HQ13" s="16">
        <f t="shared" si="43"/>
        <v>0</v>
      </c>
      <c r="HR13" s="90"/>
      <c r="HS13" s="90"/>
      <c r="HT13" s="90"/>
      <c r="HU13" s="116"/>
      <c r="HV13" s="16">
        <f t="shared" si="44"/>
        <v>0</v>
      </c>
      <c r="HW13" s="90"/>
      <c r="HX13" s="90"/>
      <c r="HY13" s="90"/>
      <c r="HZ13" s="116"/>
      <c r="IA13" s="16">
        <f t="shared" si="45"/>
        <v>0</v>
      </c>
      <c r="IB13" s="90"/>
      <c r="IC13" s="90"/>
      <c r="ID13" s="90"/>
      <c r="IE13" s="116"/>
      <c r="IF13" s="16">
        <f t="shared" si="46"/>
        <v>0</v>
      </c>
      <c r="IG13" s="90"/>
      <c r="IH13" s="90"/>
      <c r="II13" s="90"/>
      <c r="IJ13" s="116"/>
      <c r="IK13" s="16">
        <f t="shared" si="47"/>
        <v>0</v>
      </c>
      <c r="IL13" s="90"/>
      <c r="IM13" s="90"/>
      <c r="IN13" s="90"/>
      <c r="IO13" s="116"/>
      <c r="IP13" s="16">
        <f t="shared" si="48"/>
        <v>0</v>
      </c>
    </row>
    <row r="14" spans="1:250" x14ac:dyDescent="0.25">
      <c r="A14" s="90">
        <v>588</v>
      </c>
      <c r="B14" s="90"/>
      <c r="C14" s="116"/>
      <c r="D14" s="116"/>
      <c r="E14" s="16">
        <f t="shared" si="1"/>
        <v>588</v>
      </c>
      <c r="F14" s="90"/>
      <c r="G14" s="90"/>
      <c r="H14" s="90"/>
      <c r="I14" s="116"/>
      <c r="J14" s="16">
        <f t="shared" si="2"/>
        <v>0</v>
      </c>
      <c r="K14" s="90">
        <v>306</v>
      </c>
      <c r="L14" s="90"/>
      <c r="M14" s="90"/>
      <c r="N14" s="116"/>
      <c r="O14" s="16">
        <f t="shared" si="3"/>
        <v>306</v>
      </c>
      <c r="P14" s="90"/>
      <c r="Q14" s="90"/>
      <c r="R14" s="90">
        <v>203</v>
      </c>
      <c r="S14" s="116"/>
      <c r="T14" s="16">
        <f t="shared" si="4"/>
        <v>203</v>
      </c>
      <c r="U14" s="90"/>
      <c r="V14" s="90">
        <v>50</v>
      </c>
      <c r="W14" s="90"/>
      <c r="X14" s="116"/>
      <c r="Y14" s="16">
        <f t="shared" si="5"/>
        <v>0</v>
      </c>
      <c r="Z14" s="90"/>
      <c r="AA14" s="90"/>
      <c r="AB14" s="90"/>
      <c r="AC14" s="116"/>
      <c r="AD14" s="16">
        <f t="shared" si="6"/>
        <v>0</v>
      </c>
      <c r="AE14" s="90"/>
      <c r="AF14" s="90"/>
      <c r="AG14" s="90">
        <v>61</v>
      </c>
      <c r="AH14" s="116"/>
      <c r="AI14" s="16">
        <f t="shared" si="7"/>
        <v>61</v>
      </c>
      <c r="AJ14" s="90"/>
      <c r="AK14" s="90">
        <v>50</v>
      </c>
      <c r="AL14" s="90"/>
      <c r="AM14" s="116"/>
      <c r="AN14" s="16">
        <f t="shared" si="8"/>
        <v>0</v>
      </c>
      <c r="AO14" s="90"/>
      <c r="AP14" s="90"/>
      <c r="AQ14" s="90"/>
      <c r="AR14" s="116"/>
      <c r="AS14" s="16">
        <f t="shared" si="9"/>
        <v>0</v>
      </c>
      <c r="AT14" s="90"/>
      <c r="AU14" s="90">
        <v>20</v>
      </c>
      <c r="AV14" s="90"/>
      <c r="AW14" s="116"/>
      <c r="AX14" s="16">
        <f t="shared" si="10"/>
        <v>0</v>
      </c>
      <c r="AY14" s="90"/>
      <c r="AZ14" s="90"/>
      <c r="BA14" s="90"/>
      <c r="BB14" s="116"/>
      <c r="BC14" s="16">
        <f t="shared" ref="BC14:BC74" si="49">IF(AY14="",BA14,AY14)</f>
        <v>0</v>
      </c>
      <c r="BD14" s="90">
        <v>2</v>
      </c>
      <c r="BE14" s="90"/>
      <c r="BF14" s="90"/>
      <c r="BG14" s="116"/>
      <c r="BH14" s="16">
        <f t="shared" si="11"/>
        <v>2</v>
      </c>
      <c r="BI14" s="90">
        <v>83</v>
      </c>
      <c r="BJ14" s="90"/>
      <c r="BK14" s="90"/>
      <c r="BL14" s="116"/>
      <c r="BM14" s="16">
        <f t="shared" si="12"/>
        <v>83</v>
      </c>
      <c r="BN14" s="90">
        <v>121</v>
      </c>
      <c r="BO14" s="90"/>
      <c r="BP14" s="90"/>
      <c r="BQ14" s="116"/>
      <c r="BR14" s="16">
        <f t="shared" si="13"/>
        <v>121</v>
      </c>
      <c r="BS14" s="90"/>
      <c r="BT14" s="90">
        <v>50</v>
      </c>
      <c r="BU14" s="90"/>
      <c r="BV14" s="116"/>
      <c r="BW14" s="16">
        <f t="shared" si="14"/>
        <v>0</v>
      </c>
      <c r="BX14" s="90">
        <v>650</v>
      </c>
      <c r="BY14" s="90"/>
      <c r="BZ14" s="90"/>
      <c r="CA14" s="116"/>
      <c r="CB14" s="16">
        <f t="shared" si="15"/>
        <v>650</v>
      </c>
      <c r="CC14" s="90">
        <v>579</v>
      </c>
      <c r="CD14" s="90"/>
      <c r="CE14" s="90"/>
      <c r="CF14" s="116"/>
      <c r="CG14" s="16">
        <f t="shared" si="16"/>
        <v>579</v>
      </c>
      <c r="CH14" s="90"/>
      <c r="CI14" s="90"/>
      <c r="CJ14" s="90"/>
      <c r="CK14" s="116"/>
      <c r="CL14" s="16">
        <f t="shared" si="17"/>
        <v>0</v>
      </c>
      <c r="CM14" s="90">
        <v>458</v>
      </c>
      <c r="CN14" s="90"/>
      <c r="CO14" s="90"/>
      <c r="CP14" s="116"/>
      <c r="CQ14" s="16">
        <f t="shared" si="18"/>
        <v>458</v>
      </c>
      <c r="CR14" s="90">
        <v>2</v>
      </c>
      <c r="CS14" s="90"/>
      <c r="CT14" s="90"/>
      <c r="CU14" s="116"/>
      <c r="CV14" s="16">
        <f t="shared" si="19"/>
        <v>2</v>
      </c>
      <c r="CW14" s="90"/>
      <c r="CX14" s="90"/>
      <c r="CY14" s="90"/>
      <c r="CZ14" s="116"/>
      <c r="DA14" s="16">
        <f t="shared" si="20"/>
        <v>0</v>
      </c>
      <c r="DB14" s="90">
        <v>457</v>
      </c>
      <c r="DC14" s="90"/>
      <c r="DD14" s="90"/>
      <c r="DE14" s="116"/>
      <c r="DF14" s="16">
        <f t="shared" si="21"/>
        <v>457</v>
      </c>
      <c r="DG14" s="90"/>
      <c r="DH14" s="90">
        <v>50</v>
      </c>
      <c r="DI14" s="90"/>
      <c r="DJ14" s="116"/>
      <c r="DK14" s="16">
        <f t="shared" si="22"/>
        <v>0</v>
      </c>
      <c r="DL14" s="90"/>
      <c r="DM14" s="90"/>
      <c r="DN14" s="90"/>
      <c r="DO14" s="116"/>
      <c r="DP14" s="16">
        <f t="shared" si="23"/>
        <v>0</v>
      </c>
      <c r="DQ14" s="90"/>
      <c r="DR14" s="90"/>
      <c r="DS14" s="90">
        <v>115</v>
      </c>
      <c r="DT14" s="90"/>
      <c r="DU14" s="16">
        <f t="shared" si="24"/>
        <v>115</v>
      </c>
      <c r="DV14" s="90"/>
      <c r="DW14" s="90"/>
      <c r="DX14" s="90">
        <v>191</v>
      </c>
      <c r="DY14" s="116"/>
      <c r="DZ14" s="16">
        <f t="shared" si="25"/>
        <v>191</v>
      </c>
      <c r="EA14" s="90"/>
      <c r="EB14" s="90"/>
      <c r="EC14" s="90">
        <v>195</v>
      </c>
      <c r="ED14" s="116"/>
      <c r="EE14" s="16">
        <f t="shared" si="26"/>
        <v>195</v>
      </c>
      <c r="EF14" s="90"/>
      <c r="EG14" s="90">
        <v>20</v>
      </c>
      <c r="EH14" s="90"/>
      <c r="EI14" s="116"/>
      <c r="EJ14" s="16">
        <f t="shared" si="27"/>
        <v>0</v>
      </c>
      <c r="EK14" s="90"/>
      <c r="EL14" s="90"/>
      <c r="EM14" s="90"/>
      <c r="EN14" s="116"/>
      <c r="EO14" s="16">
        <f t="shared" si="28"/>
        <v>0</v>
      </c>
      <c r="EP14" s="90"/>
      <c r="EQ14" s="90"/>
      <c r="ER14" s="90"/>
      <c r="ES14" s="116">
        <v>50</v>
      </c>
      <c r="ET14" s="16">
        <f t="shared" si="29"/>
        <v>0</v>
      </c>
      <c r="EU14" s="90">
        <v>270</v>
      </c>
      <c r="EV14" s="90"/>
      <c r="EW14" s="90"/>
      <c r="EX14" s="116"/>
      <c r="EY14" s="16">
        <f t="shared" si="30"/>
        <v>270</v>
      </c>
      <c r="EZ14" s="90"/>
      <c r="FA14" s="90">
        <v>50</v>
      </c>
      <c r="FB14" s="90"/>
      <c r="FC14" s="116"/>
      <c r="FD14" s="16">
        <f t="shared" si="31"/>
        <v>0</v>
      </c>
      <c r="FE14" s="90"/>
      <c r="FF14" s="90"/>
      <c r="FG14" s="90"/>
      <c r="FH14" s="116"/>
      <c r="FI14" s="16">
        <f t="shared" si="0"/>
        <v>0</v>
      </c>
      <c r="FJ14" s="90"/>
      <c r="FK14" s="90"/>
      <c r="FL14" s="90"/>
      <c r="FM14" s="116"/>
      <c r="FN14" s="16">
        <f t="shared" si="32"/>
        <v>0</v>
      </c>
      <c r="FO14" s="90"/>
      <c r="FP14" s="90"/>
      <c r="FQ14" s="90"/>
      <c r="FR14" s="116"/>
      <c r="FS14" s="16">
        <f t="shared" si="33"/>
        <v>0</v>
      </c>
      <c r="FT14" s="90"/>
      <c r="FU14" s="90"/>
      <c r="FV14" s="90"/>
      <c r="FW14" s="116"/>
      <c r="FX14" s="16">
        <f t="shared" si="34"/>
        <v>0</v>
      </c>
      <c r="FY14" s="90"/>
      <c r="FZ14" s="90"/>
      <c r="GA14" s="90"/>
      <c r="GB14" s="116"/>
      <c r="GC14" s="16">
        <f t="shared" si="35"/>
        <v>0</v>
      </c>
      <c r="GD14" s="90"/>
      <c r="GE14" s="90"/>
      <c r="GF14" s="90"/>
      <c r="GG14" s="116"/>
      <c r="GH14" s="16">
        <f t="shared" si="36"/>
        <v>0</v>
      </c>
      <c r="GI14" s="90"/>
      <c r="GJ14" s="90"/>
      <c r="GK14" s="90"/>
      <c r="GL14" s="116"/>
      <c r="GM14" s="16">
        <f t="shared" si="37"/>
        <v>0</v>
      </c>
      <c r="GN14" s="90"/>
      <c r="GO14" s="90"/>
      <c r="GP14" s="90"/>
      <c r="GQ14" s="116"/>
      <c r="GR14" s="16">
        <f t="shared" si="38"/>
        <v>0</v>
      </c>
      <c r="GS14" s="90"/>
      <c r="GT14" s="90"/>
      <c r="GU14" s="90"/>
      <c r="GV14" s="116"/>
      <c r="GW14" s="16">
        <f t="shared" si="39"/>
        <v>0</v>
      </c>
      <c r="GX14" s="90"/>
      <c r="GY14" s="90"/>
      <c r="GZ14" s="90"/>
      <c r="HA14" s="116"/>
      <c r="HB14" s="16">
        <f t="shared" si="40"/>
        <v>0</v>
      </c>
      <c r="HC14" s="90"/>
      <c r="HD14" s="90"/>
      <c r="HE14" s="90"/>
      <c r="HF14" s="116"/>
      <c r="HG14" s="16">
        <f t="shared" si="41"/>
        <v>0</v>
      </c>
      <c r="HH14" s="90"/>
      <c r="HI14" s="90"/>
      <c r="HJ14" s="90"/>
      <c r="HK14" s="116"/>
      <c r="HL14" s="16">
        <f t="shared" si="42"/>
        <v>0</v>
      </c>
      <c r="HM14" s="90"/>
      <c r="HN14" s="90"/>
      <c r="HO14" s="90"/>
      <c r="HP14" s="116"/>
      <c r="HQ14" s="16">
        <f t="shared" si="43"/>
        <v>0</v>
      </c>
      <c r="HR14" s="90"/>
      <c r="HS14" s="90"/>
      <c r="HT14" s="90"/>
      <c r="HU14" s="116"/>
      <c r="HV14" s="16">
        <f t="shared" si="44"/>
        <v>0</v>
      </c>
      <c r="HW14" s="90"/>
      <c r="HX14" s="90"/>
      <c r="HY14" s="90"/>
      <c r="HZ14" s="116"/>
      <c r="IA14" s="16">
        <f t="shared" si="45"/>
        <v>0</v>
      </c>
      <c r="IB14" s="90"/>
      <c r="IC14" s="90"/>
      <c r="ID14" s="90"/>
      <c r="IE14" s="116"/>
      <c r="IF14" s="16">
        <f t="shared" si="46"/>
        <v>0</v>
      </c>
      <c r="IG14" s="90"/>
      <c r="IH14" s="90"/>
      <c r="II14" s="90"/>
      <c r="IJ14" s="116"/>
      <c r="IK14" s="16">
        <f t="shared" si="47"/>
        <v>0</v>
      </c>
      <c r="IL14" s="90"/>
      <c r="IM14" s="90"/>
      <c r="IN14" s="90"/>
      <c r="IO14" s="116"/>
      <c r="IP14" s="16">
        <f t="shared" si="48"/>
        <v>0</v>
      </c>
    </row>
    <row r="15" spans="1:250" x14ac:dyDescent="0.25">
      <c r="A15" s="90">
        <v>250</v>
      </c>
      <c r="B15" s="90"/>
      <c r="C15" s="116"/>
      <c r="D15" s="116"/>
      <c r="E15" s="16">
        <f t="shared" si="1"/>
        <v>250</v>
      </c>
      <c r="F15" s="90"/>
      <c r="G15" s="90"/>
      <c r="H15" s="90"/>
      <c r="I15" s="116"/>
      <c r="J15" s="16">
        <f t="shared" si="2"/>
        <v>0</v>
      </c>
      <c r="K15" s="90">
        <v>345</v>
      </c>
      <c r="L15" s="90"/>
      <c r="M15" s="90"/>
      <c r="N15" s="116"/>
      <c r="O15" s="16">
        <f t="shared" si="3"/>
        <v>345</v>
      </c>
      <c r="P15" s="90"/>
      <c r="Q15" s="90"/>
      <c r="R15" s="90">
        <v>91</v>
      </c>
      <c r="S15" s="116"/>
      <c r="T15" s="16">
        <f t="shared" si="4"/>
        <v>91</v>
      </c>
      <c r="U15" s="90"/>
      <c r="V15" s="90"/>
      <c r="W15" s="90"/>
      <c r="X15" s="116"/>
      <c r="Y15" s="16">
        <f t="shared" si="5"/>
        <v>0</v>
      </c>
      <c r="Z15" s="90"/>
      <c r="AA15" s="90"/>
      <c r="AB15" s="90"/>
      <c r="AC15" s="116"/>
      <c r="AD15" s="16">
        <f t="shared" si="6"/>
        <v>0</v>
      </c>
      <c r="AE15" s="90"/>
      <c r="AF15" s="90"/>
      <c r="AG15" s="90"/>
      <c r="AH15" s="116">
        <v>50</v>
      </c>
      <c r="AI15" s="16">
        <f t="shared" si="7"/>
        <v>0</v>
      </c>
      <c r="AJ15" s="90"/>
      <c r="AK15" s="90"/>
      <c r="AL15" s="90"/>
      <c r="AM15" s="116"/>
      <c r="AN15" s="16">
        <f t="shared" si="8"/>
        <v>0</v>
      </c>
      <c r="AO15" s="90"/>
      <c r="AP15" s="90"/>
      <c r="AQ15" s="90"/>
      <c r="AR15" s="116"/>
      <c r="AS15" s="16">
        <f t="shared" si="9"/>
        <v>0</v>
      </c>
      <c r="AT15" s="90">
        <v>143</v>
      </c>
      <c r="AU15" s="90"/>
      <c r="AV15" s="90"/>
      <c r="AW15" s="116"/>
      <c r="AX15" s="16">
        <f t="shared" si="10"/>
        <v>143</v>
      </c>
      <c r="AY15" s="90"/>
      <c r="AZ15" s="90"/>
      <c r="BA15" s="90"/>
      <c r="BB15" s="116"/>
      <c r="BC15" s="16">
        <f t="shared" si="49"/>
        <v>0</v>
      </c>
      <c r="BD15" s="90"/>
      <c r="BE15" s="90">
        <v>50</v>
      </c>
      <c r="BF15" s="90"/>
      <c r="BG15" s="116"/>
      <c r="BH15" s="16">
        <f t="shared" si="11"/>
        <v>0</v>
      </c>
      <c r="BI15" s="90"/>
      <c r="BJ15" s="90"/>
      <c r="BK15" s="90"/>
      <c r="BL15" s="116"/>
      <c r="BM15" s="16">
        <f t="shared" si="12"/>
        <v>0</v>
      </c>
      <c r="BN15" s="90"/>
      <c r="BO15" s="90">
        <v>20</v>
      </c>
      <c r="BP15" s="90"/>
      <c r="BQ15" s="116"/>
      <c r="BR15" s="16">
        <f t="shared" si="13"/>
        <v>0</v>
      </c>
      <c r="BS15" s="90"/>
      <c r="BT15" s="90"/>
      <c r="BU15" s="90"/>
      <c r="BV15" s="116"/>
      <c r="BW15" s="16">
        <f t="shared" si="14"/>
        <v>0</v>
      </c>
      <c r="BX15" s="90"/>
      <c r="BY15" s="90">
        <v>20</v>
      </c>
      <c r="BZ15" s="90"/>
      <c r="CA15" s="116"/>
      <c r="CB15" s="16">
        <f t="shared" si="15"/>
        <v>0</v>
      </c>
      <c r="CC15" s="90"/>
      <c r="CD15" s="90">
        <v>50</v>
      </c>
      <c r="CE15" s="90"/>
      <c r="CF15" s="116"/>
      <c r="CG15" s="16">
        <f t="shared" si="16"/>
        <v>0</v>
      </c>
      <c r="CH15" s="90"/>
      <c r="CI15" s="90"/>
      <c r="CJ15" s="90"/>
      <c r="CK15" s="116"/>
      <c r="CL15" s="16">
        <f t="shared" si="17"/>
        <v>0</v>
      </c>
      <c r="CM15" s="90"/>
      <c r="CN15" s="90">
        <v>50</v>
      </c>
      <c r="CO15" s="90"/>
      <c r="CP15" s="116"/>
      <c r="CQ15" s="16">
        <f t="shared" si="18"/>
        <v>0</v>
      </c>
      <c r="CR15" s="90"/>
      <c r="CS15" s="90">
        <v>50</v>
      </c>
      <c r="CT15" s="90"/>
      <c r="CU15" s="116"/>
      <c r="CV15" s="16">
        <f t="shared" si="19"/>
        <v>0</v>
      </c>
      <c r="CW15" s="90"/>
      <c r="CX15" s="90"/>
      <c r="CY15" s="90"/>
      <c r="CZ15" s="116"/>
      <c r="DA15" s="16">
        <f t="shared" si="20"/>
        <v>0</v>
      </c>
      <c r="DB15" s="90">
        <v>70</v>
      </c>
      <c r="DC15" s="90"/>
      <c r="DD15" s="90"/>
      <c r="DE15" s="116"/>
      <c r="DF15" s="16">
        <f t="shared" si="21"/>
        <v>70</v>
      </c>
      <c r="DG15" s="90"/>
      <c r="DH15" s="90"/>
      <c r="DI15" s="90"/>
      <c r="DJ15" s="116"/>
      <c r="DK15" s="16">
        <f t="shared" si="22"/>
        <v>0</v>
      </c>
      <c r="DL15" s="90"/>
      <c r="DM15" s="90"/>
      <c r="DN15" s="90"/>
      <c r="DO15" s="116"/>
      <c r="DP15" s="16">
        <f t="shared" si="23"/>
        <v>0</v>
      </c>
      <c r="DQ15" s="90"/>
      <c r="DR15" s="90"/>
      <c r="DS15" s="90"/>
      <c r="DT15" s="90">
        <v>50</v>
      </c>
      <c r="DU15" s="16">
        <f t="shared" si="24"/>
        <v>0</v>
      </c>
      <c r="DV15" s="90"/>
      <c r="DW15" s="90"/>
      <c r="DX15" s="90">
        <v>296</v>
      </c>
      <c r="DY15" s="116"/>
      <c r="DZ15" s="16">
        <f t="shared" si="25"/>
        <v>296</v>
      </c>
      <c r="EA15" s="90"/>
      <c r="EB15" s="90"/>
      <c r="EC15" s="90">
        <v>301</v>
      </c>
      <c r="ED15" s="116"/>
      <c r="EE15" s="16">
        <f t="shared" si="26"/>
        <v>301</v>
      </c>
      <c r="EF15" s="90">
        <v>648</v>
      </c>
      <c r="EG15" s="90"/>
      <c r="EH15" s="90"/>
      <c r="EI15" s="116"/>
      <c r="EJ15" s="16">
        <f t="shared" si="27"/>
        <v>648</v>
      </c>
      <c r="EK15" s="90"/>
      <c r="EL15" s="90"/>
      <c r="EM15" s="90"/>
      <c r="EN15" s="116"/>
      <c r="EO15" s="16">
        <f t="shared" si="28"/>
        <v>0</v>
      </c>
      <c r="EP15" s="90"/>
      <c r="EQ15" s="90"/>
      <c r="ER15" s="90"/>
      <c r="ES15" s="116"/>
      <c r="ET15" s="16">
        <f t="shared" si="29"/>
        <v>0</v>
      </c>
      <c r="EU15" s="90"/>
      <c r="EV15" s="90">
        <v>23</v>
      </c>
      <c r="EW15" s="90"/>
      <c r="EX15" s="116"/>
      <c r="EY15" s="16">
        <f t="shared" si="30"/>
        <v>0</v>
      </c>
      <c r="EZ15" s="90"/>
      <c r="FA15" s="90"/>
      <c r="FB15" s="90"/>
      <c r="FC15" s="116"/>
      <c r="FD15" s="16">
        <f t="shared" si="31"/>
        <v>0</v>
      </c>
      <c r="FE15" s="90"/>
      <c r="FF15" s="90"/>
      <c r="FG15" s="90"/>
      <c r="FH15" s="116"/>
      <c r="FI15" s="16">
        <f t="shared" si="0"/>
        <v>0</v>
      </c>
      <c r="FJ15" s="90"/>
      <c r="FK15" s="90"/>
      <c r="FL15" s="90"/>
      <c r="FM15" s="116"/>
      <c r="FN15" s="16">
        <f t="shared" si="32"/>
        <v>0</v>
      </c>
      <c r="FO15" s="90"/>
      <c r="FP15" s="90"/>
      <c r="FQ15" s="90"/>
      <c r="FR15" s="116"/>
      <c r="FS15" s="16">
        <f t="shared" si="33"/>
        <v>0</v>
      </c>
      <c r="FT15" s="90"/>
      <c r="FU15" s="90"/>
      <c r="FV15" s="90"/>
      <c r="FW15" s="116"/>
      <c r="FX15" s="16">
        <f t="shared" si="34"/>
        <v>0</v>
      </c>
      <c r="FY15" s="90"/>
      <c r="FZ15" s="90"/>
      <c r="GA15" s="90"/>
      <c r="GB15" s="116"/>
      <c r="GC15" s="16">
        <f t="shared" si="35"/>
        <v>0</v>
      </c>
      <c r="GD15" s="90"/>
      <c r="GE15" s="90"/>
      <c r="GF15" s="90"/>
      <c r="GG15" s="116"/>
      <c r="GH15" s="16">
        <f t="shared" si="36"/>
        <v>0</v>
      </c>
      <c r="GI15" s="90"/>
      <c r="GJ15" s="90"/>
      <c r="GK15" s="90"/>
      <c r="GL15" s="116"/>
      <c r="GM15" s="16">
        <f t="shared" si="37"/>
        <v>0</v>
      </c>
      <c r="GN15" s="90"/>
      <c r="GO15" s="90"/>
      <c r="GP15" s="90"/>
      <c r="GQ15" s="116"/>
      <c r="GR15" s="16">
        <f t="shared" si="38"/>
        <v>0</v>
      </c>
      <c r="GS15" s="90"/>
      <c r="GT15" s="90"/>
      <c r="GU15" s="90"/>
      <c r="GV15" s="116"/>
      <c r="GW15" s="16">
        <f t="shared" si="39"/>
        <v>0</v>
      </c>
      <c r="GX15" s="90"/>
      <c r="GY15" s="90"/>
      <c r="GZ15" s="90"/>
      <c r="HA15" s="116"/>
      <c r="HB15" s="16">
        <f t="shared" si="40"/>
        <v>0</v>
      </c>
      <c r="HC15" s="90"/>
      <c r="HD15" s="90"/>
      <c r="HE15" s="90"/>
      <c r="HF15" s="116"/>
      <c r="HG15" s="16">
        <f t="shared" si="41"/>
        <v>0</v>
      </c>
      <c r="HH15" s="90"/>
      <c r="HI15" s="90"/>
      <c r="HJ15" s="90"/>
      <c r="HK15" s="116"/>
      <c r="HL15" s="16">
        <f t="shared" si="42"/>
        <v>0</v>
      </c>
      <c r="HM15" s="90"/>
      <c r="HN15" s="90"/>
      <c r="HO15" s="90"/>
      <c r="HP15" s="116"/>
      <c r="HQ15" s="16">
        <f t="shared" si="43"/>
        <v>0</v>
      </c>
      <c r="HR15" s="90"/>
      <c r="HS15" s="90"/>
      <c r="HT15" s="90"/>
      <c r="HU15" s="116"/>
      <c r="HV15" s="16">
        <f t="shared" si="44"/>
        <v>0</v>
      </c>
      <c r="HW15" s="90"/>
      <c r="HX15" s="90"/>
      <c r="HY15" s="90"/>
      <c r="HZ15" s="116"/>
      <c r="IA15" s="16">
        <f t="shared" si="45"/>
        <v>0</v>
      </c>
      <c r="IB15" s="90"/>
      <c r="IC15" s="90"/>
      <c r="ID15" s="90"/>
      <c r="IE15" s="116"/>
      <c r="IF15" s="16">
        <f t="shared" si="46"/>
        <v>0</v>
      </c>
      <c r="IG15" s="90"/>
      <c r="IH15" s="90"/>
      <c r="II15" s="90"/>
      <c r="IJ15" s="116"/>
      <c r="IK15" s="16">
        <f t="shared" si="47"/>
        <v>0</v>
      </c>
      <c r="IL15" s="90"/>
      <c r="IM15" s="90"/>
      <c r="IN15" s="90"/>
      <c r="IO15" s="116"/>
      <c r="IP15" s="16">
        <f t="shared" si="48"/>
        <v>0</v>
      </c>
    </row>
    <row r="16" spans="1:250" x14ac:dyDescent="0.25">
      <c r="A16" s="90"/>
      <c r="B16" s="90">
        <v>50</v>
      </c>
      <c r="C16" s="116"/>
      <c r="D16" s="116"/>
      <c r="E16" s="16">
        <f t="shared" si="1"/>
        <v>0</v>
      </c>
      <c r="F16" s="90"/>
      <c r="G16" s="90"/>
      <c r="H16" s="90"/>
      <c r="I16" s="116"/>
      <c r="J16" s="16">
        <f t="shared" si="2"/>
        <v>0</v>
      </c>
      <c r="K16" s="90"/>
      <c r="L16" s="90">
        <v>20</v>
      </c>
      <c r="M16" s="90"/>
      <c r="N16" s="116"/>
      <c r="O16" s="16">
        <f t="shared" si="3"/>
        <v>0</v>
      </c>
      <c r="P16" s="90"/>
      <c r="Q16" s="90"/>
      <c r="R16" s="90"/>
      <c r="S16" s="116">
        <v>50</v>
      </c>
      <c r="T16" s="16">
        <f t="shared" si="4"/>
        <v>0</v>
      </c>
      <c r="U16" s="90"/>
      <c r="V16" s="90"/>
      <c r="W16" s="90"/>
      <c r="X16" s="116"/>
      <c r="Y16" s="16">
        <f t="shared" si="5"/>
        <v>0</v>
      </c>
      <c r="Z16" s="90"/>
      <c r="AA16" s="90"/>
      <c r="AB16" s="90"/>
      <c r="AC16" s="116"/>
      <c r="AD16" s="16">
        <f t="shared" si="6"/>
        <v>0</v>
      </c>
      <c r="AE16" s="90"/>
      <c r="AF16" s="90"/>
      <c r="AG16" s="90">
        <v>220</v>
      </c>
      <c r="AH16" s="116"/>
      <c r="AI16" s="16">
        <f t="shared" si="7"/>
        <v>220</v>
      </c>
      <c r="AJ16" s="90"/>
      <c r="AK16" s="90"/>
      <c r="AL16" s="90"/>
      <c r="AM16" s="116"/>
      <c r="AN16" s="16">
        <f t="shared" si="8"/>
        <v>0</v>
      </c>
      <c r="AO16" s="90"/>
      <c r="AP16" s="90"/>
      <c r="AQ16" s="90"/>
      <c r="AR16" s="116"/>
      <c r="AS16" s="16">
        <f t="shared" si="9"/>
        <v>0</v>
      </c>
      <c r="AT16" s="90">
        <v>165</v>
      </c>
      <c r="AU16" s="90"/>
      <c r="AV16" s="90"/>
      <c r="AW16" s="116"/>
      <c r="AX16" s="16">
        <f t="shared" si="10"/>
        <v>165</v>
      </c>
      <c r="AY16" s="90"/>
      <c r="AZ16" s="90"/>
      <c r="BA16" s="90"/>
      <c r="BB16" s="116"/>
      <c r="BC16" s="16">
        <f t="shared" si="49"/>
        <v>0</v>
      </c>
      <c r="BD16" s="90"/>
      <c r="BE16" s="90"/>
      <c r="BF16" s="90"/>
      <c r="BG16" s="116"/>
      <c r="BH16" s="16">
        <f t="shared" si="11"/>
        <v>0</v>
      </c>
      <c r="BI16" s="90"/>
      <c r="BJ16" s="90"/>
      <c r="BK16" s="90"/>
      <c r="BL16" s="116"/>
      <c r="BM16" s="16">
        <f t="shared" si="12"/>
        <v>0</v>
      </c>
      <c r="BN16" s="90">
        <v>117</v>
      </c>
      <c r="BO16" s="90"/>
      <c r="BP16" s="90"/>
      <c r="BQ16" s="116"/>
      <c r="BR16" s="16">
        <f t="shared" si="13"/>
        <v>117</v>
      </c>
      <c r="BS16" s="90"/>
      <c r="BT16" s="90"/>
      <c r="BU16" s="90"/>
      <c r="BV16" s="116"/>
      <c r="BW16" s="16">
        <f t="shared" si="14"/>
        <v>0</v>
      </c>
      <c r="BX16" s="90">
        <v>396</v>
      </c>
      <c r="BY16" s="90"/>
      <c r="BZ16" s="90"/>
      <c r="CA16" s="116"/>
      <c r="CB16" s="16">
        <f t="shared" si="15"/>
        <v>396</v>
      </c>
      <c r="CC16" s="90"/>
      <c r="CD16" s="90"/>
      <c r="CE16" s="90"/>
      <c r="CF16" s="116"/>
      <c r="CG16" s="16">
        <f t="shared" si="16"/>
        <v>0</v>
      </c>
      <c r="CH16" s="90"/>
      <c r="CI16" s="90"/>
      <c r="CJ16" s="90"/>
      <c r="CK16" s="116"/>
      <c r="CL16" s="16">
        <f t="shared" si="17"/>
        <v>0</v>
      </c>
      <c r="CM16" s="90"/>
      <c r="CN16" s="90"/>
      <c r="CO16" s="90"/>
      <c r="CP16" s="116"/>
      <c r="CQ16" s="16">
        <f t="shared" si="18"/>
        <v>0</v>
      </c>
      <c r="CR16" s="90"/>
      <c r="CS16" s="90"/>
      <c r="CT16" s="90"/>
      <c r="CU16" s="116"/>
      <c r="CV16" s="16">
        <f t="shared" si="19"/>
        <v>0</v>
      </c>
      <c r="CW16" s="90"/>
      <c r="CX16" s="90"/>
      <c r="CY16" s="90"/>
      <c r="CZ16" s="116"/>
      <c r="DA16" s="16">
        <f t="shared" si="20"/>
        <v>0</v>
      </c>
      <c r="DB16" s="90"/>
      <c r="DC16" s="90"/>
      <c r="DD16" s="90"/>
      <c r="DE16" s="116"/>
      <c r="DF16" s="16">
        <f t="shared" si="21"/>
        <v>0</v>
      </c>
      <c r="DG16" s="90"/>
      <c r="DH16" s="90"/>
      <c r="DI16" s="90"/>
      <c r="DJ16" s="116"/>
      <c r="DK16" s="16">
        <f t="shared" si="22"/>
        <v>0</v>
      </c>
      <c r="DL16" s="90"/>
      <c r="DM16" s="90"/>
      <c r="DN16" s="90"/>
      <c r="DO16" s="116"/>
      <c r="DP16" s="16">
        <f t="shared" si="23"/>
        <v>0</v>
      </c>
      <c r="DQ16" s="90"/>
      <c r="DR16" s="90"/>
      <c r="DS16" s="90">
        <v>301</v>
      </c>
      <c r="DT16" s="90"/>
      <c r="DU16" s="16">
        <f t="shared" si="24"/>
        <v>301</v>
      </c>
      <c r="DV16" s="90"/>
      <c r="DW16" s="90"/>
      <c r="DX16" s="90">
        <v>313</v>
      </c>
      <c r="DY16" s="116"/>
      <c r="DZ16" s="16">
        <f t="shared" si="25"/>
        <v>313</v>
      </c>
      <c r="EA16" s="90"/>
      <c r="EB16" s="90"/>
      <c r="EC16" s="90">
        <v>251</v>
      </c>
      <c r="ED16" s="116"/>
      <c r="EE16" s="16">
        <f t="shared" si="26"/>
        <v>251</v>
      </c>
      <c r="EF16" s="90"/>
      <c r="EG16" s="90">
        <v>20</v>
      </c>
      <c r="EH16" s="90"/>
      <c r="EI16" s="116"/>
      <c r="EJ16" s="16">
        <f t="shared" si="27"/>
        <v>0</v>
      </c>
      <c r="EK16" s="90"/>
      <c r="EL16" s="90"/>
      <c r="EM16" s="90"/>
      <c r="EN16" s="116"/>
      <c r="EO16" s="16">
        <f t="shared" si="28"/>
        <v>0</v>
      </c>
      <c r="EP16" s="90"/>
      <c r="EQ16" s="90"/>
      <c r="ER16" s="90"/>
      <c r="ES16" s="116"/>
      <c r="ET16" s="16">
        <f t="shared" si="29"/>
        <v>0</v>
      </c>
      <c r="EU16" s="90"/>
      <c r="EV16" s="90">
        <v>50</v>
      </c>
      <c r="EW16" s="90"/>
      <c r="EX16" s="116"/>
      <c r="EY16" s="16">
        <f t="shared" si="30"/>
        <v>0</v>
      </c>
      <c r="EZ16" s="90"/>
      <c r="FA16" s="90"/>
      <c r="FB16" s="90"/>
      <c r="FC16" s="116"/>
      <c r="FD16" s="16">
        <f t="shared" si="31"/>
        <v>0</v>
      </c>
      <c r="FE16" s="90"/>
      <c r="FF16" s="90"/>
      <c r="FG16" s="90"/>
      <c r="FH16" s="116"/>
      <c r="FI16" s="16">
        <f t="shared" si="0"/>
        <v>0</v>
      </c>
      <c r="FJ16" s="90"/>
      <c r="FK16" s="90"/>
      <c r="FL16" s="90"/>
      <c r="FM16" s="116"/>
      <c r="FN16" s="16">
        <f t="shared" si="32"/>
        <v>0</v>
      </c>
      <c r="FO16" s="90"/>
      <c r="FP16" s="90"/>
      <c r="FQ16" s="90"/>
      <c r="FR16" s="116"/>
      <c r="FS16" s="16">
        <f t="shared" si="33"/>
        <v>0</v>
      </c>
      <c r="FT16" s="90"/>
      <c r="FU16" s="90"/>
      <c r="FV16" s="90"/>
      <c r="FW16" s="116"/>
      <c r="FX16" s="16">
        <f t="shared" si="34"/>
        <v>0</v>
      </c>
      <c r="FY16" s="90"/>
      <c r="FZ16" s="90"/>
      <c r="GA16" s="90"/>
      <c r="GB16" s="116"/>
      <c r="GC16" s="16">
        <f t="shared" si="35"/>
        <v>0</v>
      </c>
      <c r="GD16" s="90"/>
      <c r="GE16" s="90"/>
      <c r="GF16" s="90"/>
      <c r="GG16" s="116"/>
      <c r="GH16" s="16">
        <f t="shared" si="36"/>
        <v>0</v>
      </c>
      <c r="GI16" s="90"/>
      <c r="GJ16" s="90"/>
      <c r="GK16" s="90"/>
      <c r="GL16" s="116"/>
      <c r="GM16" s="16">
        <f t="shared" si="37"/>
        <v>0</v>
      </c>
      <c r="GN16" s="90"/>
      <c r="GO16" s="90"/>
      <c r="GP16" s="90"/>
      <c r="GQ16" s="116"/>
      <c r="GR16" s="16">
        <f t="shared" si="38"/>
        <v>0</v>
      </c>
      <c r="GS16" s="90"/>
      <c r="GT16" s="90"/>
      <c r="GU16" s="90"/>
      <c r="GV16" s="116"/>
      <c r="GW16" s="16">
        <f t="shared" si="39"/>
        <v>0</v>
      </c>
      <c r="GX16" s="90"/>
      <c r="GY16" s="90"/>
      <c r="GZ16" s="90"/>
      <c r="HA16" s="116"/>
      <c r="HB16" s="16">
        <f t="shared" si="40"/>
        <v>0</v>
      </c>
      <c r="HC16" s="90"/>
      <c r="HD16" s="90"/>
      <c r="HE16" s="90"/>
      <c r="HF16" s="116"/>
      <c r="HG16" s="16">
        <f t="shared" si="41"/>
        <v>0</v>
      </c>
      <c r="HH16" s="90"/>
      <c r="HI16" s="90"/>
      <c r="HJ16" s="90"/>
      <c r="HK16" s="116"/>
      <c r="HL16" s="16">
        <f t="shared" si="42"/>
        <v>0</v>
      </c>
      <c r="HM16" s="90"/>
      <c r="HN16" s="90"/>
      <c r="HO16" s="90"/>
      <c r="HP16" s="116"/>
      <c r="HQ16" s="16">
        <f t="shared" si="43"/>
        <v>0</v>
      </c>
      <c r="HR16" s="90"/>
      <c r="HS16" s="90"/>
      <c r="HT16" s="90"/>
      <c r="HU16" s="116"/>
      <c r="HV16" s="16">
        <f t="shared" si="44"/>
        <v>0</v>
      </c>
      <c r="HW16" s="90"/>
      <c r="HX16" s="90"/>
      <c r="HY16" s="90"/>
      <c r="HZ16" s="116"/>
      <c r="IA16" s="16">
        <f t="shared" si="45"/>
        <v>0</v>
      </c>
      <c r="IB16" s="90"/>
      <c r="IC16" s="90"/>
      <c r="ID16" s="90"/>
      <c r="IE16" s="116"/>
      <c r="IF16" s="16">
        <f t="shared" si="46"/>
        <v>0</v>
      </c>
      <c r="IG16" s="90"/>
      <c r="IH16" s="90"/>
      <c r="II16" s="90"/>
      <c r="IJ16" s="116"/>
      <c r="IK16" s="16">
        <f t="shared" si="47"/>
        <v>0</v>
      </c>
      <c r="IL16" s="90"/>
      <c r="IM16" s="90"/>
      <c r="IN16" s="90"/>
      <c r="IO16" s="116"/>
      <c r="IP16" s="16">
        <f t="shared" si="48"/>
        <v>0</v>
      </c>
    </row>
    <row r="17" spans="1:250" x14ac:dyDescent="0.25">
      <c r="A17" s="90"/>
      <c r="B17" s="90"/>
      <c r="C17" s="116"/>
      <c r="D17" s="116"/>
      <c r="E17" s="16">
        <f t="shared" si="1"/>
        <v>0</v>
      </c>
      <c r="F17" s="90"/>
      <c r="G17" s="90"/>
      <c r="H17" s="90"/>
      <c r="I17" s="116"/>
      <c r="J17" s="16">
        <f t="shared" si="2"/>
        <v>0</v>
      </c>
      <c r="K17" s="90"/>
      <c r="L17" s="90"/>
      <c r="M17" s="90"/>
      <c r="N17" s="116"/>
      <c r="O17" s="16">
        <f t="shared" si="3"/>
        <v>0</v>
      </c>
      <c r="P17" s="90"/>
      <c r="Q17" s="90"/>
      <c r="R17" s="90">
        <v>258</v>
      </c>
      <c r="S17" s="116"/>
      <c r="T17" s="16">
        <f t="shared" si="4"/>
        <v>258</v>
      </c>
      <c r="U17" s="90"/>
      <c r="V17" s="90"/>
      <c r="W17" s="90"/>
      <c r="X17" s="116"/>
      <c r="Y17" s="16">
        <f t="shared" si="5"/>
        <v>0</v>
      </c>
      <c r="Z17" s="90"/>
      <c r="AA17" s="90"/>
      <c r="AB17" s="90"/>
      <c r="AC17" s="116"/>
      <c r="AD17" s="16">
        <f t="shared" si="6"/>
        <v>0</v>
      </c>
      <c r="AE17" s="90"/>
      <c r="AF17" s="90"/>
      <c r="AG17" s="90">
        <v>81</v>
      </c>
      <c r="AH17" s="116"/>
      <c r="AI17" s="16">
        <f t="shared" si="7"/>
        <v>81</v>
      </c>
      <c r="AJ17" s="90"/>
      <c r="AK17" s="90"/>
      <c r="AL17" s="90"/>
      <c r="AM17" s="116"/>
      <c r="AN17" s="16">
        <f t="shared" si="8"/>
        <v>0</v>
      </c>
      <c r="AO17" s="90"/>
      <c r="AP17" s="90"/>
      <c r="AQ17" s="90"/>
      <c r="AR17" s="116"/>
      <c r="AS17" s="16">
        <f t="shared" si="9"/>
        <v>0</v>
      </c>
      <c r="AT17" s="90">
        <v>173</v>
      </c>
      <c r="AU17" s="90"/>
      <c r="AV17" s="90"/>
      <c r="AW17" s="116"/>
      <c r="AX17" s="16">
        <f t="shared" si="10"/>
        <v>173</v>
      </c>
      <c r="AY17" s="90"/>
      <c r="AZ17" s="90"/>
      <c r="BA17" s="90"/>
      <c r="BB17" s="116"/>
      <c r="BC17" s="16">
        <f t="shared" si="49"/>
        <v>0</v>
      </c>
      <c r="BD17" s="90"/>
      <c r="BE17" s="90"/>
      <c r="BF17" s="90"/>
      <c r="BG17" s="116"/>
      <c r="BH17" s="16">
        <f t="shared" si="11"/>
        <v>0</v>
      </c>
      <c r="BI17" s="90"/>
      <c r="BJ17" s="90"/>
      <c r="BK17" s="90"/>
      <c r="BL17" s="116"/>
      <c r="BM17" s="16">
        <f t="shared" si="12"/>
        <v>0</v>
      </c>
      <c r="BN17" s="90">
        <v>145</v>
      </c>
      <c r="BO17" s="90"/>
      <c r="BP17" s="90"/>
      <c r="BQ17" s="116"/>
      <c r="BR17" s="16">
        <f t="shared" si="13"/>
        <v>145</v>
      </c>
      <c r="BS17" s="90"/>
      <c r="BT17" s="90"/>
      <c r="BU17" s="90"/>
      <c r="BV17" s="116"/>
      <c r="BW17" s="16">
        <f t="shared" si="14"/>
        <v>0</v>
      </c>
      <c r="BX17" s="90"/>
      <c r="BY17" s="90">
        <v>50</v>
      </c>
      <c r="BZ17" s="90"/>
      <c r="CA17" s="116"/>
      <c r="CB17" s="16">
        <f t="shared" si="15"/>
        <v>0</v>
      </c>
      <c r="CC17" s="90"/>
      <c r="CD17" s="90"/>
      <c r="CE17" s="90"/>
      <c r="CF17" s="116"/>
      <c r="CG17" s="16">
        <f t="shared" si="16"/>
        <v>0</v>
      </c>
      <c r="CH17" s="90"/>
      <c r="CI17" s="90"/>
      <c r="CJ17" s="90"/>
      <c r="CK17" s="116"/>
      <c r="CL17" s="16">
        <f t="shared" si="17"/>
        <v>0</v>
      </c>
      <c r="CM17" s="90"/>
      <c r="CN17" s="90"/>
      <c r="CO17" s="90"/>
      <c r="CP17" s="116"/>
      <c r="CQ17" s="16">
        <f t="shared" si="18"/>
        <v>0</v>
      </c>
      <c r="CR17" s="90"/>
      <c r="CS17" s="90"/>
      <c r="CT17" s="90"/>
      <c r="CU17" s="116"/>
      <c r="CV17" s="16">
        <f t="shared" si="19"/>
        <v>0</v>
      </c>
      <c r="CW17" s="90"/>
      <c r="CX17" s="90"/>
      <c r="CY17" s="90"/>
      <c r="CZ17" s="116"/>
      <c r="DA17" s="16">
        <f t="shared" si="20"/>
        <v>0</v>
      </c>
      <c r="DB17" s="90"/>
      <c r="DC17" s="90"/>
      <c r="DD17" s="90"/>
      <c r="DE17" s="116"/>
      <c r="DF17" s="16">
        <f t="shared" si="21"/>
        <v>0</v>
      </c>
      <c r="DG17" s="90"/>
      <c r="DH17" s="90"/>
      <c r="DI17" s="90"/>
      <c r="DJ17" s="116"/>
      <c r="DK17" s="16">
        <f t="shared" si="22"/>
        <v>0</v>
      </c>
      <c r="DL17" s="90"/>
      <c r="DM17" s="90"/>
      <c r="DN17" s="90"/>
      <c r="DO17" s="116"/>
      <c r="DP17" s="16">
        <f t="shared" si="23"/>
        <v>0</v>
      </c>
      <c r="DQ17" s="90"/>
      <c r="DR17" s="90"/>
      <c r="DS17" s="90">
        <v>276</v>
      </c>
      <c r="DT17" s="90"/>
      <c r="DU17" s="16">
        <f t="shared" si="24"/>
        <v>276</v>
      </c>
      <c r="DV17" s="90"/>
      <c r="DW17" s="90"/>
      <c r="DX17" s="90"/>
      <c r="DY17" s="116">
        <v>50</v>
      </c>
      <c r="DZ17" s="16">
        <f t="shared" si="25"/>
        <v>0</v>
      </c>
      <c r="EA17" s="90"/>
      <c r="EB17" s="90"/>
      <c r="EC17" s="90"/>
      <c r="ED17" s="116"/>
      <c r="EE17" s="16">
        <f t="shared" si="26"/>
        <v>0</v>
      </c>
      <c r="EF17" s="90">
        <v>519</v>
      </c>
      <c r="EG17" s="90"/>
      <c r="EH17" s="90"/>
      <c r="EI17" s="116"/>
      <c r="EJ17" s="16">
        <f t="shared" si="27"/>
        <v>519</v>
      </c>
      <c r="EK17" s="90"/>
      <c r="EL17" s="90"/>
      <c r="EM17" s="90"/>
      <c r="EN17" s="116"/>
      <c r="EO17" s="16">
        <f t="shared" si="28"/>
        <v>0</v>
      </c>
      <c r="EP17" s="90"/>
      <c r="EQ17" s="90"/>
      <c r="ER17" s="90"/>
      <c r="ES17" s="116"/>
      <c r="ET17" s="16">
        <f t="shared" si="29"/>
        <v>0</v>
      </c>
      <c r="EU17" s="90"/>
      <c r="EV17" s="90"/>
      <c r="EW17" s="90"/>
      <c r="EX17" s="116"/>
      <c r="EY17" s="16">
        <f t="shared" si="30"/>
        <v>0</v>
      </c>
      <c r="EZ17" s="90"/>
      <c r="FA17" s="90"/>
      <c r="FB17" s="90"/>
      <c r="FC17" s="116"/>
      <c r="FD17" s="16">
        <f t="shared" si="31"/>
        <v>0</v>
      </c>
      <c r="FE17" s="90"/>
      <c r="FF17" s="90"/>
      <c r="FG17" s="90"/>
      <c r="FH17" s="116"/>
      <c r="FI17" s="16">
        <f t="shared" si="0"/>
        <v>0</v>
      </c>
      <c r="FJ17" s="90"/>
      <c r="FK17" s="90"/>
      <c r="FL17" s="90"/>
      <c r="FM17" s="116"/>
      <c r="FN17" s="16">
        <f t="shared" si="32"/>
        <v>0</v>
      </c>
      <c r="FO17" s="90"/>
      <c r="FP17" s="90"/>
      <c r="FQ17" s="90"/>
      <c r="FR17" s="116"/>
      <c r="FS17" s="16">
        <f t="shared" si="33"/>
        <v>0</v>
      </c>
      <c r="FT17" s="90"/>
      <c r="FU17" s="90"/>
      <c r="FV17" s="90"/>
      <c r="FW17" s="116"/>
      <c r="FX17" s="16">
        <f t="shared" si="34"/>
        <v>0</v>
      </c>
      <c r="FY17" s="90"/>
      <c r="FZ17" s="90"/>
      <c r="GA17" s="90"/>
      <c r="GB17" s="116"/>
      <c r="GC17" s="16">
        <f t="shared" si="35"/>
        <v>0</v>
      </c>
      <c r="GD17" s="90"/>
      <c r="GE17" s="90"/>
      <c r="GF17" s="90"/>
      <c r="GG17" s="116"/>
      <c r="GH17" s="16">
        <f t="shared" si="36"/>
        <v>0</v>
      </c>
      <c r="GI17" s="90"/>
      <c r="GJ17" s="90"/>
      <c r="GK17" s="90"/>
      <c r="GL17" s="116"/>
      <c r="GM17" s="16">
        <f t="shared" si="37"/>
        <v>0</v>
      </c>
      <c r="GN17" s="90"/>
      <c r="GO17" s="90"/>
      <c r="GP17" s="90"/>
      <c r="GQ17" s="116"/>
      <c r="GR17" s="16">
        <f t="shared" si="38"/>
        <v>0</v>
      </c>
      <c r="GS17" s="90"/>
      <c r="GT17" s="90"/>
      <c r="GU17" s="90"/>
      <c r="GV17" s="116"/>
      <c r="GW17" s="16">
        <f t="shared" si="39"/>
        <v>0</v>
      </c>
      <c r="GX17" s="90"/>
      <c r="GY17" s="90"/>
      <c r="GZ17" s="90"/>
      <c r="HA17" s="116"/>
      <c r="HB17" s="16">
        <f t="shared" si="40"/>
        <v>0</v>
      </c>
      <c r="HC17" s="90"/>
      <c r="HD17" s="90"/>
      <c r="HE17" s="90"/>
      <c r="HF17" s="116"/>
      <c r="HG17" s="16">
        <f t="shared" si="41"/>
        <v>0</v>
      </c>
      <c r="HH17" s="90"/>
      <c r="HI17" s="90"/>
      <c r="HJ17" s="90"/>
      <c r="HK17" s="116"/>
      <c r="HL17" s="16">
        <f t="shared" si="42"/>
        <v>0</v>
      </c>
      <c r="HM17" s="90"/>
      <c r="HN17" s="90"/>
      <c r="HO17" s="90"/>
      <c r="HP17" s="116"/>
      <c r="HQ17" s="16">
        <f t="shared" si="43"/>
        <v>0</v>
      </c>
      <c r="HR17" s="90"/>
      <c r="HS17" s="90"/>
      <c r="HT17" s="90"/>
      <c r="HU17" s="116"/>
      <c r="HV17" s="16">
        <f t="shared" si="44"/>
        <v>0</v>
      </c>
      <c r="HW17" s="90"/>
      <c r="HX17" s="90"/>
      <c r="HY17" s="90"/>
      <c r="HZ17" s="116"/>
      <c r="IA17" s="16">
        <f t="shared" si="45"/>
        <v>0</v>
      </c>
      <c r="IB17" s="90"/>
      <c r="IC17" s="90"/>
      <c r="ID17" s="90"/>
      <c r="IE17" s="116"/>
      <c r="IF17" s="16">
        <f t="shared" si="46"/>
        <v>0</v>
      </c>
      <c r="IG17" s="90"/>
      <c r="IH17" s="90"/>
      <c r="II17" s="90"/>
      <c r="IJ17" s="116"/>
      <c r="IK17" s="16">
        <f t="shared" si="47"/>
        <v>0</v>
      </c>
      <c r="IL17" s="90"/>
      <c r="IM17" s="90"/>
      <c r="IN17" s="90"/>
      <c r="IO17" s="116"/>
      <c r="IP17" s="16">
        <f t="shared" si="48"/>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v>272</v>
      </c>
      <c r="S18" s="116"/>
      <c r="T18" s="16">
        <f t="shared" si="4"/>
        <v>272</v>
      </c>
      <c r="U18" s="90"/>
      <c r="V18" s="90"/>
      <c r="W18" s="90"/>
      <c r="X18" s="116"/>
      <c r="Y18" s="16">
        <f t="shared" si="5"/>
        <v>0</v>
      </c>
      <c r="Z18" s="90"/>
      <c r="AA18" s="90"/>
      <c r="AB18" s="90"/>
      <c r="AC18" s="116"/>
      <c r="AD18" s="16">
        <f t="shared" si="6"/>
        <v>0</v>
      </c>
      <c r="AE18" s="90"/>
      <c r="AF18" s="90"/>
      <c r="AG18" s="90">
        <v>239</v>
      </c>
      <c r="AH18" s="116"/>
      <c r="AI18" s="16">
        <f t="shared" si="7"/>
        <v>239</v>
      </c>
      <c r="AJ18" s="90"/>
      <c r="AK18" s="90"/>
      <c r="AL18" s="90"/>
      <c r="AM18" s="116"/>
      <c r="AN18" s="16">
        <f t="shared" si="8"/>
        <v>0</v>
      </c>
      <c r="AO18" s="90"/>
      <c r="AP18" s="90"/>
      <c r="AQ18" s="90"/>
      <c r="AR18" s="116"/>
      <c r="AS18" s="16">
        <f t="shared" si="9"/>
        <v>0</v>
      </c>
      <c r="AT18" s="90">
        <v>141</v>
      </c>
      <c r="AU18" s="90"/>
      <c r="AV18" s="90"/>
      <c r="AW18" s="116"/>
      <c r="AX18" s="16">
        <f t="shared" si="10"/>
        <v>141</v>
      </c>
      <c r="AY18" s="90"/>
      <c r="AZ18" s="90"/>
      <c r="BA18" s="90"/>
      <c r="BB18" s="116"/>
      <c r="BC18" s="16">
        <f t="shared" si="49"/>
        <v>0</v>
      </c>
      <c r="BD18" s="90"/>
      <c r="BE18" s="90"/>
      <c r="BF18" s="90"/>
      <c r="BG18" s="116"/>
      <c r="BH18" s="16">
        <f t="shared" si="11"/>
        <v>0</v>
      </c>
      <c r="BI18" s="90"/>
      <c r="BJ18" s="90"/>
      <c r="BK18" s="90"/>
      <c r="BL18" s="116"/>
      <c r="BM18" s="16">
        <f t="shared" si="12"/>
        <v>0</v>
      </c>
      <c r="BN18" s="90">
        <v>148</v>
      </c>
      <c r="BO18" s="90"/>
      <c r="BP18" s="90"/>
      <c r="BQ18" s="116"/>
      <c r="BR18" s="16">
        <f t="shared" si="13"/>
        <v>148</v>
      </c>
      <c r="BS18" s="90"/>
      <c r="BT18" s="90"/>
      <c r="BU18" s="90"/>
      <c r="BV18" s="116"/>
      <c r="BW18" s="16">
        <f t="shared" si="14"/>
        <v>0</v>
      </c>
      <c r="BX18" s="90"/>
      <c r="BY18" s="90"/>
      <c r="BZ18" s="90"/>
      <c r="CA18" s="116"/>
      <c r="CB18" s="16">
        <f t="shared" si="15"/>
        <v>0</v>
      </c>
      <c r="CC18" s="90"/>
      <c r="CD18" s="90"/>
      <c r="CE18" s="90"/>
      <c r="CF18" s="116"/>
      <c r="CG18" s="16">
        <f t="shared" si="16"/>
        <v>0</v>
      </c>
      <c r="CH18" s="90"/>
      <c r="CI18" s="90"/>
      <c r="CJ18" s="90"/>
      <c r="CK18" s="116"/>
      <c r="CL18" s="16">
        <f t="shared" si="17"/>
        <v>0</v>
      </c>
      <c r="CM18" s="90"/>
      <c r="CN18" s="90"/>
      <c r="CO18" s="90"/>
      <c r="CP18" s="116"/>
      <c r="CQ18" s="16">
        <f t="shared" si="18"/>
        <v>0</v>
      </c>
      <c r="CR18" s="90"/>
      <c r="CS18" s="90"/>
      <c r="CT18" s="90"/>
      <c r="CU18" s="116"/>
      <c r="CV18" s="16">
        <f t="shared" si="19"/>
        <v>0</v>
      </c>
      <c r="CW18" s="90"/>
      <c r="CX18" s="90"/>
      <c r="CY18" s="90"/>
      <c r="CZ18" s="116"/>
      <c r="DA18" s="16">
        <f t="shared" si="20"/>
        <v>0</v>
      </c>
      <c r="DB18" s="90"/>
      <c r="DC18" s="90"/>
      <c r="DD18" s="90"/>
      <c r="DE18" s="116"/>
      <c r="DF18" s="16">
        <f t="shared" si="21"/>
        <v>0</v>
      </c>
      <c r="DG18" s="90"/>
      <c r="DH18" s="90"/>
      <c r="DI18" s="90"/>
      <c r="DJ18" s="116"/>
      <c r="DK18" s="16">
        <f t="shared" si="22"/>
        <v>0</v>
      </c>
      <c r="DL18" s="90"/>
      <c r="DM18" s="90"/>
      <c r="DN18" s="90"/>
      <c r="DO18" s="116"/>
      <c r="DP18" s="16">
        <f t="shared" si="23"/>
        <v>0</v>
      </c>
      <c r="DQ18" s="90"/>
      <c r="DR18" s="90"/>
      <c r="DS18" s="90">
        <v>281</v>
      </c>
      <c r="DT18" s="90"/>
      <c r="DU18" s="16">
        <f t="shared" si="24"/>
        <v>281</v>
      </c>
      <c r="DV18" s="90"/>
      <c r="DW18" s="90"/>
      <c r="DX18" s="90">
        <v>392</v>
      </c>
      <c r="DY18" s="116"/>
      <c r="DZ18" s="16">
        <f t="shared" si="25"/>
        <v>392</v>
      </c>
      <c r="EA18" s="90"/>
      <c r="EB18" s="90"/>
      <c r="EC18" s="90"/>
      <c r="ED18" s="116"/>
      <c r="EE18" s="16">
        <f t="shared" si="26"/>
        <v>0</v>
      </c>
      <c r="EF18" s="90"/>
      <c r="EG18" s="90"/>
      <c r="EH18" s="90"/>
      <c r="EI18" s="116"/>
      <c r="EJ18" s="16">
        <f t="shared" si="27"/>
        <v>0</v>
      </c>
      <c r="EK18" s="90"/>
      <c r="EL18" s="90"/>
      <c r="EM18" s="90"/>
      <c r="EN18" s="116"/>
      <c r="EO18" s="16">
        <f t="shared" si="28"/>
        <v>0</v>
      </c>
      <c r="EP18" s="90"/>
      <c r="EQ18" s="90"/>
      <c r="ER18" s="90"/>
      <c r="ES18" s="116"/>
      <c r="ET18" s="16">
        <f t="shared" si="29"/>
        <v>0</v>
      </c>
      <c r="EU18" s="90"/>
      <c r="EV18" s="90"/>
      <c r="EW18" s="90"/>
      <c r="EX18" s="116"/>
      <c r="EY18" s="16">
        <f t="shared" si="30"/>
        <v>0</v>
      </c>
      <c r="EZ18" s="90"/>
      <c r="FA18" s="90"/>
      <c r="FB18" s="90"/>
      <c r="FC18" s="116"/>
      <c r="FD18" s="16">
        <f t="shared" si="31"/>
        <v>0</v>
      </c>
      <c r="FE18" s="90"/>
      <c r="FF18" s="90"/>
      <c r="FG18" s="90"/>
      <c r="FH18" s="116"/>
      <c r="FI18" s="16">
        <f t="shared" si="0"/>
        <v>0</v>
      </c>
      <c r="FJ18" s="90"/>
      <c r="FK18" s="90"/>
      <c r="FL18" s="90"/>
      <c r="FM18" s="116"/>
      <c r="FN18" s="16">
        <f t="shared" si="32"/>
        <v>0</v>
      </c>
      <c r="FO18" s="90"/>
      <c r="FP18" s="90"/>
      <c r="FQ18" s="90"/>
      <c r="FR18" s="116"/>
      <c r="FS18" s="16">
        <f t="shared" si="33"/>
        <v>0</v>
      </c>
      <c r="FT18" s="90"/>
      <c r="FU18" s="90"/>
      <c r="FV18" s="90"/>
      <c r="FW18" s="116"/>
      <c r="FX18" s="16">
        <f t="shared" si="34"/>
        <v>0</v>
      </c>
      <c r="FY18" s="90"/>
      <c r="FZ18" s="90"/>
      <c r="GA18" s="90"/>
      <c r="GB18" s="116"/>
      <c r="GC18" s="16">
        <f t="shared" si="35"/>
        <v>0</v>
      </c>
      <c r="GD18" s="90"/>
      <c r="GE18" s="90"/>
      <c r="GF18" s="90"/>
      <c r="GG18" s="116"/>
      <c r="GH18" s="16">
        <f t="shared" si="36"/>
        <v>0</v>
      </c>
      <c r="GI18" s="90"/>
      <c r="GJ18" s="90"/>
      <c r="GK18" s="90"/>
      <c r="GL18" s="116"/>
      <c r="GM18" s="16">
        <f t="shared" si="37"/>
        <v>0</v>
      </c>
      <c r="GN18" s="90"/>
      <c r="GO18" s="90"/>
      <c r="GP18" s="90"/>
      <c r="GQ18" s="116"/>
      <c r="GR18" s="16">
        <f t="shared" si="38"/>
        <v>0</v>
      </c>
      <c r="GS18" s="90"/>
      <c r="GT18" s="90"/>
      <c r="GU18" s="90"/>
      <c r="GV18" s="116"/>
      <c r="GW18" s="16">
        <f t="shared" si="39"/>
        <v>0</v>
      </c>
      <c r="GX18" s="90"/>
      <c r="GY18" s="90"/>
      <c r="GZ18" s="90"/>
      <c r="HA18" s="116"/>
      <c r="HB18" s="16">
        <f t="shared" si="40"/>
        <v>0</v>
      </c>
      <c r="HC18" s="90"/>
      <c r="HD18" s="90"/>
      <c r="HE18" s="90"/>
      <c r="HF18" s="116"/>
      <c r="HG18" s="16">
        <f t="shared" si="41"/>
        <v>0</v>
      </c>
      <c r="HH18" s="90"/>
      <c r="HI18" s="90"/>
      <c r="HJ18" s="90"/>
      <c r="HK18" s="116"/>
      <c r="HL18" s="16">
        <f t="shared" si="42"/>
        <v>0</v>
      </c>
      <c r="HM18" s="90"/>
      <c r="HN18" s="90"/>
      <c r="HO18" s="90"/>
      <c r="HP18" s="116"/>
      <c r="HQ18" s="16">
        <f t="shared" si="43"/>
        <v>0</v>
      </c>
      <c r="HR18" s="90"/>
      <c r="HS18" s="90"/>
      <c r="HT18" s="90"/>
      <c r="HU18" s="116"/>
      <c r="HV18" s="16">
        <f t="shared" si="44"/>
        <v>0</v>
      </c>
      <c r="HW18" s="90"/>
      <c r="HX18" s="90"/>
      <c r="HY18" s="90"/>
      <c r="HZ18" s="116"/>
      <c r="IA18" s="16">
        <f t="shared" si="45"/>
        <v>0</v>
      </c>
      <c r="IB18" s="90"/>
      <c r="IC18" s="90"/>
      <c r="ID18" s="90"/>
      <c r="IE18" s="116"/>
      <c r="IF18" s="16">
        <f t="shared" si="46"/>
        <v>0</v>
      </c>
      <c r="IG18" s="90"/>
      <c r="IH18" s="90"/>
      <c r="II18" s="90"/>
      <c r="IJ18" s="116"/>
      <c r="IK18" s="16">
        <f t="shared" si="47"/>
        <v>0</v>
      </c>
      <c r="IL18" s="90"/>
      <c r="IM18" s="90"/>
      <c r="IN18" s="90"/>
      <c r="IO18" s="116"/>
      <c r="IP18" s="16">
        <f t="shared" si="48"/>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v>120</v>
      </c>
      <c r="S19" s="116"/>
      <c r="T19" s="16">
        <f t="shared" si="4"/>
        <v>120</v>
      </c>
      <c r="U19" s="90"/>
      <c r="V19" s="90"/>
      <c r="W19" s="90"/>
      <c r="X19" s="116"/>
      <c r="Y19" s="16">
        <f t="shared" si="5"/>
        <v>0</v>
      </c>
      <c r="Z19" s="90"/>
      <c r="AA19" s="90"/>
      <c r="AB19" s="90"/>
      <c r="AC19" s="116"/>
      <c r="AD19" s="16">
        <f t="shared" si="6"/>
        <v>0</v>
      </c>
      <c r="AE19" s="90"/>
      <c r="AF19" s="90"/>
      <c r="AG19" s="90">
        <v>172</v>
      </c>
      <c r="AH19" s="116"/>
      <c r="AI19" s="16">
        <f t="shared" si="7"/>
        <v>172</v>
      </c>
      <c r="AJ19" s="90"/>
      <c r="AK19" s="90"/>
      <c r="AL19" s="90"/>
      <c r="AM19" s="116"/>
      <c r="AN19" s="16">
        <f t="shared" si="8"/>
        <v>0</v>
      </c>
      <c r="AO19" s="90"/>
      <c r="AP19" s="90"/>
      <c r="AQ19" s="90"/>
      <c r="AR19" s="116"/>
      <c r="AS19" s="16">
        <f t="shared" si="9"/>
        <v>0</v>
      </c>
      <c r="AT19" s="90"/>
      <c r="AU19" s="90">
        <v>20</v>
      </c>
      <c r="AV19" s="90"/>
      <c r="AW19" s="116"/>
      <c r="AX19" s="16">
        <f t="shared" si="10"/>
        <v>0</v>
      </c>
      <c r="AY19" s="90"/>
      <c r="AZ19" s="90"/>
      <c r="BA19" s="90"/>
      <c r="BB19" s="116"/>
      <c r="BC19" s="16">
        <f t="shared" si="49"/>
        <v>0</v>
      </c>
      <c r="BD19" s="90"/>
      <c r="BE19" s="90"/>
      <c r="BF19" s="90"/>
      <c r="BG19" s="116"/>
      <c r="BH19" s="16">
        <f t="shared" si="11"/>
        <v>0</v>
      </c>
      <c r="BI19" s="90"/>
      <c r="BJ19" s="90"/>
      <c r="BK19" s="90"/>
      <c r="BL19" s="116"/>
      <c r="BM19" s="16">
        <f t="shared" si="12"/>
        <v>0</v>
      </c>
      <c r="BN19" s="90">
        <v>63</v>
      </c>
      <c r="BO19" s="90"/>
      <c r="BP19" s="90"/>
      <c r="BQ19" s="116"/>
      <c r="BR19" s="16">
        <f t="shared" si="13"/>
        <v>63</v>
      </c>
      <c r="BS19" s="90"/>
      <c r="BT19" s="90"/>
      <c r="BU19" s="90"/>
      <c r="BV19" s="116"/>
      <c r="BW19" s="16">
        <f t="shared" si="14"/>
        <v>0</v>
      </c>
      <c r="BX19" s="90"/>
      <c r="BY19" s="90"/>
      <c r="BZ19" s="90"/>
      <c r="CA19" s="116"/>
      <c r="CB19" s="16">
        <f t="shared" si="15"/>
        <v>0</v>
      </c>
      <c r="CC19" s="90"/>
      <c r="CD19" s="90"/>
      <c r="CE19" s="90"/>
      <c r="CF19" s="116"/>
      <c r="CG19" s="16">
        <f t="shared" si="16"/>
        <v>0</v>
      </c>
      <c r="CH19" s="90"/>
      <c r="CI19" s="90"/>
      <c r="CJ19" s="90"/>
      <c r="CK19" s="116"/>
      <c r="CL19" s="16">
        <f t="shared" si="17"/>
        <v>0</v>
      </c>
      <c r="CM19" s="90"/>
      <c r="CN19" s="90"/>
      <c r="CO19" s="90"/>
      <c r="CP19" s="116"/>
      <c r="CQ19" s="16">
        <f t="shared" si="18"/>
        <v>0</v>
      </c>
      <c r="CR19" s="90"/>
      <c r="CS19" s="90"/>
      <c r="CT19" s="90"/>
      <c r="CU19" s="116"/>
      <c r="CV19" s="16">
        <f t="shared" si="19"/>
        <v>0</v>
      </c>
      <c r="CW19" s="90"/>
      <c r="CX19" s="90"/>
      <c r="CY19" s="90"/>
      <c r="CZ19" s="116"/>
      <c r="DA19" s="16">
        <f t="shared" si="20"/>
        <v>0</v>
      </c>
      <c r="DB19" s="90"/>
      <c r="DC19" s="90"/>
      <c r="DD19" s="90"/>
      <c r="DE19" s="116"/>
      <c r="DF19" s="16">
        <f t="shared" si="21"/>
        <v>0</v>
      </c>
      <c r="DG19" s="90"/>
      <c r="DH19" s="90"/>
      <c r="DI19" s="90"/>
      <c r="DJ19" s="116"/>
      <c r="DK19" s="16">
        <f t="shared" si="22"/>
        <v>0</v>
      </c>
      <c r="DL19" s="90"/>
      <c r="DM19" s="90"/>
      <c r="DN19" s="90"/>
      <c r="DO19" s="116"/>
      <c r="DP19" s="16">
        <f t="shared" si="23"/>
        <v>0</v>
      </c>
      <c r="DQ19" s="90"/>
      <c r="DR19" s="90"/>
      <c r="DS19" s="90"/>
      <c r="DT19" s="90">
        <v>50</v>
      </c>
      <c r="DU19" s="16">
        <f t="shared" si="24"/>
        <v>0</v>
      </c>
      <c r="DV19" s="90"/>
      <c r="DW19" s="90"/>
      <c r="DX19" s="90">
        <v>314</v>
      </c>
      <c r="DY19" s="116"/>
      <c r="DZ19" s="16">
        <f t="shared" si="25"/>
        <v>314</v>
      </c>
      <c r="EA19" s="90"/>
      <c r="EB19" s="90"/>
      <c r="EC19" s="90"/>
      <c r="ED19" s="116"/>
      <c r="EE19" s="16">
        <f t="shared" si="26"/>
        <v>0</v>
      </c>
      <c r="EF19" s="90"/>
      <c r="EG19" s="90"/>
      <c r="EH19" s="90"/>
      <c r="EI19" s="116"/>
      <c r="EJ19" s="16">
        <f t="shared" si="27"/>
        <v>0</v>
      </c>
      <c r="EK19" s="90"/>
      <c r="EL19" s="90"/>
      <c r="EM19" s="90"/>
      <c r="EN19" s="116"/>
      <c r="EO19" s="16">
        <f t="shared" si="28"/>
        <v>0</v>
      </c>
      <c r="EP19" s="90"/>
      <c r="EQ19" s="90"/>
      <c r="ER19" s="90"/>
      <c r="ES19" s="116"/>
      <c r="ET19" s="16">
        <f t="shared" si="29"/>
        <v>0</v>
      </c>
      <c r="EU19" s="90"/>
      <c r="EV19" s="90"/>
      <c r="EW19" s="90"/>
      <c r="EX19" s="116"/>
      <c r="EY19" s="16">
        <f t="shared" si="30"/>
        <v>0</v>
      </c>
      <c r="EZ19" s="90"/>
      <c r="FA19" s="90"/>
      <c r="FB19" s="90"/>
      <c r="FC19" s="116"/>
      <c r="FD19" s="16">
        <f t="shared" si="31"/>
        <v>0</v>
      </c>
      <c r="FE19" s="90"/>
      <c r="FF19" s="90"/>
      <c r="FG19" s="90"/>
      <c r="FH19" s="116"/>
      <c r="FI19" s="16">
        <f t="shared" si="0"/>
        <v>0</v>
      </c>
      <c r="FJ19" s="90"/>
      <c r="FK19" s="90"/>
      <c r="FL19" s="90"/>
      <c r="FM19" s="116"/>
      <c r="FN19" s="16">
        <f t="shared" si="32"/>
        <v>0</v>
      </c>
      <c r="FO19" s="90"/>
      <c r="FP19" s="90"/>
      <c r="FQ19" s="90"/>
      <c r="FR19" s="116"/>
      <c r="FS19" s="16">
        <f t="shared" si="33"/>
        <v>0</v>
      </c>
      <c r="FT19" s="90"/>
      <c r="FU19" s="90"/>
      <c r="FV19" s="90"/>
      <c r="FW19" s="116"/>
      <c r="FX19" s="16">
        <f t="shared" si="34"/>
        <v>0</v>
      </c>
      <c r="FY19" s="90"/>
      <c r="FZ19" s="90"/>
      <c r="GA19" s="90"/>
      <c r="GB19" s="116"/>
      <c r="GC19" s="16">
        <f t="shared" si="35"/>
        <v>0</v>
      </c>
      <c r="GD19" s="90"/>
      <c r="GE19" s="90"/>
      <c r="GF19" s="90"/>
      <c r="GG19" s="116"/>
      <c r="GH19" s="16">
        <f t="shared" si="36"/>
        <v>0</v>
      </c>
      <c r="GI19" s="90"/>
      <c r="GJ19" s="90"/>
      <c r="GK19" s="90"/>
      <c r="GL19" s="116"/>
      <c r="GM19" s="16">
        <f t="shared" si="37"/>
        <v>0</v>
      </c>
      <c r="GN19" s="90"/>
      <c r="GO19" s="90"/>
      <c r="GP19" s="90"/>
      <c r="GQ19" s="116"/>
      <c r="GR19" s="16">
        <f t="shared" si="38"/>
        <v>0</v>
      </c>
      <c r="GS19" s="90"/>
      <c r="GT19" s="90"/>
      <c r="GU19" s="90"/>
      <c r="GV19" s="116"/>
      <c r="GW19" s="16">
        <f t="shared" si="39"/>
        <v>0</v>
      </c>
      <c r="GX19" s="90"/>
      <c r="GY19" s="90"/>
      <c r="GZ19" s="90"/>
      <c r="HA19" s="116"/>
      <c r="HB19" s="16">
        <f t="shared" si="40"/>
        <v>0</v>
      </c>
      <c r="HC19" s="90"/>
      <c r="HD19" s="90"/>
      <c r="HE19" s="90"/>
      <c r="HF19" s="116"/>
      <c r="HG19" s="16">
        <f t="shared" si="41"/>
        <v>0</v>
      </c>
      <c r="HH19" s="90"/>
      <c r="HI19" s="90"/>
      <c r="HJ19" s="90"/>
      <c r="HK19" s="116"/>
      <c r="HL19" s="16">
        <f t="shared" si="42"/>
        <v>0</v>
      </c>
      <c r="HM19" s="90"/>
      <c r="HN19" s="90"/>
      <c r="HO19" s="90"/>
      <c r="HP19" s="116"/>
      <c r="HQ19" s="16">
        <f t="shared" si="43"/>
        <v>0</v>
      </c>
      <c r="HR19" s="90"/>
      <c r="HS19" s="90"/>
      <c r="HT19" s="90"/>
      <c r="HU19" s="116"/>
      <c r="HV19" s="16">
        <f t="shared" si="44"/>
        <v>0</v>
      </c>
      <c r="HW19" s="90"/>
      <c r="HX19" s="90"/>
      <c r="HY19" s="90"/>
      <c r="HZ19" s="116"/>
      <c r="IA19" s="16">
        <f t="shared" si="45"/>
        <v>0</v>
      </c>
      <c r="IB19" s="90"/>
      <c r="IC19" s="90"/>
      <c r="ID19" s="90"/>
      <c r="IE19" s="116"/>
      <c r="IF19" s="16">
        <f t="shared" si="46"/>
        <v>0</v>
      </c>
      <c r="IG19" s="90"/>
      <c r="IH19" s="90"/>
      <c r="II19" s="90"/>
      <c r="IJ19" s="116"/>
      <c r="IK19" s="16">
        <f t="shared" si="47"/>
        <v>0</v>
      </c>
      <c r="IL19" s="90"/>
      <c r="IM19" s="90"/>
      <c r="IN19" s="90"/>
      <c r="IO19" s="116"/>
      <c r="IP19" s="16">
        <f t="shared" si="48"/>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v>102</v>
      </c>
      <c r="S20" s="116"/>
      <c r="T20" s="16">
        <f t="shared" si="4"/>
        <v>102</v>
      </c>
      <c r="U20" s="90"/>
      <c r="V20" s="90"/>
      <c r="W20" s="90"/>
      <c r="X20" s="116"/>
      <c r="Y20" s="16">
        <f t="shared" si="5"/>
        <v>0</v>
      </c>
      <c r="Z20" s="90"/>
      <c r="AA20" s="90"/>
      <c r="AB20" s="90"/>
      <c r="AC20" s="116"/>
      <c r="AD20" s="16">
        <f t="shared" si="6"/>
        <v>0</v>
      </c>
      <c r="AE20" s="90"/>
      <c r="AF20" s="90"/>
      <c r="AG20" s="90"/>
      <c r="AH20" s="116">
        <v>50</v>
      </c>
      <c r="AI20" s="16">
        <f t="shared" si="7"/>
        <v>0</v>
      </c>
      <c r="AJ20" s="90"/>
      <c r="AK20" s="90"/>
      <c r="AL20" s="90"/>
      <c r="AM20" s="116"/>
      <c r="AN20" s="16">
        <f t="shared" si="8"/>
        <v>0</v>
      </c>
      <c r="AO20" s="90"/>
      <c r="AP20" s="90"/>
      <c r="AQ20" s="90"/>
      <c r="AR20" s="116"/>
      <c r="AS20" s="16">
        <f t="shared" si="9"/>
        <v>0</v>
      </c>
      <c r="AT20" s="90">
        <v>149</v>
      </c>
      <c r="AU20" s="90"/>
      <c r="AV20" s="90"/>
      <c r="AW20" s="116"/>
      <c r="AX20" s="16">
        <f t="shared" si="10"/>
        <v>149</v>
      </c>
      <c r="AY20" s="90"/>
      <c r="AZ20" s="90"/>
      <c r="BA20" s="90"/>
      <c r="BB20" s="116"/>
      <c r="BC20" s="16">
        <f t="shared" si="49"/>
        <v>0</v>
      </c>
      <c r="BD20" s="90"/>
      <c r="BE20" s="90"/>
      <c r="BF20" s="90"/>
      <c r="BG20" s="116"/>
      <c r="BH20" s="16">
        <f t="shared" si="11"/>
        <v>0</v>
      </c>
      <c r="BI20" s="90"/>
      <c r="BJ20" s="90"/>
      <c r="BK20" s="90"/>
      <c r="BL20" s="116"/>
      <c r="BM20" s="16">
        <f t="shared" si="12"/>
        <v>0</v>
      </c>
      <c r="BN20" s="90"/>
      <c r="BO20" s="90"/>
      <c r="BP20" s="90"/>
      <c r="BQ20" s="116"/>
      <c r="BR20" s="16">
        <f t="shared" si="13"/>
        <v>0</v>
      </c>
      <c r="BS20" s="90"/>
      <c r="BT20" s="90"/>
      <c r="BU20" s="90"/>
      <c r="BV20" s="116"/>
      <c r="BW20" s="16">
        <f t="shared" si="14"/>
        <v>0</v>
      </c>
      <c r="BX20" s="90"/>
      <c r="BY20" s="90"/>
      <c r="BZ20" s="90"/>
      <c r="CA20" s="116"/>
      <c r="CB20" s="16">
        <f t="shared" si="15"/>
        <v>0</v>
      </c>
      <c r="CC20" s="90"/>
      <c r="CD20" s="90"/>
      <c r="CE20" s="90"/>
      <c r="CF20" s="116"/>
      <c r="CG20" s="16">
        <f t="shared" si="16"/>
        <v>0</v>
      </c>
      <c r="CH20" s="90"/>
      <c r="CI20" s="90"/>
      <c r="CJ20" s="90"/>
      <c r="CK20" s="116"/>
      <c r="CL20" s="16">
        <f t="shared" si="17"/>
        <v>0</v>
      </c>
      <c r="CM20" s="90"/>
      <c r="CN20" s="90"/>
      <c r="CO20" s="90"/>
      <c r="CP20" s="116"/>
      <c r="CQ20" s="16">
        <f t="shared" si="18"/>
        <v>0</v>
      </c>
      <c r="CR20" s="90"/>
      <c r="CS20" s="90"/>
      <c r="CT20" s="90"/>
      <c r="CU20" s="116"/>
      <c r="CV20" s="16">
        <f t="shared" si="19"/>
        <v>0</v>
      </c>
      <c r="CW20" s="90"/>
      <c r="CX20" s="90"/>
      <c r="CY20" s="90"/>
      <c r="CZ20" s="116"/>
      <c r="DA20" s="16">
        <f t="shared" si="20"/>
        <v>0</v>
      </c>
      <c r="DB20" s="90"/>
      <c r="DC20" s="90"/>
      <c r="DD20" s="90"/>
      <c r="DE20" s="116"/>
      <c r="DF20" s="16">
        <f t="shared" si="21"/>
        <v>0</v>
      </c>
      <c r="DG20" s="90"/>
      <c r="DH20" s="90"/>
      <c r="DI20" s="90"/>
      <c r="DJ20" s="116"/>
      <c r="DK20" s="16">
        <f t="shared" si="22"/>
        <v>0</v>
      </c>
      <c r="DL20" s="90"/>
      <c r="DM20" s="90"/>
      <c r="DN20" s="90"/>
      <c r="DO20" s="116"/>
      <c r="DP20" s="16">
        <f t="shared" si="23"/>
        <v>0</v>
      </c>
      <c r="DQ20" s="90"/>
      <c r="DR20" s="90"/>
      <c r="DS20" s="90">
        <v>336</v>
      </c>
      <c r="DT20" s="90"/>
      <c r="DU20" s="16">
        <f t="shared" si="24"/>
        <v>336</v>
      </c>
      <c r="DV20" s="90"/>
      <c r="DW20" s="90"/>
      <c r="DX20" s="90"/>
      <c r="DY20" s="116"/>
      <c r="DZ20" s="16">
        <f t="shared" si="25"/>
        <v>0</v>
      </c>
      <c r="EA20" s="90"/>
      <c r="EB20" s="90"/>
      <c r="EC20" s="90"/>
      <c r="ED20" s="116"/>
      <c r="EE20" s="16">
        <f t="shared" si="26"/>
        <v>0</v>
      </c>
      <c r="EF20" s="90"/>
      <c r="EG20" s="90"/>
      <c r="EH20" s="90"/>
      <c r="EI20" s="116"/>
      <c r="EJ20" s="16">
        <f t="shared" si="27"/>
        <v>0</v>
      </c>
      <c r="EK20" s="90"/>
      <c r="EL20" s="90"/>
      <c r="EM20" s="90"/>
      <c r="EN20" s="116"/>
      <c r="EO20" s="16">
        <f t="shared" si="28"/>
        <v>0</v>
      </c>
      <c r="EP20" s="90"/>
      <c r="EQ20" s="90"/>
      <c r="ER20" s="90"/>
      <c r="ES20" s="116"/>
      <c r="ET20" s="16">
        <f t="shared" si="29"/>
        <v>0</v>
      </c>
      <c r="EU20" s="90"/>
      <c r="EV20" s="90"/>
      <c r="EW20" s="90"/>
      <c r="EX20" s="116"/>
      <c r="EY20" s="16">
        <f t="shared" si="30"/>
        <v>0</v>
      </c>
      <c r="EZ20" s="90"/>
      <c r="FA20" s="90"/>
      <c r="FB20" s="90"/>
      <c r="FC20" s="116"/>
      <c r="FD20" s="16">
        <f t="shared" si="31"/>
        <v>0</v>
      </c>
      <c r="FE20" s="90"/>
      <c r="FF20" s="90"/>
      <c r="FG20" s="90"/>
      <c r="FH20" s="116"/>
      <c r="FI20" s="16">
        <f t="shared" si="0"/>
        <v>0</v>
      </c>
      <c r="FJ20" s="90"/>
      <c r="FK20" s="90"/>
      <c r="FL20" s="90"/>
      <c r="FM20" s="116"/>
      <c r="FN20" s="16">
        <f t="shared" si="32"/>
        <v>0</v>
      </c>
      <c r="FO20" s="90"/>
      <c r="FP20" s="90"/>
      <c r="FQ20" s="90"/>
      <c r="FR20" s="116"/>
      <c r="FS20" s="16">
        <f t="shared" si="33"/>
        <v>0</v>
      </c>
      <c r="FT20" s="90"/>
      <c r="FU20" s="90"/>
      <c r="FV20" s="90"/>
      <c r="FW20" s="116"/>
      <c r="FX20" s="16">
        <f t="shared" si="34"/>
        <v>0</v>
      </c>
      <c r="FY20" s="90"/>
      <c r="FZ20" s="90"/>
      <c r="GA20" s="90"/>
      <c r="GB20" s="116"/>
      <c r="GC20" s="16">
        <f t="shared" si="35"/>
        <v>0</v>
      </c>
      <c r="GD20" s="90"/>
      <c r="GE20" s="90"/>
      <c r="GF20" s="90"/>
      <c r="GG20" s="116"/>
      <c r="GH20" s="16">
        <f t="shared" si="36"/>
        <v>0</v>
      </c>
      <c r="GI20" s="90"/>
      <c r="GJ20" s="90"/>
      <c r="GK20" s="90"/>
      <c r="GL20" s="116"/>
      <c r="GM20" s="16">
        <f t="shared" si="37"/>
        <v>0</v>
      </c>
      <c r="GN20" s="90"/>
      <c r="GO20" s="90"/>
      <c r="GP20" s="90"/>
      <c r="GQ20" s="116"/>
      <c r="GR20" s="16">
        <f t="shared" si="38"/>
        <v>0</v>
      </c>
      <c r="GS20" s="90"/>
      <c r="GT20" s="90"/>
      <c r="GU20" s="90"/>
      <c r="GV20" s="116"/>
      <c r="GW20" s="16">
        <f t="shared" si="39"/>
        <v>0</v>
      </c>
      <c r="GX20" s="90"/>
      <c r="GY20" s="90"/>
      <c r="GZ20" s="90"/>
      <c r="HA20" s="116"/>
      <c r="HB20" s="16">
        <f t="shared" si="40"/>
        <v>0</v>
      </c>
      <c r="HC20" s="90"/>
      <c r="HD20" s="90"/>
      <c r="HE20" s="90"/>
      <c r="HF20" s="116"/>
      <c r="HG20" s="16">
        <f t="shared" si="41"/>
        <v>0</v>
      </c>
      <c r="HH20" s="90"/>
      <c r="HI20" s="90"/>
      <c r="HJ20" s="90"/>
      <c r="HK20" s="116"/>
      <c r="HL20" s="16">
        <f t="shared" si="42"/>
        <v>0</v>
      </c>
      <c r="HM20" s="90"/>
      <c r="HN20" s="90"/>
      <c r="HO20" s="90"/>
      <c r="HP20" s="116"/>
      <c r="HQ20" s="16">
        <f t="shared" si="43"/>
        <v>0</v>
      </c>
      <c r="HR20" s="90"/>
      <c r="HS20" s="90"/>
      <c r="HT20" s="90"/>
      <c r="HU20" s="116"/>
      <c r="HV20" s="16">
        <f t="shared" si="44"/>
        <v>0</v>
      </c>
      <c r="HW20" s="90"/>
      <c r="HX20" s="90"/>
      <c r="HY20" s="90"/>
      <c r="HZ20" s="116"/>
      <c r="IA20" s="16">
        <f t="shared" si="45"/>
        <v>0</v>
      </c>
      <c r="IB20" s="90"/>
      <c r="IC20" s="90"/>
      <c r="ID20" s="90"/>
      <c r="IE20" s="116"/>
      <c r="IF20" s="16">
        <f t="shared" si="46"/>
        <v>0</v>
      </c>
      <c r="IG20" s="90"/>
      <c r="IH20" s="90"/>
      <c r="II20" s="90"/>
      <c r="IJ20" s="116"/>
      <c r="IK20" s="16">
        <f t="shared" si="47"/>
        <v>0</v>
      </c>
      <c r="IL20" s="90"/>
      <c r="IM20" s="90"/>
      <c r="IN20" s="90"/>
      <c r="IO20" s="116"/>
      <c r="IP20" s="16">
        <f t="shared" si="48"/>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v>236</v>
      </c>
      <c r="AH21" s="116"/>
      <c r="AI21" s="16">
        <f t="shared" si="7"/>
        <v>236</v>
      </c>
      <c r="AJ21" s="90"/>
      <c r="AK21" s="90"/>
      <c r="AL21" s="90"/>
      <c r="AM21" s="116"/>
      <c r="AN21" s="16">
        <f t="shared" si="8"/>
        <v>0</v>
      </c>
      <c r="AO21" s="90"/>
      <c r="AP21" s="90"/>
      <c r="AQ21" s="90"/>
      <c r="AR21" s="116"/>
      <c r="AS21" s="16">
        <f t="shared" si="9"/>
        <v>0</v>
      </c>
      <c r="AT21" s="90">
        <v>163</v>
      </c>
      <c r="AU21" s="90"/>
      <c r="AV21" s="90"/>
      <c r="AW21" s="116"/>
      <c r="AX21" s="16">
        <f t="shared" si="10"/>
        <v>163</v>
      </c>
      <c r="AY21" s="90"/>
      <c r="AZ21" s="90"/>
      <c r="BA21" s="90"/>
      <c r="BB21" s="116"/>
      <c r="BC21" s="16">
        <f t="shared" si="49"/>
        <v>0</v>
      </c>
      <c r="BD21" s="90"/>
      <c r="BE21" s="90"/>
      <c r="BF21" s="90"/>
      <c r="BG21" s="116"/>
      <c r="BH21" s="16">
        <f t="shared" si="11"/>
        <v>0</v>
      </c>
      <c r="BI21" s="90"/>
      <c r="BJ21" s="90"/>
      <c r="BK21" s="90"/>
      <c r="BL21" s="116"/>
      <c r="BM21" s="16">
        <f t="shared" si="12"/>
        <v>0</v>
      </c>
      <c r="BN21" s="90"/>
      <c r="BO21" s="90"/>
      <c r="BP21" s="90"/>
      <c r="BQ21" s="116"/>
      <c r="BR21" s="16">
        <f t="shared" si="13"/>
        <v>0</v>
      </c>
      <c r="BS21" s="90"/>
      <c r="BT21" s="90"/>
      <c r="BU21" s="90"/>
      <c r="BV21" s="116"/>
      <c r="BW21" s="16">
        <f t="shared" si="14"/>
        <v>0</v>
      </c>
      <c r="BX21" s="90"/>
      <c r="BY21" s="90"/>
      <c r="BZ21" s="90"/>
      <c r="CA21" s="116"/>
      <c r="CB21" s="16">
        <f t="shared" si="15"/>
        <v>0</v>
      </c>
      <c r="CC21" s="90"/>
      <c r="CD21" s="90"/>
      <c r="CE21" s="90"/>
      <c r="CF21" s="116"/>
      <c r="CG21" s="16">
        <f t="shared" si="16"/>
        <v>0</v>
      </c>
      <c r="CH21" s="90"/>
      <c r="CI21" s="90"/>
      <c r="CJ21" s="90"/>
      <c r="CK21" s="116"/>
      <c r="CL21" s="16">
        <f t="shared" si="17"/>
        <v>0</v>
      </c>
      <c r="CM21" s="90"/>
      <c r="CN21" s="90"/>
      <c r="CO21" s="90"/>
      <c r="CP21" s="116"/>
      <c r="CQ21" s="16">
        <f t="shared" si="18"/>
        <v>0</v>
      </c>
      <c r="CR21" s="90"/>
      <c r="CS21" s="90"/>
      <c r="CT21" s="90"/>
      <c r="CU21" s="116"/>
      <c r="CV21" s="16">
        <f t="shared" si="19"/>
        <v>0</v>
      </c>
      <c r="CW21" s="90"/>
      <c r="CX21" s="90"/>
      <c r="CY21" s="90"/>
      <c r="CZ21" s="116"/>
      <c r="DA21" s="16">
        <f t="shared" si="20"/>
        <v>0</v>
      </c>
      <c r="DB21" s="90"/>
      <c r="DC21" s="90"/>
      <c r="DD21" s="90"/>
      <c r="DE21" s="116"/>
      <c r="DF21" s="16">
        <f t="shared" si="21"/>
        <v>0</v>
      </c>
      <c r="DG21" s="90"/>
      <c r="DH21" s="90"/>
      <c r="DI21" s="90"/>
      <c r="DJ21" s="116"/>
      <c r="DK21" s="16">
        <f t="shared" si="22"/>
        <v>0</v>
      </c>
      <c r="DL21" s="90"/>
      <c r="DM21" s="90"/>
      <c r="DN21" s="90"/>
      <c r="DO21" s="116"/>
      <c r="DP21" s="16">
        <f t="shared" si="23"/>
        <v>0</v>
      </c>
      <c r="DQ21" s="90"/>
      <c r="DR21" s="90"/>
      <c r="DS21" s="90">
        <v>280</v>
      </c>
      <c r="DT21" s="90"/>
      <c r="DU21" s="16">
        <f t="shared" si="24"/>
        <v>280</v>
      </c>
      <c r="DV21" s="90"/>
      <c r="DW21" s="90"/>
      <c r="DX21" s="90"/>
      <c r="DY21" s="116"/>
      <c r="DZ21" s="16">
        <f t="shared" si="25"/>
        <v>0</v>
      </c>
      <c r="EA21" s="90"/>
      <c r="EB21" s="90"/>
      <c r="EC21" s="90"/>
      <c r="ED21" s="116"/>
      <c r="EE21" s="16">
        <f t="shared" si="26"/>
        <v>0</v>
      </c>
      <c r="EF21" s="90"/>
      <c r="EG21" s="90"/>
      <c r="EH21" s="90"/>
      <c r="EI21" s="116"/>
      <c r="EJ21" s="16">
        <f t="shared" si="27"/>
        <v>0</v>
      </c>
      <c r="EK21" s="90"/>
      <c r="EL21" s="90"/>
      <c r="EM21" s="90"/>
      <c r="EN21" s="116"/>
      <c r="EO21" s="16">
        <f t="shared" si="28"/>
        <v>0</v>
      </c>
      <c r="EP21" s="90"/>
      <c r="EQ21" s="90"/>
      <c r="ER21" s="90"/>
      <c r="ES21" s="116"/>
      <c r="ET21" s="16">
        <f t="shared" si="29"/>
        <v>0</v>
      </c>
      <c r="EU21" s="90"/>
      <c r="EV21" s="90"/>
      <c r="EW21" s="90"/>
      <c r="EX21" s="116"/>
      <c r="EY21" s="16">
        <f t="shared" si="30"/>
        <v>0</v>
      </c>
      <c r="EZ21" s="90"/>
      <c r="FA21" s="90"/>
      <c r="FB21" s="90"/>
      <c r="FC21" s="116"/>
      <c r="FD21" s="16">
        <f t="shared" si="31"/>
        <v>0</v>
      </c>
      <c r="FE21" s="90"/>
      <c r="FF21" s="90"/>
      <c r="FG21" s="90"/>
      <c r="FH21" s="116"/>
      <c r="FI21" s="16">
        <f t="shared" si="0"/>
        <v>0</v>
      </c>
      <c r="FJ21" s="90"/>
      <c r="FK21" s="90"/>
      <c r="FL21" s="90"/>
      <c r="FM21" s="116"/>
      <c r="FN21" s="16">
        <f t="shared" si="32"/>
        <v>0</v>
      </c>
      <c r="FO21" s="90"/>
      <c r="FP21" s="90"/>
      <c r="FQ21" s="90"/>
      <c r="FR21" s="116"/>
      <c r="FS21" s="16">
        <f t="shared" si="33"/>
        <v>0</v>
      </c>
      <c r="FT21" s="90"/>
      <c r="FU21" s="90"/>
      <c r="FV21" s="90"/>
      <c r="FW21" s="116"/>
      <c r="FX21" s="16">
        <f t="shared" si="34"/>
        <v>0</v>
      </c>
      <c r="FY21" s="90"/>
      <c r="FZ21" s="90"/>
      <c r="GA21" s="90"/>
      <c r="GB21" s="116"/>
      <c r="GC21" s="16">
        <f t="shared" si="35"/>
        <v>0</v>
      </c>
      <c r="GD21" s="90"/>
      <c r="GE21" s="90"/>
      <c r="GF21" s="90"/>
      <c r="GG21" s="116"/>
      <c r="GH21" s="16">
        <f t="shared" si="36"/>
        <v>0</v>
      </c>
      <c r="GI21" s="90"/>
      <c r="GJ21" s="90"/>
      <c r="GK21" s="90"/>
      <c r="GL21" s="116"/>
      <c r="GM21" s="16">
        <f t="shared" si="37"/>
        <v>0</v>
      </c>
      <c r="GN21" s="90"/>
      <c r="GO21" s="90"/>
      <c r="GP21" s="90"/>
      <c r="GQ21" s="116"/>
      <c r="GR21" s="16">
        <f t="shared" si="38"/>
        <v>0</v>
      </c>
      <c r="GS21" s="90"/>
      <c r="GT21" s="90"/>
      <c r="GU21" s="90"/>
      <c r="GV21" s="116"/>
      <c r="GW21" s="16">
        <f t="shared" si="39"/>
        <v>0</v>
      </c>
      <c r="GX21" s="90"/>
      <c r="GY21" s="90"/>
      <c r="GZ21" s="90"/>
      <c r="HA21" s="116"/>
      <c r="HB21" s="16">
        <f t="shared" si="40"/>
        <v>0</v>
      </c>
      <c r="HC21" s="90"/>
      <c r="HD21" s="90"/>
      <c r="HE21" s="90"/>
      <c r="HF21" s="116"/>
      <c r="HG21" s="16">
        <f t="shared" si="41"/>
        <v>0</v>
      </c>
      <c r="HH21" s="90"/>
      <c r="HI21" s="90"/>
      <c r="HJ21" s="90"/>
      <c r="HK21" s="116"/>
      <c r="HL21" s="16">
        <f t="shared" si="42"/>
        <v>0</v>
      </c>
      <c r="HM21" s="90"/>
      <c r="HN21" s="90"/>
      <c r="HO21" s="90"/>
      <c r="HP21" s="116"/>
      <c r="HQ21" s="16">
        <f t="shared" si="43"/>
        <v>0</v>
      </c>
      <c r="HR21" s="90"/>
      <c r="HS21" s="90"/>
      <c r="HT21" s="90"/>
      <c r="HU21" s="116"/>
      <c r="HV21" s="16">
        <f t="shared" si="44"/>
        <v>0</v>
      </c>
      <c r="HW21" s="90"/>
      <c r="HX21" s="90"/>
      <c r="HY21" s="90"/>
      <c r="HZ21" s="116"/>
      <c r="IA21" s="16">
        <f t="shared" si="45"/>
        <v>0</v>
      </c>
      <c r="IB21" s="90"/>
      <c r="IC21" s="90"/>
      <c r="ID21" s="90"/>
      <c r="IE21" s="116"/>
      <c r="IF21" s="16">
        <f t="shared" si="46"/>
        <v>0</v>
      </c>
      <c r="IG21" s="90"/>
      <c r="IH21" s="90"/>
      <c r="II21" s="90"/>
      <c r="IJ21" s="116"/>
      <c r="IK21" s="16">
        <f t="shared" si="47"/>
        <v>0</v>
      </c>
      <c r="IL21" s="90"/>
      <c r="IM21" s="90"/>
      <c r="IN21" s="90"/>
      <c r="IO21" s="116"/>
      <c r="IP21" s="16">
        <f t="shared" si="48"/>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v>376</v>
      </c>
      <c r="AH22" s="116"/>
      <c r="AI22" s="16">
        <f t="shared" si="7"/>
        <v>376</v>
      </c>
      <c r="AJ22" s="90"/>
      <c r="AK22" s="90"/>
      <c r="AL22" s="90"/>
      <c r="AM22" s="116"/>
      <c r="AN22" s="16">
        <f t="shared" si="8"/>
        <v>0</v>
      </c>
      <c r="AO22" s="90"/>
      <c r="AP22" s="90"/>
      <c r="AQ22" s="90"/>
      <c r="AR22" s="116"/>
      <c r="AS22" s="16">
        <f t="shared" si="9"/>
        <v>0</v>
      </c>
      <c r="AT22" s="90">
        <v>138</v>
      </c>
      <c r="AU22" s="90"/>
      <c r="AV22" s="90"/>
      <c r="AW22" s="116"/>
      <c r="AX22" s="16">
        <f t="shared" si="10"/>
        <v>138</v>
      </c>
      <c r="AY22" s="90"/>
      <c r="AZ22" s="90"/>
      <c r="BA22" s="90"/>
      <c r="BB22" s="116"/>
      <c r="BC22" s="16">
        <f t="shared" si="49"/>
        <v>0</v>
      </c>
      <c r="BD22" s="90"/>
      <c r="BE22" s="90"/>
      <c r="BF22" s="90"/>
      <c r="BG22" s="116"/>
      <c r="BH22" s="16">
        <f t="shared" si="11"/>
        <v>0</v>
      </c>
      <c r="BI22" s="90"/>
      <c r="BJ22" s="90"/>
      <c r="BK22" s="90"/>
      <c r="BL22" s="116"/>
      <c r="BM22" s="16">
        <f t="shared" si="12"/>
        <v>0</v>
      </c>
      <c r="BN22" s="90"/>
      <c r="BO22" s="90"/>
      <c r="BP22" s="90"/>
      <c r="BQ22" s="116"/>
      <c r="BR22" s="16">
        <f t="shared" si="13"/>
        <v>0</v>
      </c>
      <c r="BS22" s="90"/>
      <c r="BT22" s="90"/>
      <c r="BU22" s="90"/>
      <c r="BV22" s="116"/>
      <c r="BW22" s="16">
        <f t="shared" si="14"/>
        <v>0</v>
      </c>
      <c r="BX22" s="90"/>
      <c r="BY22" s="90"/>
      <c r="BZ22" s="90"/>
      <c r="CA22" s="116"/>
      <c r="CB22" s="16">
        <f t="shared" si="15"/>
        <v>0</v>
      </c>
      <c r="CC22" s="90"/>
      <c r="CD22" s="90"/>
      <c r="CE22" s="90"/>
      <c r="CF22" s="116"/>
      <c r="CG22" s="16">
        <f t="shared" si="16"/>
        <v>0</v>
      </c>
      <c r="CH22" s="90"/>
      <c r="CI22" s="90"/>
      <c r="CJ22" s="90"/>
      <c r="CK22" s="116"/>
      <c r="CL22" s="16">
        <f t="shared" si="17"/>
        <v>0</v>
      </c>
      <c r="CM22" s="90"/>
      <c r="CN22" s="90"/>
      <c r="CO22" s="90"/>
      <c r="CP22" s="116"/>
      <c r="CQ22" s="16">
        <f t="shared" si="18"/>
        <v>0</v>
      </c>
      <c r="CR22" s="90"/>
      <c r="CS22" s="90"/>
      <c r="CT22" s="90"/>
      <c r="CU22" s="116"/>
      <c r="CV22" s="16">
        <f t="shared" si="19"/>
        <v>0</v>
      </c>
      <c r="CW22" s="90"/>
      <c r="CX22" s="90"/>
      <c r="CY22" s="90"/>
      <c r="CZ22" s="116"/>
      <c r="DA22" s="16">
        <f t="shared" si="20"/>
        <v>0</v>
      </c>
      <c r="DB22" s="90"/>
      <c r="DC22" s="90"/>
      <c r="DD22" s="90"/>
      <c r="DE22" s="116"/>
      <c r="DF22" s="16">
        <f t="shared" si="21"/>
        <v>0</v>
      </c>
      <c r="DG22" s="90"/>
      <c r="DH22" s="90"/>
      <c r="DI22" s="90"/>
      <c r="DJ22" s="116"/>
      <c r="DK22" s="16">
        <f t="shared" si="22"/>
        <v>0</v>
      </c>
      <c r="DL22" s="90"/>
      <c r="DM22" s="90"/>
      <c r="DN22" s="90"/>
      <c r="DO22" s="116"/>
      <c r="DP22" s="16">
        <f t="shared" si="23"/>
        <v>0</v>
      </c>
      <c r="DQ22" s="90"/>
      <c r="DR22" s="90"/>
      <c r="DS22" s="90">
        <v>210</v>
      </c>
      <c r="DT22" s="116"/>
      <c r="DU22" s="16">
        <f t="shared" si="24"/>
        <v>210</v>
      </c>
      <c r="DV22" s="90"/>
      <c r="DW22" s="90"/>
      <c r="DX22" s="90"/>
      <c r="DY22" s="116"/>
      <c r="DZ22" s="16">
        <f t="shared" si="25"/>
        <v>0</v>
      </c>
      <c r="EA22" s="90"/>
      <c r="EB22" s="90"/>
      <c r="EC22" s="90"/>
      <c r="ED22" s="116"/>
      <c r="EE22" s="16">
        <f t="shared" si="26"/>
        <v>0</v>
      </c>
      <c r="EF22" s="90"/>
      <c r="EG22" s="90"/>
      <c r="EH22" s="90"/>
      <c r="EI22" s="116"/>
      <c r="EJ22" s="16">
        <f t="shared" si="27"/>
        <v>0</v>
      </c>
      <c r="EK22" s="90"/>
      <c r="EL22" s="90"/>
      <c r="EM22" s="90"/>
      <c r="EN22" s="116"/>
      <c r="EO22" s="16">
        <f t="shared" si="28"/>
        <v>0</v>
      </c>
      <c r="EP22" s="90"/>
      <c r="EQ22" s="90"/>
      <c r="ER22" s="90"/>
      <c r="ES22" s="116"/>
      <c r="ET22" s="16">
        <f t="shared" si="29"/>
        <v>0</v>
      </c>
      <c r="EU22" s="90"/>
      <c r="EV22" s="90"/>
      <c r="EW22" s="90"/>
      <c r="EX22" s="116"/>
      <c r="EY22" s="16">
        <f t="shared" si="30"/>
        <v>0</v>
      </c>
      <c r="EZ22" s="90"/>
      <c r="FA22" s="90"/>
      <c r="FB22" s="90"/>
      <c r="FC22" s="116"/>
      <c r="FD22" s="16">
        <f t="shared" si="31"/>
        <v>0</v>
      </c>
      <c r="FE22" s="90"/>
      <c r="FF22" s="90"/>
      <c r="FG22" s="90"/>
      <c r="FH22" s="116"/>
      <c r="FI22" s="16">
        <f t="shared" si="0"/>
        <v>0</v>
      </c>
      <c r="FJ22" s="90"/>
      <c r="FK22" s="90"/>
      <c r="FL22" s="90"/>
      <c r="FM22" s="116"/>
      <c r="FN22" s="16">
        <f t="shared" si="32"/>
        <v>0</v>
      </c>
      <c r="FO22" s="90"/>
      <c r="FP22" s="90"/>
      <c r="FQ22" s="90"/>
      <c r="FR22" s="116"/>
      <c r="FS22" s="16">
        <f t="shared" si="33"/>
        <v>0</v>
      </c>
      <c r="FT22" s="90"/>
      <c r="FU22" s="90"/>
      <c r="FV22" s="90"/>
      <c r="FW22" s="116"/>
      <c r="FX22" s="16">
        <f t="shared" si="34"/>
        <v>0</v>
      </c>
      <c r="FY22" s="90"/>
      <c r="FZ22" s="90"/>
      <c r="GA22" s="90"/>
      <c r="GB22" s="116"/>
      <c r="GC22" s="16">
        <f t="shared" si="35"/>
        <v>0</v>
      </c>
      <c r="GD22" s="90"/>
      <c r="GE22" s="90"/>
      <c r="GF22" s="90"/>
      <c r="GG22" s="116"/>
      <c r="GH22" s="16">
        <f t="shared" si="36"/>
        <v>0</v>
      </c>
      <c r="GI22" s="90"/>
      <c r="GJ22" s="90"/>
      <c r="GK22" s="90"/>
      <c r="GL22" s="116"/>
      <c r="GM22" s="16">
        <f t="shared" si="37"/>
        <v>0</v>
      </c>
      <c r="GN22" s="90"/>
      <c r="GO22" s="90"/>
      <c r="GP22" s="90"/>
      <c r="GQ22" s="116"/>
      <c r="GR22" s="16">
        <f t="shared" si="38"/>
        <v>0</v>
      </c>
      <c r="GS22" s="90"/>
      <c r="GT22" s="90"/>
      <c r="GU22" s="90"/>
      <c r="GV22" s="116"/>
      <c r="GW22" s="16">
        <f t="shared" si="39"/>
        <v>0</v>
      </c>
      <c r="GX22" s="90"/>
      <c r="GY22" s="90"/>
      <c r="GZ22" s="90"/>
      <c r="HA22" s="116"/>
      <c r="HB22" s="16">
        <f t="shared" si="40"/>
        <v>0</v>
      </c>
      <c r="HC22" s="90"/>
      <c r="HD22" s="90"/>
      <c r="HE22" s="90"/>
      <c r="HF22" s="116"/>
      <c r="HG22" s="16">
        <f t="shared" si="41"/>
        <v>0</v>
      </c>
      <c r="HH22" s="90"/>
      <c r="HI22" s="90"/>
      <c r="HJ22" s="90"/>
      <c r="HK22" s="116"/>
      <c r="HL22" s="16">
        <f t="shared" si="42"/>
        <v>0</v>
      </c>
      <c r="HM22" s="90"/>
      <c r="HN22" s="90"/>
      <c r="HO22" s="90"/>
      <c r="HP22" s="116"/>
      <c r="HQ22" s="16">
        <f t="shared" si="43"/>
        <v>0</v>
      </c>
      <c r="HR22" s="90"/>
      <c r="HS22" s="90"/>
      <c r="HT22" s="90"/>
      <c r="HU22" s="116"/>
      <c r="HV22" s="16">
        <f t="shared" si="44"/>
        <v>0</v>
      </c>
      <c r="HW22" s="90"/>
      <c r="HX22" s="90"/>
      <c r="HY22" s="90"/>
      <c r="HZ22" s="116"/>
      <c r="IA22" s="16">
        <f t="shared" si="45"/>
        <v>0</v>
      </c>
      <c r="IB22" s="90"/>
      <c r="IC22" s="90"/>
      <c r="ID22" s="90"/>
      <c r="IE22" s="116"/>
      <c r="IF22" s="16">
        <f t="shared" si="46"/>
        <v>0</v>
      </c>
      <c r="IG22" s="90"/>
      <c r="IH22" s="90"/>
      <c r="II22" s="90"/>
      <c r="IJ22" s="116"/>
      <c r="IK22" s="16">
        <f t="shared" si="47"/>
        <v>0</v>
      </c>
      <c r="IL22" s="90"/>
      <c r="IM22" s="90"/>
      <c r="IN22" s="90"/>
      <c r="IO22" s="116"/>
      <c r="IP22" s="16">
        <f t="shared" si="48"/>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v>242</v>
      </c>
      <c r="AH23" s="116"/>
      <c r="AI23" s="16">
        <f t="shared" si="7"/>
        <v>242</v>
      </c>
      <c r="AJ23" s="90"/>
      <c r="AK23" s="90"/>
      <c r="AL23" s="90"/>
      <c r="AM23" s="116"/>
      <c r="AN23" s="16">
        <f t="shared" si="8"/>
        <v>0</v>
      </c>
      <c r="AO23" s="90"/>
      <c r="AP23" s="90"/>
      <c r="AQ23" s="90"/>
      <c r="AR23" s="116"/>
      <c r="AS23" s="16">
        <f t="shared" si="9"/>
        <v>0</v>
      </c>
      <c r="AT23" s="90">
        <v>134</v>
      </c>
      <c r="AU23" s="90"/>
      <c r="AV23" s="90"/>
      <c r="AW23" s="116"/>
      <c r="AX23" s="16">
        <f t="shared" si="10"/>
        <v>134</v>
      </c>
      <c r="AY23" s="90"/>
      <c r="AZ23" s="90"/>
      <c r="BA23" s="90"/>
      <c r="BB23" s="116"/>
      <c r="BC23" s="16">
        <f t="shared" si="49"/>
        <v>0</v>
      </c>
      <c r="BD23" s="90"/>
      <c r="BE23" s="90"/>
      <c r="BF23" s="90"/>
      <c r="BG23" s="116"/>
      <c r="BH23" s="16">
        <f t="shared" si="11"/>
        <v>0</v>
      </c>
      <c r="BI23" s="90"/>
      <c r="BJ23" s="90"/>
      <c r="BK23" s="90"/>
      <c r="BL23" s="116"/>
      <c r="BM23" s="16">
        <f t="shared" si="12"/>
        <v>0</v>
      </c>
      <c r="BN23" s="90"/>
      <c r="BO23" s="90"/>
      <c r="BP23" s="90"/>
      <c r="BQ23" s="116"/>
      <c r="BR23" s="16">
        <f t="shared" si="13"/>
        <v>0</v>
      </c>
      <c r="BS23" s="90"/>
      <c r="BT23" s="90"/>
      <c r="BU23" s="90"/>
      <c r="BV23" s="116"/>
      <c r="BW23" s="16">
        <f t="shared" si="14"/>
        <v>0</v>
      </c>
      <c r="BX23" s="90"/>
      <c r="BY23" s="90"/>
      <c r="BZ23" s="90"/>
      <c r="CA23" s="116"/>
      <c r="CB23" s="16">
        <f t="shared" si="15"/>
        <v>0</v>
      </c>
      <c r="CC23" s="90"/>
      <c r="CD23" s="90"/>
      <c r="CE23" s="90"/>
      <c r="CF23" s="116"/>
      <c r="CG23" s="16">
        <f t="shared" si="16"/>
        <v>0</v>
      </c>
      <c r="CH23" s="90"/>
      <c r="CI23" s="90"/>
      <c r="CJ23" s="90"/>
      <c r="CK23" s="116"/>
      <c r="CL23" s="16">
        <f t="shared" si="17"/>
        <v>0</v>
      </c>
      <c r="CM23" s="90"/>
      <c r="CN23" s="90"/>
      <c r="CO23" s="90"/>
      <c r="CP23" s="116"/>
      <c r="CQ23" s="16">
        <f t="shared" si="18"/>
        <v>0</v>
      </c>
      <c r="CR23" s="90"/>
      <c r="CS23" s="90"/>
      <c r="CT23" s="90"/>
      <c r="CU23" s="116"/>
      <c r="CV23" s="16">
        <f t="shared" si="19"/>
        <v>0</v>
      </c>
      <c r="CW23" s="90"/>
      <c r="CX23" s="90"/>
      <c r="CY23" s="90"/>
      <c r="CZ23" s="116"/>
      <c r="DA23" s="16">
        <f t="shared" si="20"/>
        <v>0</v>
      </c>
      <c r="DB23" s="90"/>
      <c r="DC23" s="90"/>
      <c r="DD23" s="90"/>
      <c r="DE23" s="116"/>
      <c r="DF23" s="16">
        <f t="shared" si="21"/>
        <v>0</v>
      </c>
      <c r="DG23" s="90"/>
      <c r="DH23" s="90"/>
      <c r="DI23" s="90"/>
      <c r="DJ23" s="116"/>
      <c r="DK23" s="16">
        <f t="shared" si="22"/>
        <v>0</v>
      </c>
      <c r="DL23" s="90"/>
      <c r="DM23" s="90"/>
      <c r="DN23" s="90"/>
      <c r="DO23" s="116"/>
      <c r="DP23" s="16">
        <f t="shared" si="23"/>
        <v>0</v>
      </c>
      <c r="DQ23" s="90"/>
      <c r="DR23" s="90"/>
      <c r="DS23" s="90"/>
      <c r="DT23" s="116">
        <v>50</v>
      </c>
      <c r="DU23" s="16">
        <f t="shared" si="24"/>
        <v>0</v>
      </c>
      <c r="DV23" s="90"/>
      <c r="DW23" s="90"/>
      <c r="DX23" s="90"/>
      <c r="DY23" s="116"/>
      <c r="DZ23" s="16">
        <f t="shared" si="25"/>
        <v>0</v>
      </c>
      <c r="EA23" s="90"/>
      <c r="EB23" s="90"/>
      <c r="EC23" s="90"/>
      <c r="ED23" s="116"/>
      <c r="EE23" s="16">
        <f t="shared" si="26"/>
        <v>0</v>
      </c>
      <c r="EF23" s="90"/>
      <c r="EG23" s="90"/>
      <c r="EH23" s="90"/>
      <c r="EI23" s="116"/>
      <c r="EJ23" s="16">
        <f t="shared" si="27"/>
        <v>0</v>
      </c>
      <c r="EK23" s="90"/>
      <c r="EL23" s="90"/>
      <c r="EM23" s="90"/>
      <c r="EN23" s="116"/>
      <c r="EO23" s="16">
        <f t="shared" si="28"/>
        <v>0</v>
      </c>
      <c r="EP23" s="90"/>
      <c r="EQ23" s="90"/>
      <c r="ER23" s="90"/>
      <c r="ES23" s="116"/>
      <c r="ET23" s="16">
        <f t="shared" si="29"/>
        <v>0</v>
      </c>
      <c r="EU23" s="90"/>
      <c r="EV23" s="90"/>
      <c r="EW23" s="90"/>
      <c r="EX23" s="116"/>
      <c r="EY23" s="16">
        <f t="shared" si="30"/>
        <v>0</v>
      </c>
      <c r="EZ23" s="90"/>
      <c r="FA23" s="90"/>
      <c r="FB23" s="90"/>
      <c r="FC23" s="116"/>
      <c r="FD23" s="16">
        <f t="shared" si="31"/>
        <v>0</v>
      </c>
      <c r="FE23" s="90"/>
      <c r="FF23" s="90"/>
      <c r="FG23" s="90"/>
      <c r="FH23" s="116"/>
      <c r="FI23" s="16">
        <f t="shared" si="0"/>
        <v>0</v>
      </c>
      <c r="FJ23" s="90"/>
      <c r="FK23" s="90"/>
      <c r="FL23" s="90"/>
      <c r="FM23" s="116"/>
      <c r="FN23" s="16">
        <f t="shared" si="32"/>
        <v>0</v>
      </c>
      <c r="FO23" s="90"/>
      <c r="FP23" s="90"/>
      <c r="FQ23" s="90"/>
      <c r="FR23" s="116"/>
      <c r="FS23" s="16">
        <f t="shared" si="33"/>
        <v>0</v>
      </c>
      <c r="FT23" s="90"/>
      <c r="FU23" s="90"/>
      <c r="FV23" s="90"/>
      <c r="FW23" s="116"/>
      <c r="FX23" s="16">
        <f t="shared" si="34"/>
        <v>0</v>
      </c>
      <c r="FY23" s="90"/>
      <c r="FZ23" s="90"/>
      <c r="GA23" s="90"/>
      <c r="GB23" s="116"/>
      <c r="GC23" s="16">
        <f t="shared" si="35"/>
        <v>0</v>
      </c>
      <c r="GD23" s="90"/>
      <c r="GE23" s="90"/>
      <c r="GF23" s="90"/>
      <c r="GG23" s="116"/>
      <c r="GH23" s="16">
        <f t="shared" si="36"/>
        <v>0</v>
      </c>
      <c r="GI23" s="90"/>
      <c r="GJ23" s="90"/>
      <c r="GK23" s="90"/>
      <c r="GL23" s="116"/>
      <c r="GM23" s="16">
        <f t="shared" si="37"/>
        <v>0</v>
      </c>
      <c r="GN23" s="90"/>
      <c r="GO23" s="90"/>
      <c r="GP23" s="90"/>
      <c r="GQ23" s="116"/>
      <c r="GR23" s="16">
        <f t="shared" si="38"/>
        <v>0</v>
      </c>
      <c r="GS23" s="90"/>
      <c r="GT23" s="90"/>
      <c r="GU23" s="90"/>
      <c r="GV23" s="116"/>
      <c r="GW23" s="16">
        <f t="shared" si="39"/>
        <v>0</v>
      </c>
      <c r="GX23" s="90"/>
      <c r="GY23" s="90"/>
      <c r="GZ23" s="90"/>
      <c r="HA23" s="116"/>
      <c r="HB23" s="16">
        <f t="shared" si="40"/>
        <v>0</v>
      </c>
      <c r="HC23" s="90"/>
      <c r="HD23" s="90"/>
      <c r="HE23" s="90"/>
      <c r="HF23" s="116"/>
      <c r="HG23" s="16">
        <f t="shared" si="41"/>
        <v>0</v>
      </c>
      <c r="HH23" s="90"/>
      <c r="HI23" s="90"/>
      <c r="HJ23" s="90"/>
      <c r="HK23" s="116"/>
      <c r="HL23" s="16">
        <f t="shared" si="42"/>
        <v>0</v>
      </c>
      <c r="HM23" s="90"/>
      <c r="HN23" s="90"/>
      <c r="HO23" s="90"/>
      <c r="HP23" s="116"/>
      <c r="HQ23" s="16">
        <f t="shared" si="43"/>
        <v>0</v>
      </c>
      <c r="HR23" s="90"/>
      <c r="HS23" s="90"/>
      <c r="HT23" s="90"/>
      <c r="HU23" s="116"/>
      <c r="HV23" s="16">
        <f t="shared" si="44"/>
        <v>0</v>
      </c>
      <c r="HW23" s="90"/>
      <c r="HX23" s="90"/>
      <c r="HY23" s="90"/>
      <c r="HZ23" s="116"/>
      <c r="IA23" s="16">
        <f t="shared" si="45"/>
        <v>0</v>
      </c>
      <c r="IB23" s="90"/>
      <c r="IC23" s="90"/>
      <c r="ID23" s="90"/>
      <c r="IE23" s="116"/>
      <c r="IF23" s="16">
        <f t="shared" si="46"/>
        <v>0</v>
      </c>
      <c r="IG23" s="90"/>
      <c r="IH23" s="90"/>
      <c r="II23" s="90"/>
      <c r="IJ23" s="116"/>
      <c r="IK23" s="16">
        <f t="shared" si="47"/>
        <v>0</v>
      </c>
      <c r="IL23" s="90"/>
      <c r="IM23" s="90"/>
      <c r="IN23" s="90"/>
      <c r="IO23" s="116"/>
      <c r="IP23" s="16">
        <f t="shared" si="48"/>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v>50</v>
      </c>
      <c r="AI24" s="16">
        <f t="shared" si="7"/>
        <v>0</v>
      </c>
      <c r="AJ24" s="90"/>
      <c r="AK24" s="90"/>
      <c r="AL24" s="90"/>
      <c r="AM24" s="116"/>
      <c r="AN24" s="16">
        <f t="shared" si="8"/>
        <v>0</v>
      </c>
      <c r="AO24" s="90"/>
      <c r="AP24" s="90"/>
      <c r="AQ24" s="90"/>
      <c r="AR24" s="116"/>
      <c r="AS24" s="16">
        <f t="shared" si="9"/>
        <v>0</v>
      </c>
      <c r="AT24" s="90"/>
      <c r="AU24" s="90">
        <v>50</v>
      </c>
      <c r="AV24" s="90"/>
      <c r="AW24" s="116"/>
      <c r="AX24" s="16">
        <f t="shared" si="10"/>
        <v>0</v>
      </c>
      <c r="AY24" s="90"/>
      <c r="AZ24" s="90"/>
      <c r="BA24" s="90"/>
      <c r="BB24" s="116"/>
      <c r="BC24" s="16">
        <f t="shared" si="49"/>
        <v>0</v>
      </c>
      <c r="BD24" s="90"/>
      <c r="BE24" s="90"/>
      <c r="BF24" s="90"/>
      <c r="BG24" s="116"/>
      <c r="BH24" s="16">
        <f t="shared" si="11"/>
        <v>0</v>
      </c>
      <c r="BI24" s="90"/>
      <c r="BJ24" s="90"/>
      <c r="BK24" s="90"/>
      <c r="BL24" s="116"/>
      <c r="BM24" s="16">
        <f t="shared" si="12"/>
        <v>0</v>
      </c>
      <c r="BN24" s="90"/>
      <c r="BO24" s="90"/>
      <c r="BP24" s="90"/>
      <c r="BQ24" s="116"/>
      <c r="BR24" s="16">
        <f t="shared" si="13"/>
        <v>0</v>
      </c>
      <c r="BS24" s="90"/>
      <c r="BT24" s="90"/>
      <c r="BU24" s="90"/>
      <c r="BV24" s="116"/>
      <c r="BW24" s="16">
        <f t="shared" si="14"/>
        <v>0</v>
      </c>
      <c r="BX24" s="90"/>
      <c r="BY24" s="90"/>
      <c r="BZ24" s="90"/>
      <c r="CA24" s="116"/>
      <c r="CB24" s="16">
        <f t="shared" si="15"/>
        <v>0</v>
      </c>
      <c r="CC24" s="90"/>
      <c r="CD24" s="90"/>
      <c r="CE24" s="90"/>
      <c r="CF24" s="116"/>
      <c r="CG24" s="16">
        <f t="shared" si="16"/>
        <v>0</v>
      </c>
      <c r="CH24" s="90"/>
      <c r="CI24" s="90"/>
      <c r="CJ24" s="90"/>
      <c r="CK24" s="116"/>
      <c r="CL24" s="16">
        <f t="shared" si="17"/>
        <v>0</v>
      </c>
      <c r="CM24" s="90"/>
      <c r="CN24" s="90"/>
      <c r="CO24" s="90"/>
      <c r="CP24" s="116"/>
      <c r="CQ24" s="16">
        <f t="shared" si="18"/>
        <v>0</v>
      </c>
      <c r="CR24" s="90"/>
      <c r="CS24" s="90"/>
      <c r="CT24" s="90"/>
      <c r="CU24" s="116"/>
      <c r="CV24" s="16">
        <f t="shared" si="19"/>
        <v>0</v>
      </c>
      <c r="CW24" s="90"/>
      <c r="CX24" s="90"/>
      <c r="CY24" s="90"/>
      <c r="CZ24" s="116"/>
      <c r="DA24" s="16">
        <f t="shared" si="20"/>
        <v>0</v>
      </c>
      <c r="DB24" s="90"/>
      <c r="DC24" s="90"/>
      <c r="DD24" s="90"/>
      <c r="DE24" s="116"/>
      <c r="DF24" s="16">
        <f t="shared" si="21"/>
        <v>0</v>
      </c>
      <c r="DG24" s="90"/>
      <c r="DH24" s="90"/>
      <c r="DI24" s="90"/>
      <c r="DJ24" s="116"/>
      <c r="DK24" s="16">
        <f t="shared" si="22"/>
        <v>0</v>
      </c>
      <c r="DL24" s="90"/>
      <c r="DM24" s="90"/>
      <c r="DN24" s="90"/>
      <c r="DO24" s="116"/>
      <c r="DP24" s="16">
        <f t="shared" si="23"/>
        <v>0</v>
      </c>
      <c r="DQ24" s="90"/>
      <c r="DR24" s="90"/>
      <c r="DS24" s="90"/>
      <c r="DT24" s="116"/>
      <c r="DU24" s="16">
        <f t="shared" si="24"/>
        <v>0</v>
      </c>
      <c r="DV24" s="90"/>
      <c r="DW24" s="90"/>
      <c r="DX24" s="90"/>
      <c r="DY24" s="116"/>
      <c r="DZ24" s="16">
        <f t="shared" si="25"/>
        <v>0</v>
      </c>
      <c r="EA24" s="90"/>
      <c r="EB24" s="90"/>
      <c r="EC24" s="90"/>
      <c r="ED24" s="116"/>
      <c r="EE24" s="16">
        <f t="shared" si="26"/>
        <v>0</v>
      </c>
      <c r="EF24" s="90"/>
      <c r="EG24" s="90"/>
      <c r="EH24" s="90"/>
      <c r="EI24" s="116"/>
      <c r="EJ24" s="16">
        <f t="shared" si="27"/>
        <v>0</v>
      </c>
      <c r="EK24" s="90"/>
      <c r="EL24" s="90"/>
      <c r="EM24" s="90"/>
      <c r="EN24" s="116"/>
      <c r="EO24" s="16">
        <f t="shared" si="28"/>
        <v>0</v>
      </c>
      <c r="EP24" s="90"/>
      <c r="EQ24" s="90"/>
      <c r="ER24" s="90"/>
      <c r="ES24" s="116"/>
      <c r="ET24" s="16">
        <f t="shared" si="29"/>
        <v>0</v>
      </c>
      <c r="EU24" s="90"/>
      <c r="EV24" s="90"/>
      <c r="EW24" s="90"/>
      <c r="EX24" s="116"/>
      <c r="EY24" s="16">
        <f t="shared" si="30"/>
        <v>0</v>
      </c>
      <c r="EZ24" s="90"/>
      <c r="FA24" s="90"/>
      <c r="FB24" s="90"/>
      <c r="FC24" s="116"/>
      <c r="FD24" s="16">
        <f t="shared" si="31"/>
        <v>0</v>
      </c>
      <c r="FE24" s="90"/>
      <c r="FF24" s="90"/>
      <c r="FG24" s="90"/>
      <c r="FH24" s="116"/>
      <c r="FI24" s="16">
        <f t="shared" si="0"/>
        <v>0</v>
      </c>
      <c r="FJ24" s="90"/>
      <c r="FK24" s="90"/>
      <c r="FL24" s="90"/>
      <c r="FM24" s="116"/>
      <c r="FN24" s="16">
        <f t="shared" si="32"/>
        <v>0</v>
      </c>
      <c r="FO24" s="90"/>
      <c r="FP24" s="90"/>
      <c r="FQ24" s="90"/>
      <c r="FR24" s="116"/>
      <c r="FS24" s="16">
        <f t="shared" si="33"/>
        <v>0</v>
      </c>
      <c r="FT24" s="90"/>
      <c r="FU24" s="90"/>
      <c r="FV24" s="90"/>
      <c r="FW24" s="116"/>
      <c r="FX24" s="16">
        <f t="shared" si="34"/>
        <v>0</v>
      </c>
      <c r="FY24" s="90"/>
      <c r="FZ24" s="90"/>
      <c r="GA24" s="90"/>
      <c r="GB24" s="116"/>
      <c r="GC24" s="16">
        <f t="shared" si="35"/>
        <v>0</v>
      </c>
      <c r="GD24" s="90"/>
      <c r="GE24" s="90"/>
      <c r="GF24" s="90"/>
      <c r="GG24" s="116"/>
      <c r="GH24" s="16">
        <f t="shared" si="36"/>
        <v>0</v>
      </c>
      <c r="GI24" s="90"/>
      <c r="GJ24" s="90"/>
      <c r="GK24" s="90"/>
      <c r="GL24" s="116"/>
      <c r="GM24" s="16">
        <f t="shared" si="37"/>
        <v>0</v>
      </c>
      <c r="GN24" s="90"/>
      <c r="GO24" s="90"/>
      <c r="GP24" s="90"/>
      <c r="GQ24" s="116"/>
      <c r="GR24" s="16">
        <f t="shared" si="38"/>
        <v>0</v>
      </c>
      <c r="GS24" s="90"/>
      <c r="GT24" s="90"/>
      <c r="GU24" s="90"/>
      <c r="GV24" s="116"/>
      <c r="GW24" s="16">
        <f t="shared" si="39"/>
        <v>0</v>
      </c>
      <c r="GX24" s="90"/>
      <c r="GY24" s="90"/>
      <c r="GZ24" s="90"/>
      <c r="HA24" s="116"/>
      <c r="HB24" s="16">
        <f t="shared" si="40"/>
        <v>0</v>
      </c>
      <c r="HC24" s="90"/>
      <c r="HD24" s="90"/>
      <c r="HE24" s="90"/>
      <c r="HF24" s="116"/>
      <c r="HG24" s="16">
        <f t="shared" si="41"/>
        <v>0</v>
      </c>
      <c r="HH24" s="90"/>
      <c r="HI24" s="90"/>
      <c r="HJ24" s="90"/>
      <c r="HK24" s="116"/>
      <c r="HL24" s="16">
        <f t="shared" si="42"/>
        <v>0</v>
      </c>
      <c r="HM24" s="90"/>
      <c r="HN24" s="90"/>
      <c r="HO24" s="90"/>
      <c r="HP24" s="116"/>
      <c r="HQ24" s="16">
        <f t="shared" si="43"/>
        <v>0</v>
      </c>
      <c r="HR24" s="90"/>
      <c r="HS24" s="90"/>
      <c r="HT24" s="90"/>
      <c r="HU24" s="116"/>
      <c r="HV24" s="16">
        <f t="shared" si="44"/>
        <v>0</v>
      </c>
      <c r="HW24" s="90"/>
      <c r="HX24" s="90"/>
      <c r="HY24" s="90"/>
      <c r="HZ24" s="116"/>
      <c r="IA24" s="16">
        <f t="shared" si="45"/>
        <v>0</v>
      </c>
      <c r="IB24" s="90"/>
      <c r="IC24" s="90"/>
      <c r="ID24" s="90"/>
      <c r="IE24" s="116"/>
      <c r="IF24" s="16">
        <f t="shared" si="46"/>
        <v>0</v>
      </c>
      <c r="IG24" s="90"/>
      <c r="IH24" s="90"/>
      <c r="II24" s="90"/>
      <c r="IJ24" s="116"/>
      <c r="IK24" s="16">
        <f t="shared" si="47"/>
        <v>0</v>
      </c>
      <c r="IL24" s="90"/>
      <c r="IM24" s="90"/>
      <c r="IN24" s="90"/>
      <c r="IO24" s="116"/>
      <c r="IP24" s="16">
        <f t="shared" si="48"/>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49"/>
        <v>0</v>
      </c>
      <c r="BD25" s="90"/>
      <c r="BE25" s="90"/>
      <c r="BF25" s="90"/>
      <c r="BG25" s="116"/>
      <c r="BH25" s="16">
        <f t="shared" si="11"/>
        <v>0</v>
      </c>
      <c r="BI25" s="90"/>
      <c r="BJ25" s="90"/>
      <c r="BK25" s="90"/>
      <c r="BL25" s="116"/>
      <c r="BM25" s="16">
        <f t="shared" si="12"/>
        <v>0</v>
      </c>
      <c r="BN25" s="90"/>
      <c r="BO25" s="90"/>
      <c r="BP25" s="90"/>
      <c r="BQ25" s="116"/>
      <c r="BR25" s="16">
        <f t="shared" si="13"/>
        <v>0</v>
      </c>
      <c r="BS25" s="90"/>
      <c r="BT25" s="90"/>
      <c r="BU25" s="90"/>
      <c r="BV25" s="116"/>
      <c r="BW25" s="16">
        <f t="shared" si="14"/>
        <v>0</v>
      </c>
      <c r="BX25" s="90"/>
      <c r="BY25" s="90"/>
      <c r="BZ25" s="90"/>
      <c r="CA25" s="116"/>
      <c r="CB25" s="16">
        <f t="shared" si="15"/>
        <v>0</v>
      </c>
      <c r="CC25" s="90"/>
      <c r="CD25" s="90"/>
      <c r="CE25" s="90"/>
      <c r="CF25" s="116"/>
      <c r="CG25" s="16">
        <f t="shared" si="16"/>
        <v>0</v>
      </c>
      <c r="CH25" s="90"/>
      <c r="CI25" s="90"/>
      <c r="CJ25" s="90"/>
      <c r="CK25" s="116"/>
      <c r="CL25" s="16">
        <f t="shared" si="17"/>
        <v>0</v>
      </c>
      <c r="CM25" s="90"/>
      <c r="CN25" s="90"/>
      <c r="CO25" s="90"/>
      <c r="CP25" s="116"/>
      <c r="CQ25" s="16">
        <f t="shared" si="18"/>
        <v>0</v>
      </c>
      <c r="CR25" s="90"/>
      <c r="CS25" s="90"/>
      <c r="CT25" s="90"/>
      <c r="CU25" s="116"/>
      <c r="CV25" s="16">
        <f t="shared" si="19"/>
        <v>0</v>
      </c>
      <c r="CW25" s="90"/>
      <c r="CX25" s="90"/>
      <c r="CY25" s="90"/>
      <c r="CZ25" s="116"/>
      <c r="DA25" s="16">
        <f t="shared" si="20"/>
        <v>0</v>
      </c>
      <c r="DB25" s="90"/>
      <c r="DC25" s="90"/>
      <c r="DD25" s="90"/>
      <c r="DE25" s="116"/>
      <c r="DF25" s="16">
        <f t="shared" si="21"/>
        <v>0</v>
      </c>
      <c r="DG25" s="90"/>
      <c r="DH25" s="90"/>
      <c r="DI25" s="90"/>
      <c r="DJ25" s="116"/>
      <c r="DK25" s="16">
        <f t="shared" si="22"/>
        <v>0</v>
      </c>
      <c r="DL25" s="90"/>
      <c r="DM25" s="90"/>
      <c r="DN25" s="90"/>
      <c r="DO25" s="116"/>
      <c r="DP25" s="16">
        <f t="shared" si="23"/>
        <v>0</v>
      </c>
      <c r="DQ25" s="90"/>
      <c r="DR25" s="90"/>
      <c r="DS25" s="90"/>
      <c r="DT25" s="116"/>
      <c r="DU25" s="16">
        <f t="shared" si="24"/>
        <v>0</v>
      </c>
      <c r="DV25" s="90"/>
      <c r="DW25" s="90"/>
      <c r="DX25" s="90"/>
      <c r="DY25" s="116"/>
      <c r="DZ25" s="16">
        <f t="shared" si="25"/>
        <v>0</v>
      </c>
      <c r="EA25" s="90"/>
      <c r="EB25" s="90"/>
      <c r="EC25" s="90"/>
      <c r="ED25" s="116"/>
      <c r="EE25" s="16">
        <f t="shared" si="26"/>
        <v>0</v>
      </c>
      <c r="EF25" s="90"/>
      <c r="EG25" s="90"/>
      <c r="EH25" s="90"/>
      <c r="EI25" s="116"/>
      <c r="EJ25" s="16">
        <f t="shared" si="27"/>
        <v>0</v>
      </c>
      <c r="EK25" s="90"/>
      <c r="EL25" s="90"/>
      <c r="EM25" s="90"/>
      <c r="EN25" s="116"/>
      <c r="EO25" s="16">
        <f t="shared" si="28"/>
        <v>0</v>
      </c>
      <c r="EP25" s="90"/>
      <c r="EQ25" s="90"/>
      <c r="ER25" s="90"/>
      <c r="ES25" s="116"/>
      <c r="ET25" s="16">
        <f t="shared" si="29"/>
        <v>0</v>
      </c>
      <c r="EU25" s="90"/>
      <c r="EV25" s="90"/>
      <c r="EW25" s="90"/>
      <c r="EX25" s="116"/>
      <c r="EY25" s="16">
        <f t="shared" si="30"/>
        <v>0</v>
      </c>
      <c r="EZ25" s="90"/>
      <c r="FA25" s="90"/>
      <c r="FB25" s="90"/>
      <c r="FC25" s="116"/>
      <c r="FD25" s="16">
        <f t="shared" si="31"/>
        <v>0</v>
      </c>
      <c r="FE25" s="90"/>
      <c r="FF25" s="90"/>
      <c r="FG25" s="90"/>
      <c r="FH25" s="116"/>
      <c r="FI25" s="16">
        <f t="shared" si="0"/>
        <v>0</v>
      </c>
      <c r="FJ25" s="90"/>
      <c r="FK25" s="90"/>
      <c r="FL25" s="90"/>
      <c r="FM25" s="116"/>
      <c r="FN25" s="16">
        <f t="shared" si="32"/>
        <v>0</v>
      </c>
      <c r="FO25" s="90"/>
      <c r="FP25" s="90"/>
      <c r="FQ25" s="90"/>
      <c r="FR25" s="116"/>
      <c r="FS25" s="16">
        <f t="shared" si="33"/>
        <v>0</v>
      </c>
      <c r="FT25" s="90"/>
      <c r="FU25" s="90"/>
      <c r="FV25" s="90"/>
      <c r="FW25" s="116"/>
      <c r="FX25" s="16">
        <f t="shared" si="34"/>
        <v>0</v>
      </c>
      <c r="FY25" s="90"/>
      <c r="FZ25" s="90"/>
      <c r="GA25" s="90"/>
      <c r="GB25" s="116"/>
      <c r="GC25" s="16">
        <f t="shared" si="35"/>
        <v>0</v>
      </c>
      <c r="GD25" s="90"/>
      <c r="GE25" s="90"/>
      <c r="GF25" s="90"/>
      <c r="GG25" s="116"/>
      <c r="GH25" s="16">
        <f t="shared" si="36"/>
        <v>0</v>
      </c>
      <c r="GI25" s="90"/>
      <c r="GJ25" s="90"/>
      <c r="GK25" s="90"/>
      <c r="GL25" s="116"/>
      <c r="GM25" s="16">
        <f t="shared" si="37"/>
        <v>0</v>
      </c>
      <c r="GN25" s="90"/>
      <c r="GO25" s="90"/>
      <c r="GP25" s="90"/>
      <c r="GQ25" s="116"/>
      <c r="GR25" s="16">
        <f t="shared" si="38"/>
        <v>0</v>
      </c>
      <c r="GS25" s="90"/>
      <c r="GT25" s="90"/>
      <c r="GU25" s="90"/>
      <c r="GV25" s="116"/>
      <c r="GW25" s="16">
        <f t="shared" si="39"/>
        <v>0</v>
      </c>
      <c r="GX25" s="90"/>
      <c r="GY25" s="90"/>
      <c r="GZ25" s="90"/>
      <c r="HA25" s="116"/>
      <c r="HB25" s="16">
        <f t="shared" si="40"/>
        <v>0</v>
      </c>
      <c r="HC25" s="90"/>
      <c r="HD25" s="90"/>
      <c r="HE25" s="90"/>
      <c r="HF25" s="116"/>
      <c r="HG25" s="16">
        <f t="shared" si="41"/>
        <v>0</v>
      </c>
      <c r="HH25" s="90"/>
      <c r="HI25" s="90"/>
      <c r="HJ25" s="90"/>
      <c r="HK25" s="116"/>
      <c r="HL25" s="16">
        <f t="shared" si="42"/>
        <v>0</v>
      </c>
      <c r="HM25" s="90"/>
      <c r="HN25" s="90"/>
      <c r="HO25" s="90"/>
      <c r="HP25" s="116"/>
      <c r="HQ25" s="16">
        <f t="shared" si="43"/>
        <v>0</v>
      </c>
      <c r="HR25" s="90"/>
      <c r="HS25" s="90"/>
      <c r="HT25" s="90"/>
      <c r="HU25" s="116"/>
      <c r="HV25" s="16">
        <f t="shared" si="44"/>
        <v>0</v>
      </c>
      <c r="HW25" s="90"/>
      <c r="HX25" s="90"/>
      <c r="HY25" s="90"/>
      <c r="HZ25" s="116"/>
      <c r="IA25" s="16">
        <f t="shared" si="45"/>
        <v>0</v>
      </c>
      <c r="IB25" s="90"/>
      <c r="IC25" s="90"/>
      <c r="ID25" s="90"/>
      <c r="IE25" s="116"/>
      <c r="IF25" s="16">
        <f t="shared" si="46"/>
        <v>0</v>
      </c>
      <c r="IG25" s="90"/>
      <c r="IH25" s="90"/>
      <c r="II25" s="90"/>
      <c r="IJ25" s="116"/>
      <c r="IK25" s="16">
        <f t="shared" si="47"/>
        <v>0</v>
      </c>
      <c r="IL25" s="90"/>
      <c r="IM25" s="90"/>
      <c r="IN25" s="90"/>
      <c r="IO25" s="116"/>
      <c r="IP25" s="16">
        <f t="shared" si="48"/>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49"/>
        <v>0</v>
      </c>
      <c r="BD26" s="90"/>
      <c r="BE26" s="90"/>
      <c r="BF26" s="90"/>
      <c r="BG26" s="116"/>
      <c r="BH26" s="16">
        <f t="shared" si="11"/>
        <v>0</v>
      </c>
      <c r="BI26" s="90"/>
      <c r="BJ26" s="90"/>
      <c r="BK26" s="90"/>
      <c r="BL26" s="116"/>
      <c r="BM26" s="16">
        <f t="shared" si="12"/>
        <v>0</v>
      </c>
      <c r="BN26" s="90"/>
      <c r="BO26" s="90"/>
      <c r="BP26" s="90"/>
      <c r="BQ26" s="116"/>
      <c r="BR26" s="16">
        <f t="shared" si="13"/>
        <v>0</v>
      </c>
      <c r="BS26" s="90"/>
      <c r="BT26" s="90"/>
      <c r="BU26" s="90"/>
      <c r="BV26" s="116"/>
      <c r="BW26" s="16">
        <f t="shared" si="14"/>
        <v>0</v>
      </c>
      <c r="BX26" s="90"/>
      <c r="BY26" s="90"/>
      <c r="BZ26" s="90"/>
      <c r="CA26" s="116"/>
      <c r="CB26" s="16">
        <f t="shared" si="15"/>
        <v>0</v>
      </c>
      <c r="CC26" s="90"/>
      <c r="CD26" s="90"/>
      <c r="CE26" s="90"/>
      <c r="CF26" s="116"/>
      <c r="CG26" s="16">
        <f t="shared" si="16"/>
        <v>0</v>
      </c>
      <c r="CH26" s="90"/>
      <c r="CI26" s="90"/>
      <c r="CJ26" s="90"/>
      <c r="CK26" s="116"/>
      <c r="CL26" s="16">
        <f t="shared" si="17"/>
        <v>0</v>
      </c>
      <c r="CM26" s="90"/>
      <c r="CN26" s="90"/>
      <c r="CO26" s="90"/>
      <c r="CP26" s="116"/>
      <c r="CQ26" s="16">
        <f t="shared" si="18"/>
        <v>0</v>
      </c>
      <c r="CR26" s="90"/>
      <c r="CS26" s="90"/>
      <c r="CT26" s="90"/>
      <c r="CU26" s="116"/>
      <c r="CV26" s="16">
        <f t="shared" si="19"/>
        <v>0</v>
      </c>
      <c r="CW26" s="90"/>
      <c r="CX26" s="90"/>
      <c r="CY26" s="90"/>
      <c r="CZ26" s="116"/>
      <c r="DA26" s="16">
        <f t="shared" si="20"/>
        <v>0</v>
      </c>
      <c r="DB26" s="90"/>
      <c r="DC26" s="90"/>
      <c r="DD26" s="90"/>
      <c r="DE26" s="116"/>
      <c r="DF26" s="16">
        <f t="shared" si="21"/>
        <v>0</v>
      </c>
      <c r="DG26" s="90"/>
      <c r="DH26" s="90"/>
      <c r="DI26" s="90"/>
      <c r="DJ26" s="116"/>
      <c r="DK26" s="16">
        <f t="shared" si="22"/>
        <v>0</v>
      </c>
      <c r="DL26" s="90"/>
      <c r="DM26" s="90"/>
      <c r="DN26" s="90"/>
      <c r="DO26" s="116"/>
      <c r="DP26" s="16">
        <f t="shared" si="23"/>
        <v>0</v>
      </c>
      <c r="DQ26" s="90"/>
      <c r="DR26" s="90"/>
      <c r="DS26" s="90"/>
      <c r="DT26" s="116"/>
      <c r="DU26" s="16">
        <f t="shared" si="24"/>
        <v>0</v>
      </c>
      <c r="DV26" s="90"/>
      <c r="DW26" s="90"/>
      <c r="DX26" s="90"/>
      <c r="DY26" s="116"/>
      <c r="DZ26" s="16">
        <f t="shared" si="25"/>
        <v>0</v>
      </c>
      <c r="EA26" s="90"/>
      <c r="EB26" s="90"/>
      <c r="EC26" s="90"/>
      <c r="ED26" s="116"/>
      <c r="EE26" s="16">
        <f t="shared" si="26"/>
        <v>0</v>
      </c>
      <c r="EF26" s="90"/>
      <c r="EG26" s="90"/>
      <c r="EH26" s="90"/>
      <c r="EI26" s="116"/>
      <c r="EJ26" s="16">
        <f t="shared" si="27"/>
        <v>0</v>
      </c>
      <c r="EK26" s="90"/>
      <c r="EL26" s="90"/>
      <c r="EM26" s="90"/>
      <c r="EN26" s="116"/>
      <c r="EO26" s="16">
        <f t="shared" si="28"/>
        <v>0</v>
      </c>
      <c r="EP26" s="90"/>
      <c r="EQ26" s="90"/>
      <c r="ER26" s="90"/>
      <c r="ES26" s="116"/>
      <c r="ET26" s="16">
        <f t="shared" si="29"/>
        <v>0</v>
      </c>
      <c r="EU26" s="90"/>
      <c r="EV26" s="90"/>
      <c r="EW26" s="90"/>
      <c r="EX26" s="116"/>
      <c r="EY26" s="16">
        <f t="shared" si="30"/>
        <v>0</v>
      </c>
      <c r="EZ26" s="90"/>
      <c r="FA26" s="90"/>
      <c r="FB26" s="90"/>
      <c r="FC26" s="116"/>
      <c r="FD26" s="16">
        <f t="shared" si="31"/>
        <v>0</v>
      </c>
      <c r="FE26" s="90"/>
      <c r="FF26" s="90"/>
      <c r="FG26" s="90"/>
      <c r="FH26" s="116"/>
      <c r="FI26" s="16">
        <f t="shared" si="0"/>
        <v>0</v>
      </c>
      <c r="FJ26" s="90"/>
      <c r="FK26" s="90"/>
      <c r="FL26" s="90"/>
      <c r="FM26" s="116"/>
      <c r="FN26" s="16">
        <f t="shared" si="32"/>
        <v>0</v>
      </c>
      <c r="FO26" s="90"/>
      <c r="FP26" s="90"/>
      <c r="FQ26" s="90"/>
      <c r="FR26" s="116"/>
      <c r="FS26" s="16">
        <f t="shared" si="33"/>
        <v>0</v>
      </c>
      <c r="FT26" s="90"/>
      <c r="FU26" s="90"/>
      <c r="FV26" s="90"/>
      <c r="FW26" s="116"/>
      <c r="FX26" s="16">
        <f t="shared" si="34"/>
        <v>0</v>
      </c>
      <c r="FY26" s="90"/>
      <c r="FZ26" s="90"/>
      <c r="GA26" s="90"/>
      <c r="GB26" s="116"/>
      <c r="GC26" s="16">
        <f t="shared" si="35"/>
        <v>0</v>
      </c>
      <c r="GD26" s="90"/>
      <c r="GE26" s="90"/>
      <c r="GF26" s="90"/>
      <c r="GG26" s="116"/>
      <c r="GH26" s="16">
        <f t="shared" si="36"/>
        <v>0</v>
      </c>
      <c r="GI26" s="90"/>
      <c r="GJ26" s="90"/>
      <c r="GK26" s="90"/>
      <c r="GL26" s="116"/>
      <c r="GM26" s="16">
        <f t="shared" si="37"/>
        <v>0</v>
      </c>
      <c r="GN26" s="90"/>
      <c r="GO26" s="90"/>
      <c r="GP26" s="90"/>
      <c r="GQ26" s="116"/>
      <c r="GR26" s="16">
        <f t="shared" si="38"/>
        <v>0</v>
      </c>
      <c r="GS26" s="90"/>
      <c r="GT26" s="90"/>
      <c r="GU26" s="90"/>
      <c r="GV26" s="116"/>
      <c r="GW26" s="16">
        <f t="shared" si="39"/>
        <v>0</v>
      </c>
      <c r="GX26" s="90"/>
      <c r="GY26" s="90"/>
      <c r="GZ26" s="90"/>
      <c r="HA26" s="116"/>
      <c r="HB26" s="16">
        <f t="shared" si="40"/>
        <v>0</v>
      </c>
      <c r="HC26" s="90"/>
      <c r="HD26" s="90"/>
      <c r="HE26" s="90"/>
      <c r="HF26" s="116"/>
      <c r="HG26" s="16">
        <f t="shared" si="41"/>
        <v>0</v>
      </c>
      <c r="HH26" s="90"/>
      <c r="HI26" s="90"/>
      <c r="HJ26" s="90"/>
      <c r="HK26" s="116"/>
      <c r="HL26" s="16">
        <f t="shared" si="42"/>
        <v>0</v>
      </c>
      <c r="HM26" s="90"/>
      <c r="HN26" s="90"/>
      <c r="HO26" s="90"/>
      <c r="HP26" s="116"/>
      <c r="HQ26" s="16">
        <f t="shared" si="43"/>
        <v>0</v>
      </c>
      <c r="HR26" s="90"/>
      <c r="HS26" s="90"/>
      <c r="HT26" s="90"/>
      <c r="HU26" s="116"/>
      <c r="HV26" s="16">
        <f t="shared" si="44"/>
        <v>0</v>
      </c>
      <c r="HW26" s="90"/>
      <c r="HX26" s="90"/>
      <c r="HY26" s="90"/>
      <c r="HZ26" s="116"/>
      <c r="IA26" s="16">
        <f t="shared" si="45"/>
        <v>0</v>
      </c>
      <c r="IB26" s="90"/>
      <c r="IC26" s="90"/>
      <c r="ID26" s="90"/>
      <c r="IE26" s="116"/>
      <c r="IF26" s="16">
        <f t="shared" si="46"/>
        <v>0</v>
      </c>
      <c r="IG26" s="90"/>
      <c r="IH26" s="90"/>
      <c r="II26" s="90"/>
      <c r="IJ26" s="116"/>
      <c r="IK26" s="16">
        <f t="shared" si="47"/>
        <v>0</v>
      </c>
      <c r="IL26" s="90"/>
      <c r="IM26" s="90"/>
      <c r="IN26" s="90"/>
      <c r="IO26" s="116"/>
      <c r="IP26" s="16">
        <f t="shared" si="48"/>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49"/>
        <v>0</v>
      </c>
      <c r="BD27" s="90"/>
      <c r="BE27" s="90"/>
      <c r="BF27" s="90"/>
      <c r="BG27" s="116"/>
      <c r="BH27" s="16">
        <f t="shared" si="11"/>
        <v>0</v>
      </c>
      <c r="BI27" s="90"/>
      <c r="BJ27" s="90"/>
      <c r="BK27" s="90"/>
      <c r="BL27" s="116"/>
      <c r="BM27" s="16">
        <f t="shared" si="12"/>
        <v>0</v>
      </c>
      <c r="BN27" s="90"/>
      <c r="BO27" s="90"/>
      <c r="BP27" s="90"/>
      <c r="BQ27" s="116"/>
      <c r="BR27" s="16">
        <f t="shared" si="13"/>
        <v>0</v>
      </c>
      <c r="BS27" s="90"/>
      <c r="BT27" s="90"/>
      <c r="BU27" s="90"/>
      <c r="BV27" s="116"/>
      <c r="BW27" s="16">
        <f t="shared" si="14"/>
        <v>0</v>
      </c>
      <c r="BX27" s="90"/>
      <c r="BY27" s="90"/>
      <c r="BZ27" s="90"/>
      <c r="CA27" s="116"/>
      <c r="CB27" s="16">
        <f t="shared" si="15"/>
        <v>0</v>
      </c>
      <c r="CC27" s="90"/>
      <c r="CD27" s="90"/>
      <c r="CE27" s="90"/>
      <c r="CF27" s="116"/>
      <c r="CG27" s="16">
        <f t="shared" si="16"/>
        <v>0</v>
      </c>
      <c r="CH27" s="90"/>
      <c r="CI27" s="90"/>
      <c r="CJ27" s="90"/>
      <c r="CK27" s="116"/>
      <c r="CL27" s="16">
        <f t="shared" si="17"/>
        <v>0</v>
      </c>
      <c r="CM27" s="90"/>
      <c r="CN27" s="90"/>
      <c r="CO27" s="90"/>
      <c r="CP27" s="116"/>
      <c r="CQ27" s="16">
        <f t="shared" si="18"/>
        <v>0</v>
      </c>
      <c r="CR27" s="90"/>
      <c r="CS27" s="90"/>
      <c r="CT27" s="90"/>
      <c r="CU27" s="116"/>
      <c r="CV27" s="16">
        <f t="shared" si="19"/>
        <v>0</v>
      </c>
      <c r="CW27" s="90"/>
      <c r="CX27" s="90"/>
      <c r="CY27" s="90"/>
      <c r="CZ27" s="116"/>
      <c r="DA27" s="16">
        <f t="shared" si="20"/>
        <v>0</v>
      </c>
      <c r="DB27" s="90"/>
      <c r="DC27" s="90"/>
      <c r="DD27" s="90"/>
      <c r="DE27" s="116"/>
      <c r="DF27" s="16">
        <f t="shared" si="21"/>
        <v>0</v>
      </c>
      <c r="DG27" s="90"/>
      <c r="DH27" s="90"/>
      <c r="DI27" s="90"/>
      <c r="DJ27" s="116"/>
      <c r="DK27" s="16">
        <f t="shared" si="22"/>
        <v>0</v>
      </c>
      <c r="DL27" s="90"/>
      <c r="DM27" s="90"/>
      <c r="DN27" s="90"/>
      <c r="DO27" s="116"/>
      <c r="DP27" s="16">
        <f t="shared" si="23"/>
        <v>0</v>
      </c>
      <c r="DQ27" s="90"/>
      <c r="DR27" s="90"/>
      <c r="DS27" s="90"/>
      <c r="DT27" s="116"/>
      <c r="DU27" s="16">
        <f t="shared" si="24"/>
        <v>0</v>
      </c>
      <c r="DV27" s="90"/>
      <c r="DW27" s="90"/>
      <c r="DX27" s="90"/>
      <c r="DY27" s="116"/>
      <c r="DZ27" s="16">
        <f t="shared" si="25"/>
        <v>0</v>
      </c>
      <c r="EA27" s="90"/>
      <c r="EB27" s="90"/>
      <c r="EC27" s="90"/>
      <c r="ED27" s="116"/>
      <c r="EE27" s="16">
        <f t="shared" si="26"/>
        <v>0</v>
      </c>
      <c r="EF27" s="90"/>
      <c r="EG27" s="90"/>
      <c r="EH27" s="90"/>
      <c r="EI27" s="116"/>
      <c r="EJ27" s="16">
        <f t="shared" si="27"/>
        <v>0</v>
      </c>
      <c r="EK27" s="90"/>
      <c r="EL27" s="90"/>
      <c r="EM27" s="90"/>
      <c r="EN27" s="116"/>
      <c r="EO27" s="16">
        <f t="shared" si="28"/>
        <v>0</v>
      </c>
      <c r="EP27" s="90"/>
      <c r="EQ27" s="90"/>
      <c r="ER27" s="90"/>
      <c r="ES27" s="116"/>
      <c r="ET27" s="16">
        <f t="shared" si="29"/>
        <v>0</v>
      </c>
      <c r="EU27" s="90"/>
      <c r="EV27" s="90"/>
      <c r="EW27" s="90"/>
      <c r="EX27" s="116"/>
      <c r="EY27" s="16">
        <f t="shared" si="30"/>
        <v>0</v>
      </c>
      <c r="EZ27" s="90"/>
      <c r="FA27" s="90"/>
      <c r="FB27" s="90"/>
      <c r="FC27" s="116"/>
      <c r="FD27" s="16">
        <f t="shared" si="31"/>
        <v>0</v>
      </c>
      <c r="FE27" s="90"/>
      <c r="FF27" s="90"/>
      <c r="FG27" s="90"/>
      <c r="FH27" s="116"/>
      <c r="FI27" s="16">
        <f t="shared" si="0"/>
        <v>0</v>
      </c>
      <c r="FJ27" s="90"/>
      <c r="FK27" s="90"/>
      <c r="FL27" s="90"/>
      <c r="FM27" s="116"/>
      <c r="FN27" s="16">
        <f t="shared" si="32"/>
        <v>0</v>
      </c>
      <c r="FO27" s="90"/>
      <c r="FP27" s="90"/>
      <c r="FQ27" s="90"/>
      <c r="FR27" s="116"/>
      <c r="FS27" s="16">
        <f t="shared" si="33"/>
        <v>0</v>
      </c>
      <c r="FT27" s="90"/>
      <c r="FU27" s="90"/>
      <c r="FV27" s="90"/>
      <c r="FW27" s="116"/>
      <c r="FX27" s="16">
        <f t="shared" si="34"/>
        <v>0</v>
      </c>
      <c r="FY27" s="90"/>
      <c r="FZ27" s="90"/>
      <c r="GA27" s="90"/>
      <c r="GB27" s="116"/>
      <c r="GC27" s="16">
        <f t="shared" si="35"/>
        <v>0</v>
      </c>
      <c r="GD27" s="90"/>
      <c r="GE27" s="90"/>
      <c r="GF27" s="90"/>
      <c r="GG27" s="116"/>
      <c r="GH27" s="16">
        <f t="shared" si="36"/>
        <v>0</v>
      </c>
      <c r="GI27" s="90"/>
      <c r="GJ27" s="90"/>
      <c r="GK27" s="90"/>
      <c r="GL27" s="116"/>
      <c r="GM27" s="16">
        <f t="shared" si="37"/>
        <v>0</v>
      </c>
      <c r="GN27" s="90"/>
      <c r="GO27" s="90"/>
      <c r="GP27" s="90"/>
      <c r="GQ27" s="116"/>
      <c r="GR27" s="16">
        <f t="shared" si="38"/>
        <v>0</v>
      </c>
      <c r="GS27" s="90"/>
      <c r="GT27" s="90"/>
      <c r="GU27" s="90"/>
      <c r="GV27" s="116"/>
      <c r="GW27" s="16">
        <f t="shared" si="39"/>
        <v>0</v>
      </c>
      <c r="GX27" s="90"/>
      <c r="GY27" s="90"/>
      <c r="GZ27" s="90"/>
      <c r="HA27" s="116"/>
      <c r="HB27" s="16">
        <f t="shared" si="40"/>
        <v>0</v>
      </c>
      <c r="HC27" s="90"/>
      <c r="HD27" s="90"/>
      <c r="HE27" s="90"/>
      <c r="HF27" s="116"/>
      <c r="HG27" s="16">
        <f t="shared" si="41"/>
        <v>0</v>
      </c>
      <c r="HH27" s="90"/>
      <c r="HI27" s="90"/>
      <c r="HJ27" s="90"/>
      <c r="HK27" s="116"/>
      <c r="HL27" s="16">
        <f t="shared" si="42"/>
        <v>0</v>
      </c>
      <c r="HM27" s="90"/>
      <c r="HN27" s="90"/>
      <c r="HO27" s="90"/>
      <c r="HP27" s="116"/>
      <c r="HQ27" s="16">
        <f t="shared" si="43"/>
        <v>0</v>
      </c>
      <c r="HR27" s="90"/>
      <c r="HS27" s="90"/>
      <c r="HT27" s="90"/>
      <c r="HU27" s="116"/>
      <c r="HV27" s="16">
        <f t="shared" si="44"/>
        <v>0</v>
      </c>
      <c r="HW27" s="90"/>
      <c r="HX27" s="90"/>
      <c r="HY27" s="90"/>
      <c r="HZ27" s="116"/>
      <c r="IA27" s="16">
        <f t="shared" si="45"/>
        <v>0</v>
      </c>
      <c r="IB27" s="90"/>
      <c r="IC27" s="90"/>
      <c r="ID27" s="90"/>
      <c r="IE27" s="116"/>
      <c r="IF27" s="16">
        <f t="shared" si="46"/>
        <v>0</v>
      </c>
      <c r="IG27" s="90"/>
      <c r="IH27" s="90"/>
      <c r="II27" s="90"/>
      <c r="IJ27" s="116"/>
      <c r="IK27" s="16">
        <f t="shared" si="47"/>
        <v>0</v>
      </c>
      <c r="IL27" s="90"/>
      <c r="IM27" s="90"/>
      <c r="IN27" s="90"/>
      <c r="IO27" s="116"/>
      <c r="IP27" s="16">
        <f t="shared" si="48"/>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49"/>
        <v>0</v>
      </c>
      <c r="BD28" s="90"/>
      <c r="BE28" s="90"/>
      <c r="BF28" s="90"/>
      <c r="BG28" s="116"/>
      <c r="BH28" s="16">
        <f t="shared" si="11"/>
        <v>0</v>
      </c>
      <c r="BI28" s="90"/>
      <c r="BJ28" s="90"/>
      <c r="BK28" s="90"/>
      <c r="BL28" s="116"/>
      <c r="BM28" s="16">
        <f t="shared" si="12"/>
        <v>0</v>
      </c>
      <c r="BN28" s="90"/>
      <c r="BO28" s="90"/>
      <c r="BP28" s="90"/>
      <c r="BQ28" s="116"/>
      <c r="BR28" s="16">
        <f t="shared" si="13"/>
        <v>0</v>
      </c>
      <c r="BS28" s="90"/>
      <c r="BT28" s="90"/>
      <c r="BU28" s="90"/>
      <c r="BV28" s="116"/>
      <c r="BW28" s="16">
        <f t="shared" si="14"/>
        <v>0</v>
      </c>
      <c r="BX28" s="90"/>
      <c r="BY28" s="90"/>
      <c r="BZ28" s="90"/>
      <c r="CA28" s="116"/>
      <c r="CB28" s="16">
        <f t="shared" si="15"/>
        <v>0</v>
      </c>
      <c r="CC28" s="90"/>
      <c r="CD28" s="90"/>
      <c r="CE28" s="90"/>
      <c r="CF28" s="116"/>
      <c r="CG28" s="16">
        <f t="shared" si="16"/>
        <v>0</v>
      </c>
      <c r="CH28" s="90"/>
      <c r="CI28" s="90"/>
      <c r="CJ28" s="90"/>
      <c r="CK28" s="116"/>
      <c r="CL28" s="16">
        <f t="shared" si="17"/>
        <v>0</v>
      </c>
      <c r="CM28" s="90"/>
      <c r="CN28" s="90"/>
      <c r="CO28" s="90"/>
      <c r="CP28" s="116"/>
      <c r="CQ28" s="16">
        <f t="shared" si="18"/>
        <v>0</v>
      </c>
      <c r="CR28" s="90"/>
      <c r="CS28" s="90"/>
      <c r="CT28" s="90"/>
      <c r="CU28" s="116"/>
      <c r="CV28" s="16">
        <f t="shared" si="19"/>
        <v>0</v>
      </c>
      <c r="CW28" s="90"/>
      <c r="CX28" s="90"/>
      <c r="CY28" s="90"/>
      <c r="CZ28" s="116"/>
      <c r="DA28" s="16">
        <f t="shared" si="20"/>
        <v>0</v>
      </c>
      <c r="DB28" s="90"/>
      <c r="DC28" s="90"/>
      <c r="DD28" s="90"/>
      <c r="DE28" s="116"/>
      <c r="DF28" s="16">
        <f t="shared" si="21"/>
        <v>0</v>
      </c>
      <c r="DG28" s="90"/>
      <c r="DH28" s="90"/>
      <c r="DI28" s="90"/>
      <c r="DJ28" s="116"/>
      <c r="DK28" s="16">
        <f t="shared" si="22"/>
        <v>0</v>
      </c>
      <c r="DL28" s="90"/>
      <c r="DM28" s="90"/>
      <c r="DN28" s="90"/>
      <c r="DO28" s="116"/>
      <c r="DP28" s="16">
        <f t="shared" si="23"/>
        <v>0</v>
      </c>
      <c r="DQ28" s="90"/>
      <c r="DR28" s="90"/>
      <c r="DS28" s="90"/>
      <c r="DT28" s="116"/>
      <c r="DU28" s="16">
        <f t="shared" si="24"/>
        <v>0</v>
      </c>
      <c r="DV28" s="90"/>
      <c r="DW28" s="90"/>
      <c r="DX28" s="90"/>
      <c r="DY28" s="116"/>
      <c r="DZ28" s="16">
        <f t="shared" si="25"/>
        <v>0</v>
      </c>
      <c r="EA28" s="90"/>
      <c r="EB28" s="90"/>
      <c r="EC28" s="90"/>
      <c r="ED28" s="116"/>
      <c r="EE28" s="16">
        <f t="shared" si="26"/>
        <v>0</v>
      </c>
      <c r="EF28" s="90"/>
      <c r="EG28" s="90"/>
      <c r="EH28" s="90"/>
      <c r="EI28" s="116"/>
      <c r="EJ28" s="16">
        <f t="shared" si="27"/>
        <v>0</v>
      </c>
      <c r="EK28" s="90"/>
      <c r="EL28" s="90"/>
      <c r="EM28" s="90"/>
      <c r="EN28" s="116"/>
      <c r="EO28" s="16">
        <f t="shared" si="28"/>
        <v>0</v>
      </c>
      <c r="EP28" s="90"/>
      <c r="EQ28" s="90"/>
      <c r="ER28" s="90"/>
      <c r="ES28" s="116"/>
      <c r="ET28" s="16">
        <f t="shared" si="29"/>
        <v>0</v>
      </c>
      <c r="EU28" s="90"/>
      <c r="EV28" s="90"/>
      <c r="EW28" s="90"/>
      <c r="EX28" s="116"/>
      <c r="EY28" s="16">
        <f t="shared" si="30"/>
        <v>0</v>
      </c>
      <c r="EZ28" s="90"/>
      <c r="FA28" s="90"/>
      <c r="FB28" s="90"/>
      <c r="FC28" s="116"/>
      <c r="FD28" s="16">
        <f t="shared" si="31"/>
        <v>0</v>
      </c>
      <c r="FE28" s="90"/>
      <c r="FF28" s="90"/>
      <c r="FG28" s="90"/>
      <c r="FH28" s="116"/>
      <c r="FI28" s="16">
        <f t="shared" si="0"/>
        <v>0</v>
      </c>
      <c r="FJ28" s="90"/>
      <c r="FK28" s="90"/>
      <c r="FL28" s="90"/>
      <c r="FM28" s="116"/>
      <c r="FN28" s="16">
        <f t="shared" si="32"/>
        <v>0</v>
      </c>
      <c r="FO28" s="90"/>
      <c r="FP28" s="90"/>
      <c r="FQ28" s="90"/>
      <c r="FR28" s="116"/>
      <c r="FS28" s="16">
        <f t="shared" si="33"/>
        <v>0</v>
      </c>
      <c r="FT28" s="90"/>
      <c r="FU28" s="90"/>
      <c r="FV28" s="90"/>
      <c r="FW28" s="116"/>
      <c r="FX28" s="16">
        <f t="shared" si="34"/>
        <v>0</v>
      </c>
      <c r="FY28" s="90"/>
      <c r="FZ28" s="90"/>
      <c r="GA28" s="90"/>
      <c r="GB28" s="116"/>
      <c r="GC28" s="16">
        <f t="shared" si="35"/>
        <v>0</v>
      </c>
      <c r="GD28" s="90"/>
      <c r="GE28" s="90"/>
      <c r="GF28" s="90"/>
      <c r="GG28" s="116"/>
      <c r="GH28" s="16">
        <f t="shared" si="36"/>
        <v>0</v>
      </c>
      <c r="GI28" s="90"/>
      <c r="GJ28" s="90"/>
      <c r="GK28" s="90"/>
      <c r="GL28" s="116"/>
      <c r="GM28" s="16">
        <f t="shared" si="37"/>
        <v>0</v>
      </c>
      <c r="GN28" s="90"/>
      <c r="GO28" s="90"/>
      <c r="GP28" s="90"/>
      <c r="GQ28" s="116"/>
      <c r="GR28" s="16">
        <f t="shared" si="38"/>
        <v>0</v>
      </c>
      <c r="GS28" s="90"/>
      <c r="GT28" s="90"/>
      <c r="GU28" s="90"/>
      <c r="GV28" s="116"/>
      <c r="GW28" s="16">
        <f t="shared" si="39"/>
        <v>0</v>
      </c>
      <c r="GX28" s="90"/>
      <c r="GY28" s="90"/>
      <c r="GZ28" s="90"/>
      <c r="HA28" s="116"/>
      <c r="HB28" s="16">
        <f t="shared" si="40"/>
        <v>0</v>
      </c>
      <c r="HC28" s="90"/>
      <c r="HD28" s="90"/>
      <c r="HE28" s="90"/>
      <c r="HF28" s="116"/>
      <c r="HG28" s="16">
        <f t="shared" si="41"/>
        <v>0</v>
      </c>
      <c r="HH28" s="90"/>
      <c r="HI28" s="90"/>
      <c r="HJ28" s="90"/>
      <c r="HK28" s="116"/>
      <c r="HL28" s="16">
        <f t="shared" si="42"/>
        <v>0</v>
      </c>
      <c r="HM28" s="90"/>
      <c r="HN28" s="90"/>
      <c r="HO28" s="90"/>
      <c r="HP28" s="116"/>
      <c r="HQ28" s="16">
        <f t="shared" si="43"/>
        <v>0</v>
      </c>
      <c r="HR28" s="90"/>
      <c r="HS28" s="90"/>
      <c r="HT28" s="90"/>
      <c r="HU28" s="116"/>
      <c r="HV28" s="16">
        <f t="shared" si="44"/>
        <v>0</v>
      </c>
      <c r="HW28" s="90"/>
      <c r="HX28" s="90"/>
      <c r="HY28" s="90"/>
      <c r="HZ28" s="116"/>
      <c r="IA28" s="16">
        <f t="shared" si="45"/>
        <v>0</v>
      </c>
      <c r="IB28" s="90"/>
      <c r="IC28" s="90"/>
      <c r="ID28" s="90"/>
      <c r="IE28" s="116"/>
      <c r="IF28" s="16">
        <f t="shared" si="46"/>
        <v>0</v>
      </c>
      <c r="IG28" s="90"/>
      <c r="IH28" s="90"/>
      <c r="II28" s="90"/>
      <c r="IJ28" s="116"/>
      <c r="IK28" s="16">
        <f t="shared" si="47"/>
        <v>0</v>
      </c>
      <c r="IL28" s="90"/>
      <c r="IM28" s="90"/>
      <c r="IN28" s="90"/>
      <c r="IO28" s="116"/>
      <c r="IP28" s="16">
        <f t="shared" si="48"/>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49"/>
        <v>0</v>
      </c>
      <c r="BD29" s="90"/>
      <c r="BE29" s="90"/>
      <c r="BF29" s="90"/>
      <c r="BG29" s="116"/>
      <c r="BH29" s="16">
        <f t="shared" si="11"/>
        <v>0</v>
      </c>
      <c r="BI29" s="90"/>
      <c r="BJ29" s="90"/>
      <c r="BK29" s="90"/>
      <c r="BL29" s="116"/>
      <c r="BM29" s="16">
        <f t="shared" si="12"/>
        <v>0</v>
      </c>
      <c r="BN29" s="90"/>
      <c r="BO29" s="90"/>
      <c r="BP29" s="90"/>
      <c r="BQ29" s="116"/>
      <c r="BR29" s="16">
        <f t="shared" si="13"/>
        <v>0</v>
      </c>
      <c r="BS29" s="90"/>
      <c r="BT29" s="90"/>
      <c r="BU29" s="90"/>
      <c r="BV29" s="116"/>
      <c r="BW29" s="16">
        <f t="shared" si="14"/>
        <v>0</v>
      </c>
      <c r="BX29" s="90"/>
      <c r="BY29" s="90"/>
      <c r="BZ29" s="90"/>
      <c r="CA29" s="116"/>
      <c r="CB29" s="16">
        <f t="shared" si="15"/>
        <v>0</v>
      </c>
      <c r="CC29" s="90"/>
      <c r="CD29" s="90"/>
      <c r="CE29" s="90"/>
      <c r="CF29" s="116"/>
      <c r="CG29" s="16">
        <f t="shared" si="16"/>
        <v>0</v>
      </c>
      <c r="CH29" s="90"/>
      <c r="CI29" s="90"/>
      <c r="CJ29" s="90"/>
      <c r="CK29" s="116"/>
      <c r="CL29" s="16">
        <f t="shared" si="17"/>
        <v>0</v>
      </c>
      <c r="CM29" s="90"/>
      <c r="CN29" s="90"/>
      <c r="CO29" s="90"/>
      <c r="CP29" s="116"/>
      <c r="CQ29" s="16">
        <f t="shared" si="18"/>
        <v>0</v>
      </c>
      <c r="CR29" s="90"/>
      <c r="CS29" s="90"/>
      <c r="CT29" s="90"/>
      <c r="CU29" s="116"/>
      <c r="CV29" s="16">
        <f t="shared" si="19"/>
        <v>0</v>
      </c>
      <c r="CW29" s="90"/>
      <c r="CX29" s="90"/>
      <c r="CY29" s="90"/>
      <c r="CZ29" s="116"/>
      <c r="DA29" s="16">
        <f t="shared" si="20"/>
        <v>0</v>
      </c>
      <c r="DB29" s="90"/>
      <c r="DC29" s="90"/>
      <c r="DD29" s="90"/>
      <c r="DE29" s="116"/>
      <c r="DF29" s="16">
        <f t="shared" si="21"/>
        <v>0</v>
      </c>
      <c r="DG29" s="90"/>
      <c r="DH29" s="90"/>
      <c r="DI29" s="90"/>
      <c r="DJ29" s="116"/>
      <c r="DK29" s="16">
        <f t="shared" si="22"/>
        <v>0</v>
      </c>
      <c r="DL29" s="90"/>
      <c r="DM29" s="90"/>
      <c r="DN29" s="90"/>
      <c r="DO29" s="116"/>
      <c r="DP29" s="16">
        <f t="shared" si="23"/>
        <v>0</v>
      </c>
      <c r="DQ29" s="90"/>
      <c r="DR29" s="90"/>
      <c r="DS29" s="90"/>
      <c r="DT29" s="116"/>
      <c r="DU29" s="16">
        <f t="shared" si="24"/>
        <v>0</v>
      </c>
      <c r="DV29" s="90"/>
      <c r="DW29" s="90"/>
      <c r="DX29" s="90"/>
      <c r="DY29" s="116"/>
      <c r="DZ29" s="16">
        <f t="shared" si="25"/>
        <v>0</v>
      </c>
      <c r="EA29" s="90"/>
      <c r="EB29" s="90"/>
      <c r="EC29" s="90"/>
      <c r="ED29" s="116"/>
      <c r="EE29" s="16">
        <f t="shared" si="26"/>
        <v>0</v>
      </c>
      <c r="EF29" s="90"/>
      <c r="EG29" s="90"/>
      <c r="EH29" s="90"/>
      <c r="EI29" s="116"/>
      <c r="EJ29" s="16">
        <f t="shared" si="27"/>
        <v>0</v>
      </c>
      <c r="EK29" s="90"/>
      <c r="EL29" s="90"/>
      <c r="EM29" s="90"/>
      <c r="EN29" s="116"/>
      <c r="EO29" s="16">
        <f t="shared" si="28"/>
        <v>0</v>
      </c>
      <c r="EP29" s="90"/>
      <c r="EQ29" s="90"/>
      <c r="ER29" s="90"/>
      <c r="ES29" s="116"/>
      <c r="ET29" s="16">
        <f t="shared" si="29"/>
        <v>0</v>
      </c>
      <c r="EU29" s="90"/>
      <c r="EV29" s="90"/>
      <c r="EW29" s="90"/>
      <c r="EX29" s="116"/>
      <c r="EY29" s="16">
        <f t="shared" si="30"/>
        <v>0</v>
      </c>
      <c r="EZ29" s="90"/>
      <c r="FA29" s="90"/>
      <c r="FB29" s="90"/>
      <c r="FC29" s="116"/>
      <c r="FD29" s="16">
        <f t="shared" si="31"/>
        <v>0</v>
      </c>
      <c r="FE29" s="90"/>
      <c r="FF29" s="90"/>
      <c r="FG29" s="90"/>
      <c r="FH29" s="116"/>
      <c r="FI29" s="16">
        <f t="shared" si="0"/>
        <v>0</v>
      </c>
      <c r="FJ29" s="90"/>
      <c r="FK29" s="90"/>
      <c r="FL29" s="90"/>
      <c r="FM29" s="116"/>
      <c r="FN29" s="16">
        <f t="shared" si="32"/>
        <v>0</v>
      </c>
      <c r="FO29" s="90"/>
      <c r="FP29" s="90"/>
      <c r="FQ29" s="90"/>
      <c r="FR29" s="116"/>
      <c r="FS29" s="16">
        <f t="shared" si="33"/>
        <v>0</v>
      </c>
      <c r="FT29" s="90"/>
      <c r="FU29" s="90"/>
      <c r="FV29" s="90"/>
      <c r="FW29" s="116"/>
      <c r="FX29" s="16">
        <f t="shared" si="34"/>
        <v>0</v>
      </c>
      <c r="FY29" s="90"/>
      <c r="FZ29" s="90"/>
      <c r="GA29" s="90"/>
      <c r="GB29" s="116"/>
      <c r="GC29" s="16">
        <f t="shared" si="35"/>
        <v>0</v>
      </c>
      <c r="GD29" s="90"/>
      <c r="GE29" s="90"/>
      <c r="GF29" s="90"/>
      <c r="GG29" s="116"/>
      <c r="GH29" s="16">
        <f t="shared" si="36"/>
        <v>0</v>
      </c>
      <c r="GI29" s="90"/>
      <c r="GJ29" s="90"/>
      <c r="GK29" s="90"/>
      <c r="GL29" s="116"/>
      <c r="GM29" s="16">
        <f t="shared" si="37"/>
        <v>0</v>
      </c>
      <c r="GN29" s="90"/>
      <c r="GO29" s="90"/>
      <c r="GP29" s="90"/>
      <c r="GQ29" s="116"/>
      <c r="GR29" s="16">
        <f t="shared" si="38"/>
        <v>0</v>
      </c>
      <c r="GS29" s="90"/>
      <c r="GT29" s="90"/>
      <c r="GU29" s="90"/>
      <c r="GV29" s="116"/>
      <c r="GW29" s="16">
        <f t="shared" si="39"/>
        <v>0</v>
      </c>
      <c r="GX29" s="90"/>
      <c r="GY29" s="90"/>
      <c r="GZ29" s="90"/>
      <c r="HA29" s="116"/>
      <c r="HB29" s="16">
        <f t="shared" si="40"/>
        <v>0</v>
      </c>
      <c r="HC29" s="90"/>
      <c r="HD29" s="90"/>
      <c r="HE29" s="90"/>
      <c r="HF29" s="116"/>
      <c r="HG29" s="16">
        <f t="shared" si="41"/>
        <v>0</v>
      </c>
      <c r="HH29" s="90"/>
      <c r="HI29" s="90"/>
      <c r="HJ29" s="90"/>
      <c r="HK29" s="116"/>
      <c r="HL29" s="16">
        <f t="shared" si="42"/>
        <v>0</v>
      </c>
      <c r="HM29" s="90"/>
      <c r="HN29" s="90"/>
      <c r="HO29" s="90"/>
      <c r="HP29" s="116"/>
      <c r="HQ29" s="16">
        <f t="shared" si="43"/>
        <v>0</v>
      </c>
      <c r="HR29" s="90"/>
      <c r="HS29" s="90"/>
      <c r="HT29" s="90"/>
      <c r="HU29" s="116"/>
      <c r="HV29" s="16">
        <f t="shared" si="44"/>
        <v>0</v>
      </c>
      <c r="HW29" s="90"/>
      <c r="HX29" s="90"/>
      <c r="HY29" s="90"/>
      <c r="HZ29" s="116"/>
      <c r="IA29" s="16">
        <f t="shared" si="45"/>
        <v>0</v>
      </c>
      <c r="IB29" s="90"/>
      <c r="IC29" s="90"/>
      <c r="ID29" s="90"/>
      <c r="IE29" s="116"/>
      <c r="IF29" s="16">
        <f t="shared" si="46"/>
        <v>0</v>
      </c>
      <c r="IG29" s="90"/>
      <c r="IH29" s="90"/>
      <c r="II29" s="90"/>
      <c r="IJ29" s="116"/>
      <c r="IK29" s="16">
        <f t="shared" si="47"/>
        <v>0</v>
      </c>
      <c r="IL29" s="90"/>
      <c r="IM29" s="90"/>
      <c r="IN29" s="90"/>
      <c r="IO29" s="116"/>
      <c r="IP29" s="16">
        <f t="shared" si="48"/>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49"/>
        <v>0</v>
      </c>
      <c r="BD30" s="90"/>
      <c r="BE30" s="90"/>
      <c r="BF30" s="90"/>
      <c r="BG30" s="116"/>
      <c r="BH30" s="16">
        <f t="shared" si="11"/>
        <v>0</v>
      </c>
      <c r="BI30" s="90"/>
      <c r="BJ30" s="90"/>
      <c r="BK30" s="90"/>
      <c r="BL30" s="116"/>
      <c r="BM30" s="16">
        <f t="shared" si="12"/>
        <v>0</v>
      </c>
      <c r="BN30" s="90"/>
      <c r="BO30" s="90"/>
      <c r="BP30" s="90"/>
      <c r="BQ30" s="116"/>
      <c r="BR30" s="16">
        <f t="shared" si="13"/>
        <v>0</v>
      </c>
      <c r="BS30" s="90"/>
      <c r="BT30" s="90"/>
      <c r="BU30" s="90"/>
      <c r="BV30" s="116"/>
      <c r="BW30" s="16">
        <f t="shared" si="14"/>
        <v>0</v>
      </c>
      <c r="BX30" s="90"/>
      <c r="BY30" s="90"/>
      <c r="BZ30" s="90"/>
      <c r="CA30" s="116"/>
      <c r="CB30" s="16">
        <f t="shared" si="15"/>
        <v>0</v>
      </c>
      <c r="CC30" s="90"/>
      <c r="CD30" s="90"/>
      <c r="CE30" s="90"/>
      <c r="CF30" s="116"/>
      <c r="CG30" s="16">
        <f t="shared" si="16"/>
        <v>0</v>
      </c>
      <c r="CH30" s="90"/>
      <c r="CI30" s="90"/>
      <c r="CJ30" s="90"/>
      <c r="CK30" s="116"/>
      <c r="CL30" s="16">
        <f t="shared" si="17"/>
        <v>0</v>
      </c>
      <c r="CM30" s="90"/>
      <c r="CN30" s="90"/>
      <c r="CO30" s="90"/>
      <c r="CP30" s="116"/>
      <c r="CQ30" s="16">
        <f t="shared" si="18"/>
        <v>0</v>
      </c>
      <c r="CR30" s="90"/>
      <c r="CS30" s="90"/>
      <c r="CT30" s="90"/>
      <c r="CU30" s="116"/>
      <c r="CV30" s="16">
        <f t="shared" si="19"/>
        <v>0</v>
      </c>
      <c r="CW30" s="90"/>
      <c r="CX30" s="90"/>
      <c r="CY30" s="90"/>
      <c r="CZ30" s="116"/>
      <c r="DA30" s="16">
        <f t="shared" si="20"/>
        <v>0</v>
      </c>
      <c r="DB30" s="90"/>
      <c r="DC30" s="90"/>
      <c r="DD30" s="90"/>
      <c r="DE30" s="116"/>
      <c r="DF30" s="16">
        <f t="shared" si="21"/>
        <v>0</v>
      </c>
      <c r="DG30" s="90"/>
      <c r="DH30" s="90"/>
      <c r="DI30" s="90"/>
      <c r="DJ30" s="116"/>
      <c r="DK30" s="16">
        <f t="shared" si="22"/>
        <v>0</v>
      </c>
      <c r="DL30" s="90"/>
      <c r="DM30" s="90"/>
      <c r="DN30" s="90"/>
      <c r="DO30" s="116"/>
      <c r="DP30" s="16">
        <f t="shared" si="23"/>
        <v>0</v>
      </c>
      <c r="DQ30" s="90"/>
      <c r="DR30" s="90"/>
      <c r="DS30" s="90"/>
      <c r="DT30" s="116"/>
      <c r="DU30" s="16">
        <f t="shared" si="24"/>
        <v>0</v>
      </c>
      <c r="DV30" s="90"/>
      <c r="DW30" s="90"/>
      <c r="DX30" s="90"/>
      <c r="DY30" s="116"/>
      <c r="DZ30" s="16">
        <f t="shared" si="25"/>
        <v>0</v>
      </c>
      <c r="EA30" s="90"/>
      <c r="EB30" s="90"/>
      <c r="EC30" s="90"/>
      <c r="ED30" s="116"/>
      <c r="EE30" s="16">
        <f t="shared" si="26"/>
        <v>0</v>
      </c>
      <c r="EF30" s="90"/>
      <c r="EG30" s="90"/>
      <c r="EH30" s="90"/>
      <c r="EI30" s="116"/>
      <c r="EJ30" s="16">
        <f t="shared" si="27"/>
        <v>0</v>
      </c>
      <c r="EK30" s="90"/>
      <c r="EL30" s="90"/>
      <c r="EM30" s="90"/>
      <c r="EN30" s="116"/>
      <c r="EO30" s="16">
        <f t="shared" si="28"/>
        <v>0</v>
      </c>
      <c r="EP30" s="90"/>
      <c r="EQ30" s="90"/>
      <c r="ER30" s="90"/>
      <c r="ES30" s="116"/>
      <c r="ET30" s="16">
        <f t="shared" si="29"/>
        <v>0</v>
      </c>
      <c r="EU30" s="90"/>
      <c r="EV30" s="90"/>
      <c r="EW30" s="90"/>
      <c r="EX30" s="116"/>
      <c r="EY30" s="16">
        <f t="shared" si="30"/>
        <v>0</v>
      </c>
      <c r="EZ30" s="90"/>
      <c r="FA30" s="90"/>
      <c r="FB30" s="90"/>
      <c r="FC30" s="116"/>
      <c r="FD30" s="16">
        <f t="shared" si="31"/>
        <v>0</v>
      </c>
      <c r="FE30" s="90"/>
      <c r="FF30" s="90"/>
      <c r="FG30" s="90"/>
      <c r="FH30" s="116"/>
      <c r="FI30" s="16">
        <f t="shared" si="0"/>
        <v>0</v>
      </c>
      <c r="FJ30" s="90"/>
      <c r="FK30" s="90"/>
      <c r="FL30" s="90"/>
      <c r="FM30" s="116"/>
      <c r="FN30" s="16">
        <f t="shared" si="32"/>
        <v>0</v>
      </c>
      <c r="FO30" s="90"/>
      <c r="FP30" s="90"/>
      <c r="FQ30" s="90"/>
      <c r="FR30" s="116"/>
      <c r="FS30" s="16">
        <f t="shared" si="33"/>
        <v>0</v>
      </c>
      <c r="FT30" s="90"/>
      <c r="FU30" s="90"/>
      <c r="FV30" s="90"/>
      <c r="FW30" s="116"/>
      <c r="FX30" s="16">
        <f t="shared" si="34"/>
        <v>0</v>
      </c>
      <c r="FY30" s="90"/>
      <c r="FZ30" s="90"/>
      <c r="GA30" s="90"/>
      <c r="GB30" s="116"/>
      <c r="GC30" s="16">
        <f t="shared" si="35"/>
        <v>0</v>
      </c>
      <c r="GD30" s="90"/>
      <c r="GE30" s="90"/>
      <c r="GF30" s="90"/>
      <c r="GG30" s="116"/>
      <c r="GH30" s="16">
        <f t="shared" si="36"/>
        <v>0</v>
      </c>
      <c r="GI30" s="90"/>
      <c r="GJ30" s="90"/>
      <c r="GK30" s="90"/>
      <c r="GL30" s="116"/>
      <c r="GM30" s="16">
        <f t="shared" si="37"/>
        <v>0</v>
      </c>
      <c r="GN30" s="90"/>
      <c r="GO30" s="90"/>
      <c r="GP30" s="90"/>
      <c r="GQ30" s="116"/>
      <c r="GR30" s="16">
        <f t="shared" si="38"/>
        <v>0</v>
      </c>
      <c r="GS30" s="90"/>
      <c r="GT30" s="90"/>
      <c r="GU30" s="90"/>
      <c r="GV30" s="116"/>
      <c r="GW30" s="16">
        <f t="shared" si="39"/>
        <v>0</v>
      </c>
      <c r="GX30" s="90"/>
      <c r="GY30" s="90"/>
      <c r="GZ30" s="90"/>
      <c r="HA30" s="116"/>
      <c r="HB30" s="16">
        <f t="shared" si="40"/>
        <v>0</v>
      </c>
      <c r="HC30" s="90"/>
      <c r="HD30" s="90"/>
      <c r="HE30" s="90"/>
      <c r="HF30" s="116"/>
      <c r="HG30" s="16">
        <f t="shared" si="41"/>
        <v>0</v>
      </c>
      <c r="HH30" s="90"/>
      <c r="HI30" s="90"/>
      <c r="HJ30" s="90"/>
      <c r="HK30" s="116"/>
      <c r="HL30" s="16">
        <f t="shared" si="42"/>
        <v>0</v>
      </c>
      <c r="HM30" s="90"/>
      <c r="HN30" s="90"/>
      <c r="HO30" s="90"/>
      <c r="HP30" s="116"/>
      <c r="HQ30" s="16">
        <f t="shared" si="43"/>
        <v>0</v>
      </c>
      <c r="HR30" s="90"/>
      <c r="HS30" s="90"/>
      <c r="HT30" s="90"/>
      <c r="HU30" s="116"/>
      <c r="HV30" s="16">
        <f t="shared" si="44"/>
        <v>0</v>
      </c>
      <c r="HW30" s="90"/>
      <c r="HX30" s="90"/>
      <c r="HY30" s="90"/>
      <c r="HZ30" s="116"/>
      <c r="IA30" s="16">
        <f t="shared" si="45"/>
        <v>0</v>
      </c>
      <c r="IB30" s="90"/>
      <c r="IC30" s="90"/>
      <c r="ID30" s="90"/>
      <c r="IE30" s="116"/>
      <c r="IF30" s="16">
        <f t="shared" si="46"/>
        <v>0</v>
      </c>
      <c r="IG30" s="90"/>
      <c r="IH30" s="90"/>
      <c r="II30" s="90"/>
      <c r="IJ30" s="116"/>
      <c r="IK30" s="16">
        <f t="shared" si="47"/>
        <v>0</v>
      </c>
      <c r="IL30" s="90"/>
      <c r="IM30" s="90"/>
      <c r="IN30" s="90"/>
      <c r="IO30" s="116"/>
      <c r="IP30" s="16">
        <f t="shared" si="48"/>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49"/>
        <v>0</v>
      </c>
      <c r="BD31" s="90"/>
      <c r="BE31" s="90"/>
      <c r="BF31" s="90"/>
      <c r="BG31" s="116"/>
      <c r="BH31" s="16">
        <f t="shared" si="11"/>
        <v>0</v>
      </c>
      <c r="BI31" s="90"/>
      <c r="BJ31" s="90"/>
      <c r="BK31" s="90"/>
      <c r="BL31" s="116"/>
      <c r="BM31" s="16">
        <f t="shared" si="12"/>
        <v>0</v>
      </c>
      <c r="BN31" s="90"/>
      <c r="BO31" s="90"/>
      <c r="BP31" s="90"/>
      <c r="BQ31" s="116"/>
      <c r="BR31" s="16">
        <f t="shared" si="13"/>
        <v>0</v>
      </c>
      <c r="BS31" s="90"/>
      <c r="BT31" s="90"/>
      <c r="BU31" s="90"/>
      <c r="BV31" s="116"/>
      <c r="BW31" s="16">
        <f t="shared" si="14"/>
        <v>0</v>
      </c>
      <c r="BX31" s="90"/>
      <c r="BY31" s="90"/>
      <c r="BZ31" s="90"/>
      <c r="CA31" s="116"/>
      <c r="CB31" s="16">
        <f t="shared" si="15"/>
        <v>0</v>
      </c>
      <c r="CC31" s="90"/>
      <c r="CD31" s="90"/>
      <c r="CE31" s="90"/>
      <c r="CF31" s="116"/>
      <c r="CG31" s="16">
        <f t="shared" si="16"/>
        <v>0</v>
      </c>
      <c r="CH31" s="90"/>
      <c r="CI31" s="90"/>
      <c r="CJ31" s="90"/>
      <c r="CK31" s="116"/>
      <c r="CL31" s="16">
        <f t="shared" si="17"/>
        <v>0</v>
      </c>
      <c r="CM31" s="90"/>
      <c r="CN31" s="90"/>
      <c r="CO31" s="90"/>
      <c r="CP31" s="116"/>
      <c r="CQ31" s="16">
        <f t="shared" si="18"/>
        <v>0</v>
      </c>
      <c r="CR31" s="90"/>
      <c r="CS31" s="90"/>
      <c r="CT31" s="90"/>
      <c r="CU31" s="116"/>
      <c r="CV31" s="16">
        <f t="shared" si="19"/>
        <v>0</v>
      </c>
      <c r="CW31" s="90"/>
      <c r="CX31" s="90"/>
      <c r="CY31" s="90"/>
      <c r="CZ31" s="116"/>
      <c r="DA31" s="16">
        <f t="shared" si="20"/>
        <v>0</v>
      </c>
      <c r="DB31" s="90"/>
      <c r="DC31" s="90"/>
      <c r="DD31" s="90"/>
      <c r="DE31" s="116"/>
      <c r="DF31" s="16">
        <f t="shared" si="21"/>
        <v>0</v>
      </c>
      <c r="DG31" s="90"/>
      <c r="DH31" s="90"/>
      <c r="DI31" s="90"/>
      <c r="DJ31" s="116"/>
      <c r="DK31" s="16">
        <f t="shared" si="22"/>
        <v>0</v>
      </c>
      <c r="DL31" s="90"/>
      <c r="DM31" s="90"/>
      <c r="DN31" s="90"/>
      <c r="DO31" s="116"/>
      <c r="DP31" s="16">
        <f t="shared" si="23"/>
        <v>0</v>
      </c>
      <c r="DQ31" s="90"/>
      <c r="DR31" s="90"/>
      <c r="DS31" s="90"/>
      <c r="DT31" s="116"/>
      <c r="DU31" s="16">
        <f t="shared" si="24"/>
        <v>0</v>
      </c>
      <c r="DV31" s="90"/>
      <c r="DW31" s="90"/>
      <c r="DX31" s="90"/>
      <c r="DY31" s="116"/>
      <c r="DZ31" s="16">
        <f t="shared" si="25"/>
        <v>0</v>
      </c>
      <c r="EA31" s="90"/>
      <c r="EB31" s="90"/>
      <c r="EC31" s="90"/>
      <c r="ED31" s="116"/>
      <c r="EE31" s="16">
        <f t="shared" si="26"/>
        <v>0</v>
      </c>
      <c r="EF31" s="90"/>
      <c r="EG31" s="90"/>
      <c r="EH31" s="90"/>
      <c r="EI31" s="116"/>
      <c r="EJ31" s="16">
        <f t="shared" si="27"/>
        <v>0</v>
      </c>
      <c r="EK31" s="90"/>
      <c r="EL31" s="90"/>
      <c r="EM31" s="90"/>
      <c r="EN31" s="116"/>
      <c r="EO31" s="16">
        <f t="shared" si="28"/>
        <v>0</v>
      </c>
      <c r="EP31" s="90"/>
      <c r="EQ31" s="90"/>
      <c r="ER31" s="90"/>
      <c r="ES31" s="116"/>
      <c r="ET31" s="16">
        <f t="shared" si="29"/>
        <v>0</v>
      </c>
      <c r="EU31" s="90"/>
      <c r="EV31" s="90"/>
      <c r="EW31" s="90"/>
      <c r="EX31" s="116"/>
      <c r="EY31" s="16">
        <f t="shared" si="30"/>
        <v>0</v>
      </c>
      <c r="EZ31" s="90"/>
      <c r="FA31" s="90"/>
      <c r="FB31" s="90"/>
      <c r="FC31" s="116"/>
      <c r="FD31" s="16">
        <f t="shared" si="31"/>
        <v>0</v>
      </c>
      <c r="FE31" s="90"/>
      <c r="FF31" s="90"/>
      <c r="FG31" s="90"/>
      <c r="FH31" s="116"/>
      <c r="FI31" s="16">
        <f t="shared" si="0"/>
        <v>0</v>
      </c>
      <c r="FJ31" s="90"/>
      <c r="FK31" s="90"/>
      <c r="FL31" s="90"/>
      <c r="FM31" s="116"/>
      <c r="FN31" s="16">
        <f t="shared" si="32"/>
        <v>0</v>
      </c>
      <c r="FO31" s="90"/>
      <c r="FP31" s="90"/>
      <c r="FQ31" s="90"/>
      <c r="FR31" s="116"/>
      <c r="FS31" s="16">
        <f t="shared" si="33"/>
        <v>0</v>
      </c>
      <c r="FT31" s="90"/>
      <c r="FU31" s="90"/>
      <c r="FV31" s="90"/>
      <c r="FW31" s="116"/>
      <c r="FX31" s="16">
        <f t="shared" si="34"/>
        <v>0</v>
      </c>
      <c r="FY31" s="90"/>
      <c r="FZ31" s="90"/>
      <c r="GA31" s="90"/>
      <c r="GB31" s="116"/>
      <c r="GC31" s="16">
        <f t="shared" si="35"/>
        <v>0</v>
      </c>
      <c r="GD31" s="90"/>
      <c r="GE31" s="90"/>
      <c r="GF31" s="90"/>
      <c r="GG31" s="116"/>
      <c r="GH31" s="16">
        <f t="shared" si="36"/>
        <v>0</v>
      </c>
      <c r="GI31" s="90"/>
      <c r="GJ31" s="90"/>
      <c r="GK31" s="90"/>
      <c r="GL31" s="116"/>
      <c r="GM31" s="16">
        <f t="shared" si="37"/>
        <v>0</v>
      </c>
      <c r="GN31" s="90"/>
      <c r="GO31" s="90"/>
      <c r="GP31" s="90"/>
      <c r="GQ31" s="116"/>
      <c r="GR31" s="16">
        <f t="shared" si="38"/>
        <v>0</v>
      </c>
      <c r="GS31" s="90"/>
      <c r="GT31" s="90"/>
      <c r="GU31" s="90"/>
      <c r="GV31" s="116"/>
      <c r="GW31" s="16">
        <f t="shared" si="39"/>
        <v>0</v>
      </c>
      <c r="GX31" s="90"/>
      <c r="GY31" s="90"/>
      <c r="GZ31" s="90"/>
      <c r="HA31" s="116"/>
      <c r="HB31" s="16">
        <f t="shared" si="40"/>
        <v>0</v>
      </c>
      <c r="HC31" s="90"/>
      <c r="HD31" s="90"/>
      <c r="HE31" s="90"/>
      <c r="HF31" s="116"/>
      <c r="HG31" s="16">
        <f t="shared" si="41"/>
        <v>0</v>
      </c>
      <c r="HH31" s="90"/>
      <c r="HI31" s="90"/>
      <c r="HJ31" s="90"/>
      <c r="HK31" s="116"/>
      <c r="HL31" s="16">
        <f t="shared" si="42"/>
        <v>0</v>
      </c>
      <c r="HM31" s="90"/>
      <c r="HN31" s="90"/>
      <c r="HO31" s="90"/>
      <c r="HP31" s="116"/>
      <c r="HQ31" s="16">
        <f t="shared" si="43"/>
        <v>0</v>
      </c>
      <c r="HR31" s="90"/>
      <c r="HS31" s="90"/>
      <c r="HT31" s="90"/>
      <c r="HU31" s="116"/>
      <c r="HV31" s="16">
        <f t="shared" si="44"/>
        <v>0</v>
      </c>
      <c r="HW31" s="90"/>
      <c r="HX31" s="90"/>
      <c r="HY31" s="90"/>
      <c r="HZ31" s="116"/>
      <c r="IA31" s="16">
        <f t="shared" si="45"/>
        <v>0</v>
      </c>
      <c r="IB31" s="90"/>
      <c r="IC31" s="90"/>
      <c r="ID31" s="90"/>
      <c r="IE31" s="116"/>
      <c r="IF31" s="16">
        <f t="shared" si="46"/>
        <v>0</v>
      </c>
      <c r="IG31" s="90"/>
      <c r="IH31" s="90"/>
      <c r="II31" s="90"/>
      <c r="IJ31" s="116"/>
      <c r="IK31" s="16">
        <f t="shared" si="47"/>
        <v>0</v>
      </c>
      <c r="IL31" s="90"/>
      <c r="IM31" s="90"/>
      <c r="IN31" s="90"/>
      <c r="IO31" s="116"/>
      <c r="IP31" s="16">
        <f t="shared" si="48"/>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49"/>
        <v>0</v>
      </c>
      <c r="BD32" s="90"/>
      <c r="BE32" s="90"/>
      <c r="BF32" s="90"/>
      <c r="BG32" s="116"/>
      <c r="BH32" s="16">
        <f t="shared" si="11"/>
        <v>0</v>
      </c>
      <c r="BI32" s="90"/>
      <c r="BJ32" s="90"/>
      <c r="BK32" s="90"/>
      <c r="BL32" s="116"/>
      <c r="BM32" s="16">
        <f t="shared" si="12"/>
        <v>0</v>
      </c>
      <c r="BN32" s="90"/>
      <c r="BO32" s="90"/>
      <c r="BP32" s="90"/>
      <c r="BQ32" s="116"/>
      <c r="BR32" s="16">
        <f t="shared" si="13"/>
        <v>0</v>
      </c>
      <c r="BS32" s="90"/>
      <c r="BT32" s="90"/>
      <c r="BU32" s="90"/>
      <c r="BV32" s="116"/>
      <c r="BW32" s="16">
        <f t="shared" si="14"/>
        <v>0</v>
      </c>
      <c r="BX32" s="90"/>
      <c r="BY32" s="90"/>
      <c r="BZ32" s="90"/>
      <c r="CA32" s="116"/>
      <c r="CB32" s="16">
        <f t="shared" si="15"/>
        <v>0</v>
      </c>
      <c r="CC32" s="90"/>
      <c r="CD32" s="90"/>
      <c r="CE32" s="90"/>
      <c r="CF32" s="116"/>
      <c r="CG32" s="16">
        <f t="shared" si="16"/>
        <v>0</v>
      </c>
      <c r="CH32" s="90"/>
      <c r="CI32" s="90"/>
      <c r="CJ32" s="90"/>
      <c r="CK32" s="116"/>
      <c r="CL32" s="16">
        <f t="shared" si="17"/>
        <v>0</v>
      </c>
      <c r="CM32" s="90"/>
      <c r="CN32" s="90"/>
      <c r="CO32" s="90"/>
      <c r="CP32" s="116"/>
      <c r="CQ32" s="16">
        <f t="shared" si="18"/>
        <v>0</v>
      </c>
      <c r="CR32" s="90"/>
      <c r="CS32" s="90"/>
      <c r="CT32" s="90"/>
      <c r="CU32" s="116"/>
      <c r="CV32" s="16">
        <f t="shared" si="19"/>
        <v>0</v>
      </c>
      <c r="CW32" s="90"/>
      <c r="CX32" s="90"/>
      <c r="CY32" s="90"/>
      <c r="CZ32" s="116"/>
      <c r="DA32" s="16">
        <f t="shared" si="20"/>
        <v>0</v>
      </c>
      <c r="DB32" s="90"/>
      <c r="DC32" s="90"/>
      <c r="DD32" s="90"/>
      <c r="DE32" s="116"/>
      <c r="DF32" s="16">
        <f t="shared" si="21"/>
        <v>0</v>
      </c>
      <c r="DG32" s="90"/>
      <c r="DH32" s="90"/>
      <c r="DI32" s="90"/>
      <c r="DJ32" s="116"/>
      <c r="DK32" s="16">
        <f t="shared" si="22"/>
        <v>0</v>
      </c>
      <c r="DL32" s="90"/>
      <c r="DM32" s="90"/>
      <c r="DN32" s="90"/>
      <c r="DO32" s="116"/>
      <c r="DP32" s="16">
        <f t="shared" si="23"/>
        <v>0</v>
      </c>
      <c r="DQ32" s="90"/>
      <c r="DR32" s="90"/>
      <c r="DS32" s="90"/>
      <c r="DT32" s="116"/>
      <c r="DU32" s="16">
        <f t="shared" si="24"/>
        <v>0</v>
      </c>
      <c r="DV32" s="90"/>
      <c r="DW32" s="90"/>
      <c r="DX32" s="90"/>
      <c r="DY32" s="116"/>
      <c r="DZ32" s="16">
        <f t="shared" si="25"/>
        <v>0</v>
      </c>
      <c r="EA32" s="90"/>
      <c r="EB32" s="90"/>
      <c r="EC32" s="90"/>
      <c r="ED32" s="116"/>
      <c r="EE32" s="16">
        <f t="shared" si="26"/>
        <v>0</v>
      </c>
      <c r="EF32" s="90"/>
      <c r="EG32" s="90"/>
      <c r="EH32" s="90"/>
      <c r="EI32" s="116"/>
      <c r="EJ32" s="16">
        <f t="shared" si="27"/>
        <v>0</v>
      </c>
      <c r="EK32" s="90"/>
      <c r="EL32" s="90"/>
      <c r="EM32" s="90"/>
      <c r="EN32" s="116"/>
      <c r="EO32" s="16">
        <f t="shared" si="28"/>
        <v>0</v>
      </c>
      <c r="EP32" s="90"/>
      <c r="EQ32" s="90"/>
      <c r="ER32" s="90"/>
      <c r="ES32" s="116"/>
      <c r="ET32" s="16">
        <f t="shared" si="29"/>
        <v>0</v>
      </c>
      <c r="EU32" s="90"/>
      <c r="EV32" s="90"/>
      <c r="EW32" s="90"/>
      <c r="EX32" s="116"/>
      <c r="EY32" s="16">
        <f t="shared" si="30"/>
        <v>0</v>
      </c>
      <c r="EZ32" s="90"/>
      <c r="FA32" s="90"/>
      <c r="FB32" s="90"/>
      <c r="FC32" s="116"/>
      <c r="FD32" s="16">
        <f t="shared" si="31"/>
        <v>0</v>
      </c>
      <c r="FE32" s="90"/>
      <c r="FF32" s="90"/>
      <c r="FG32" s="90"/>
      <c r="FH32" s="116"/>
      <c r="FI32" s="16">
        <f t="shared" si="0"/>
        <v>0</v>
      </c>
      <c r="FJ32" s="90"/>
      <c r="FK32" s="90"/>
      <c r="FL32" s="90"/>
      <c r="FM32" s="116"/>
      <c r="FN32" s="16">
        <f t="shared" si="32"/>
        <v>0</v>
      </c>
      <c r="FO32" s="90"/>
      <c r="FP32" s="90"/>
      <c r="FQ32" s="90"/>
      <c r="FR32" s="116"/>
      <c r="FS32" s="16">
        <f t="shared" si="33"/>
        <v>0</v>
      </c>
      <c r="FT32" s="90"/>
      <c r="FU32" s="90"/>
      <c r="FV32" s="90"/>
      <c r="FW32" s="116"/>
      <c r="FX32" s="16">
        <f t="shared" si="34"/>
        <v>0</v>
      </c>
      <c r="FY32" s="90"/>
      <c r="FZ32" s="90"/>
      <c r="GA32" s="90"/>
      <c r="GB32" s="116"/>
      <c r="GC32" s="16">
        <f t="shared" si="35"/>
        <v>0</v>
      </c>
      <c r="GD32" s="90"/>
      <c r="GE32" s="90"/>
      <c r="GF32" s="90"/>
      <c r="GG32" s="116"/>
      <c r="GH32" s="16">
        <f t="shared" si="36"/>
        <v>0</v>
      </c>
      <c r="GI32" s="90"/>
      <c r="GJ32" s="90"/>
      <c r="GK32" s="90"/>
      <c r="GL32" s="116"/>
      <c r="GM32" s="16">
        <f t="shared" si="37"/>
        <v>0</v>
      </c>
      <c r="GN32" s="90"/>
      <c r="GO32" s="90"/>
      <c r="GP32" s="90"/>
      <c r="GQ32" s="116"/>
      <c r="GR32" s="16">
        <f t="shared" si="38"/>
        <v>0</v>
      </c>
      <c r="GS32" s="90"/>
      <c r="GT32" s="90"/>
      <c r="GU32" s="90"/>
      <c r="GV32" s="116"/>
      <c r="GW32" s="16">
        <f t="shared" si="39"/>
        <v>0</v>
      </c>
      <c r="GX32" s="90"/>
      <c r="GY32" s="90"/>
      <c r="GZ32" s="90"/>
      <c r="HA32" s="116"/>
      <c r="HB32" s="16">
        <f t="shared" si="40"/>
        <v>0</v>
      </c>
      <c r="HC32" s="90"/>
      <c r="HD32" s="90"/>
      <c r="HE32" s="90"/>
      <c r="HF32" s="116"/>
      <c r="HG32" s="16">
        <f t="shared" si="41"/>
        <v>0</v>
      </c>
      <c r="HH32" s="90"/>
      <c r="HI32" s="90"/>
      <c r="HJ32" s="90"/>
      <c r="HK32" s="116"/>
      <c r="HL32" s="16">
        <f t="shared" si="42"/>
        <v>0</v>
      </c>
      <c r="HM32" s="90"/>
      <c r="HN32" s="90"/>
      <c r="HO32" s="90"/>
      <c r="HP32" s="116"/>
      <c r="HQ32" s="16">
        <f t="shared" si="43"/>
        <v>0</v>
      </c>
      <c r="HR32" s="90"/>
      <c r="HS32" s="90"/>
      <c r="HT32" s="90"/>
      <c r="HU32" s="116"/>
      <c r="HV32" s="16">
        <f t="shared" si="44"/>
        <v>0</v>
      </c>
      <c r="HW32" s="90"/>
      <c r="HX32" s="90"/>
      <c r="HY32" s="90"/>
      <c r="HZ32" s="116"/>
      <c r="IA32" s="16">
        <f t="shared" si="45"/>
        <v>0</v>
      </c>
      <c r="IB32" s="90"/>
      <c r="IC32" s="90"/>
      <c r="ID32" s="90"/>
      <c r="IE32" s="116"/>
      <c r="IF32" s="16">
        <f t="shared" si="46"/>
        <v>0</v>
      </c>
      <c r="IG32" s="90"/>
      <c r="IH32" s="90"/>
      <c r="II32" s="90"/>
      <c r="IJ32" s="116"/>
      <c r="IK32" s="16">
        <f t="shared" si="47"/>
        <v>0</v>
      </c>
      <c r="IL32" s="90"/>
      <c r="IM32" s="90"/>
      <c r="IN32" s="90"/>
      <c r="IO32" s="116"/>
      <c r="IP32" s="16">
        <f t="shared" si="48"/>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49"/>
        <v>0</v>
      </c>
      <c r="BD33" s="90"/>
      <c r="BE33" s="90"/>
      <c r="BF33" s="90"/>
      <c r="BG33" s="116"/>
      <c r="BH33" s="16">
        <f t="shared" si="11"/>
        <v>0</v>
      </c>
      <c r="BI33" s="90"/>
      <c r="BJ33" s="90"/>
      <c r="BK33" s="90"/>
      <c r="BL33" s="116"/>
      <c r="BM33" s="16">
        <f t="shared" si="12"/>
        <v>0</v>
      </c>
      <c r="BN33" s="90"/>
      <c r="BO33" s="90"/>
      <c r="BP33" s="90"/>
      <c r="BQ33" s="116"/>
      <c r="BR33" s="16">
        <f t="shared" si="13"/>
        <v>0</v>
      </c>
      <c r="BS33" s="90"/>
      <c r="BT33" s="90"/>
      <c r="BU33" s="90"/>
      <c r="BV33" s="116"/>
      <c r="BW33" s="16">
        <f t="shared" si="14"/>
        <v>0</v>
      </c>
      <c r="BX33" s="90"/>
      <c r="BY33" s="90"/>
      <c r="BZ33" s="90"/>
      <c r="CA33" s="116"/>
      <c r="CB33" s="16">
        <f t="shared" si="15"/>
        <v>0</v>
      </c>
      <c r="CC33" s="90"/>
      <c r="CD33" s="90"/>
      <c r="CE33" s="90"/>
      <c r="CF33" s="116"/>
      <c r="CG33" s="16">
        <f t="shared" si="16"/>
        <v>0</v>
      </c>
      <c r="CH33" s="90"/>
      <c r="CI33" s="90"/>
      <c r="CJ33" s="90"/>
      <c r="CK33" s="116"/>
      <c r="CL33" s="16">
        <f t="shared" si="17"/>
        <v>0</v>
      </c>
      <c r="CM33" s="90"/>
      <c r="CN33" s="90"/>
      <c r="CO33" s="90"/>
      <c r="CP33" s="116"/>
      <c r="CQ33" s="16">
        <f t="shared" si="18"/>
        <v>0</v>
      </c>
      <c r="CR33" s="90"/>
      <c r="CS33" s="90"/>
      <c r="CT33" s="90"/>
      <c r="CU33" s="116"/>
      <c r="CV33" s="16">
        <f t="shared" si="19"/>
        <v>0</v>
      </c>
      <c r="CW33" s="90"/>
      <c r="CX33" s="90"/>
      <c r="CY33" s="90"/>
      <c r="CZ33" s="116"/>
      <c r="DA33" s="16">
        <f t="shared" si="20"/>
        <v>0</v>
      </c>
      <c r="DB33" s="90"/>
      <c r="DC33" s="90"/>
      <c r="DD33" s="90"/>
      <c r="DE33" s="116"/>
      <c r="DF33" s="16">
        <f t="shared" si="21"/>
        <v>0</v>
      </c>
      <c r="DG33" s="90"/>
      <c r="DH33" s="90"/>
      <c r="DI33" s="90"/>
      <c r="DJ33" s="116"/>
      <c r="DK33" s="16">
        <f t="shared" si="22"/>
        <v>0</v>
      </c>
      <c r="DL33" s="90"/>
      <c r="DM33" s="90"/>
      <c r="DN33" s="90"/>
      <c r="DO33" s="116"/>
      <c r="DP33" s="16">
        <f t="shared" si="23"/>
        <v>0</v>
      </c>
      <c r="DQ33" s="90"/>
      <c r="DR33" s="90"/>
      <c r="DS33" s="90"/>
      <c r="DT33" s="116"/>
      <c r="DU33" s="16">
        <f t="shared" si="24"/>
        <v>0</v>
      </c>
      <c r="DV33" s="90"/>
      <c r="DW33" s="90"/>
      <c r="DX33" s="90"/>
      <c r="DY33" s="116"/>
      <c r="DZ33" s="16">
        <f t="shared" si="25"/>
        <v>0</v>
      </c>
      <c r="EA33" s="90"/>
      <c r="EB33" s="90"/>
      <c r="EC33" s="90"/>
      <c r="ED33" s="116"/>
      <c r="EE33" s="16">
        <f t="shared" si="26"/>
        <v>0</v>
      </c>
      <c r="EF33" s="90"/>
      <c r="EG33" s="90"/>
      <c r="EH33" s="90"/>
      <c r="EI33" s="116"/>
      <c r="EJ33" s="16">
        <f t="shared" si="27"/>
        <v>0</v>
      </c>
      <c r="EK33" s="90"/>
      <c r="EL33" s="90"/>
      <c r="EM33" s="90"/>
      <c r="EN33" s="116"/>
      <c r="EO33" s="16">
        <f t="shared" si="28"/>
        <v>0</v>
      </c>
      <c r="EP33" s="90"/>
      <c r="EQ33" s="90"/>
      <c r="ER33" s="90"/>
      <c r="ES33" s="116"/>
      <c r="ET33" s="16">
        <f t="shared" si="29"/>
        <v>0</v>
      </c>
      <c r="EU33" s="90"/>
      <c r="EV33" s="90"/>
      <c r="EW33" s="90"/>
      <c r="EX33" s="116"/>
      <c r="EY33" s="16">
        <f t="shared" si="30"/>
        <v>0</v>
      </c>
      <c r="EZ33" s="90"/>
      <c r="FA33" s="90"/>
      <c r="FB33" s="90"/>
      <c r="FC33" s="116"/>
      <c r="FD33" s="16">
        <f t="shared" si="31"/>
        <v>0</v>
      </c>
      <c r="FE33" s="90"/>
      <c r="FF33" s="90"/>
      <c r="FG33" s="90"/>
      <c r="FH33" s="116"/>
      <c r="FI33" s="16">
        <f t="shared" si="0"/>
        <v>0</v>
      </c>
      <c r="FJ33" s="90"/>
      <c r="FK33" s="90"/>
      <c r="FL33" s="90"/>
      <c r="FM33" s="116"/>
      <c r="FN33" s="16">
        <f t="shared" si="32"/>
        <v>0</v>
      </c>
      <c r="FO33" s="90"/>
      <c r="FP33" s="90"/>
      <c r="FQ33" s="90"/>
      <c r="FR33" s="116"/>
      <c r="FS33" s="16">
        <f t="shared" si="33"/>
        <v>0</v>
      </c>
      <c r="FT33" s="90"/>
      <c r="FU33" s="90"/>
      <c r="FV33" s="90"/>
      <c r="FW33" s="116"/>
      <c r="FX33" s="16">
        <f t="shared" si="34"/>
        <v>0</v>
      </c>
      <c r="FY33" s="90"/>
      <c r="FZ33" s="90"/>
      <c r="GA33" s="90"/>
      <c r="GB33" s="116"/>
      <c r="GC33" s="16">
        <f t="shared" si="35"/>
        <v>0</v>
      </c>
      <c r="GD33" s="90"/>
      <c r="GE33" s="90"/>
      <c r="GF33" s="90"/>
      <c r="GG33" s="116"/>
      <c r="GH33" s="16">
        <f t="shared" si="36"/>
        <v>0</v>
      </c>
      <c r="GI33" s="90"/>
      <c r="GJ33" s="90"/>
      <c r="GK33" s="90"/>
      <c r="GL33" s="116"/>
      <c r="GM33" s="16">
        <f t="shared" si="37"/>
        <v>0</v>
      </c>
      <c r="GN33" s="90"/>
      <c r="GO33" s="90"/>
      <c r="GP33" s="90"/>
      <c r="GQ33" s="116"/>
      <c r="GR33" s="16">
        <f t="shared" si="38"/>
        <v>0</v>
      </c>
      <c r="GS33" s="90"/>
      <c r="GT33" s="90"/>
      <c r="GU33" s="90"/>
      <c r="GV33" s="116"/>
      <c r="GW33" s="16">
        <f t="shared" si="39"/>
        <v>0</v>
      </c>
      <c r="GX33" s="90"/>
      <c r="GY33" s="90"/>
      <c r="GZ33" s="90"/>
      <c r="HA33" s="116"/>
      <c r="HB33" s="16">
        <f t="shared" si="40"/>
        <v>0</v>
      </c>
      <c r="HC33" s="90"/>
      <c r="HD33" s="90"/>
      <c r="HE33" s="90"/>
      <c r="HF33" s="116"/>
      <c r="HG33" s="16">
        <f t="shared" si="41"/>
        <v>0</v>
      </c>
      <c r="HH33" s="90"/>
      <c r="HI33" s="90"/>
      <c r="HJ33" s="90"/>
      <c r="HK33" s="116"/>
      <c r="HL33" s="16">
        <f t="shared" si="42"/>
        <v>0</v>
      </c>
      <c r="HM33" s="90"/>
      <c r="HN33" s="90"/>
      <c r="HO33" s="90"/>
      <c r="HP33" s="116"/>
      <c r="HQ33" s="16">
        <f t="shared" si="43"/>
        <v>0</v>
      </c>
      <c r="HR33" s="90"/>
      <c r="HS33" s="90"/>
      <c r="HT33" s="90"/>
      <c r="HU33" s="116"/>
      <c r="HV33" s="16">
        <f t="shared" si="44"/>
        <v>0</v>
      </c>
      <c r="HW33" s="90"/>
      <c r="HX33" s="90"/>
      <c r="HY33" s="90"/>
      <c r="HZ33" s="116"/>
      <c r="IA33" s="16">
        <f t="shared" si="45"/>
        <v>0</v>
      </c>
      <c r="IB33" s="90"/>
      <c r="IC33" s="90"/>
      <c r="ID33" s="90"/>
      <c r="IE33" s="116"/>
      <c r="IF33" s="16">
        <f t="shared" si="46"/>
        <v>0</v>
      </c>
      <c r="IG33" s="90"/>
      <c r="IH33" s="90"/>
      <c r="II33" s="90"/>
      <c r="IJ33" s="116"/>
      <c r="IK33" s="16">
        <f t="shared" si="47"/>
        <v>0</v>
      </c>
      <c r="IL33" s="90"/>
      <c r="IM33" s="90"/>
      <c r="IN33" s="90"/>
      <c r="IO33" s="116"/>
      <c r="IP33" s="16">
        <f t="shared" si="48"/>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49"/>
        <v>0</v>
      </c>
      <c r="BD34" s="90"/>
      <c r="BE34" s="90"/>
      <c r="BF34" s="90"/>
      <c r="BG34" s="116"/>
      <c r="BH34" s="16">
        <f t="shared" si="11"/>
        <v>0</v>
      </c>
      <c r="BI34" s="90"/>
      <c r="BJ34" s="90"/>
      <c r="BK34" s="90"/>
      <c r="BL34" s="116"/>
      <c r="BM34" s="16">
        <f t="shared" si="12"/>
        <v>0</v>
      </c>
      <c r="BN34" s="90"/>
      <c r="BO34" s="90"/>
      <c r="BP34" s="90"/>
      <c r="BQ34" s="116"/>
      <c r="BR34" s="16">
        <f t="shared" si="13"/>
        <v>0</v>
      </c>
      <c r="BS34" s="90"/>
      <c r="BT34" s="90"/>
      <c r="BU34" s="90"/>
      <c r="BV34" s="116"/>
      <c r="BW34" s="16">
        <f t="shared" si="14"/>
        <v>0</v>
      </c>
      <c r="BX34" s="90"/>
      <c r="BY34" s="90"/>
      <c r="BZ34" s="90"/>
      <c r="CA34" s="116"/>
      <c r="CB34" s="16">
        <f t="shared" si="15"/>
        <v>0</v>
      </c>
      <c r="CC34" s="90"/>
      <c r="CD34" s="90"/>
      <c r="CE34" s="90"/>
      <c r="CF34" s="116"/>
      <c r="CG34" s="16">
        <f t="shared" si="16"/>
        <v>0</v>
      </c>
      <c r="CH34" s="90"/>
      <c r="CI34" s="90"/>
      <c r="CJ34" s="90"/>
      <c r="CK34" s="116"/>
      <c r="CL34" s="16">
        <f t="shared" si="17"/>
        <v>0</v>
      </c>
      <c r="CM34" s="90"/>
      <c r="CN34" s="90"/>
      <c r="CO34" s="90"/>
      <c r="CP34" s="116"/>
      <c r="CQ34" s="16">
        <f t="shared" si="18"/>
        <v>0</v>
      </c>
      <c r="CR34" s="90"/>
      <c r="CS34" s="90"/>
      <c r="CT34" s="90"/>
      <c r="CU34" s="116"/>
      <c r="CV34" s="16">
        <f t="shared" si="19"/>
        <v>0</v>
      </c>
      <c r="CW34" s="90"/>
      <c r="CX34" s="90"/>
      <c r="CY34" s="90"/>
      <c r="CZ34" s="116"/>
      <c r="DA34" s="16">
        <f t="shared" si="20"/>
        <v>0</v>
      </c>
      <c r="DB34" s="90"/>
      <c r="DC34" s="90"/>
      <c r="DD34" s="90"/>
      <c r="DE34" s="116"/>
      <c r="DF34" s="16">
        <f t="shared" si="21"/>
        <v>0</v>
      </c>
      <c r="DG34" s="90"/>
      <c r="DH34" s="90"/>
      <c r="DI34" s="90"/>
      <c r="DJ34" s="116"/>
      <c r="DK34" s="16">
        <f t="shared" si="22"/>
        <v>0</v>
      </c>
      <c r="DL34" s="90"/>
      <c r="DM34" s="90"/>
      <c r="DN34" s="90"/>
      <c r="DO34" s="116"/>
      <c r="DP34" s="16">
        <f t="shared" si="23"/>
        <v>0</v>
      </c>
      <c r="DQ34" s="90"/>
      <c r="DR34" s="90"/>
      <c r="DS34" s="90"/>
      <c r="DT34" s="116"/>
      <c r="DU34" s="16">
        <f t="shared" si="24"/>
        <v>0</v>
      </c>
      <c r="DV34" s="90"/>
      <c r="DW34" s="90"/>
      <c r="DX34" s="90"/>
      <c r="DY34" s="116"/>
      <c r="DZ34" s="16">
        <f t="shared" si="25"/>
        <v>0</v>
      </c>
      <c r="EA34" s="90"/>
      <c r="EB34" s="90"/>
      <c r="EC34" s="90"/>
      <c r="ED34" s="116"/>
      <c r="EE34" s="16">
        <f t="shared" si="26"/>
        <v>0</v>
      </c>
      <c r="EF34" s="90"/>
      <c r="EG34" s="90"/>
      <c r="EH34" s="90"/>
      <c r="EI34" s="116"/>
      <c r="EJ34" s="16">
        <f t="shared" si="27"/>
        <v>0</v>
      </c>
      <c r="EK34" s="90"/>
      <c r="EL34" s="90"/>
      <c r="EM34" s="90"/>
      <c r="EN34" s="116"/>
      <c r="EO34" s="16">
        <f t="shared" si="28"/>
        <v>0</v>
      </c>
      <c r="EP34" s="90"/>
      <c r="EQ34" s="90"/>
      <c r="ER34" s="90"/>
      <c r="ES34" s="116"/>
      <c r="ET34" s="16">
        <f t="shared" si="29"/>
        <v>0</v>
      </c>
      <c r="EU34" s="90"/>
      <c r="EV34" s="90"/>
      <c r="EW34" s="90"/>
      <c r="EX34" s="116"/>
      <c r="EY34" s="16">
        <f t="shared" si="30"/>
        <v>0</v>
      </c>
      <c r="EZ34" s="90"/>
      <c r="FA34" s="90"/>
      <c r="FB34" s="90"/>
      <c r="FC34" s="116"/>
      <c r="FD34" s="16">
        <f t="shared" si="31"/>
        <v>0</v>
      </c>
      <c r="FE34" s="90"/>
      <c r="FF34" s="90"/>
      <c r="FG34" s="90"/>
      <c r="FH34" s="116"/>
      <c r="FI34" s="16">
        <f t="shared" si="0"/>
        <v>0</v>
      </c>
      <c r="FJ34" s="90"/>
      <c r="FK34" s="90"/>
      <c r="FL34" s="90"/>
      <c r="FM34" s="116"/>
      <c r="FN34" s="16">
        <f t="shared" si="32"/>
        <v>0</v>
      </c>
      <c r="FO34" s="90"/>
      <c r="FP34" s="90"/>
      <c r="FQ34" s="90"/>
      <c r="FR34" s="116"/>
      <c r="FS34" s="16">
        <f t="shared" si="33"/>
        <v>0</v>
      </c>
      <c r="FT34" s="90"/>
      <c r="FU34" s="90"/>
      <c r="FV34" s="90"/>
      <c r="FW34" s="116"/>
      <c r="FX34" s="16">
        <f t="shared" si="34"/>
        <v>0</v>
      </c>
      <c r="FY34" s="90"/>
      <c r="FZ34" s="90"/>
      <c r="GA34" s="90"/>
      <c r="GB34" s="116"/>
      <c r="GC34" s="16">
        <f t="shared" si="35"/>
        <v>0</v>
      </c>
      <c r="GD34" s="90"/>
      <c r="GE34" s="90"/>
      <c r="GF34" s="90"/>
      <c r="GG34" s="116"/>
      <c r="GH34" s="16">
        <f t="shared" si="36"/>
        <v>0</v>
      </c>
      <c r="GI34" s="90"/>
      <c r="GJ34" s="90"/>
      <c r="GK34" s="90"/>
      <c r="GL34" s="116"/>
      <c r="GM34" s="16">
        <f t="shared" si="37"/>
        <v>0</v>
      </c>
      <c r="GN34" s="90"/>
      <c r="GO34" s="90"/>
      <c r="GP34" s="90"/>
      <c r="GQ34" s="116"/>
      <c r="GR34" s="16">
        <f t="shared" si="38"/>
        <v>0</v>
      </c>
      <c r="GS34" s="90"/>
      <c r="GT34" s="90"/>
      <c r="GU34" s="90"/>
      <c r="GV34" s="116"/>
      <c r="GW34" s="16">
        <f t="shared" si="39"/>
        <v>0</v>
      </c>
      <c r="GX34" s="90"/>
      <c r="GY34" s="90"/>
      <c r="GZ34" s="90"/>
      <c r="HA34" s="116"/>
      <c r="HB34" s="16">
        <f t="shared" si="40"/>
        <v>0</v>
      </c>
      <c r="HC34" s="90"/>
      <c r="HD34" s="90"/>
      <c r="HE34" s="90"/>
      <c r="HF34" s="116"/>
      <c r="HG34" s="16">
        <f t="shared" si="41"/>
        <v>0</v>
      </c>
      <c r="HH34" s="90"/>
      <c r="HI34" s="90"/>
      <c r="HJ34" s="90"/>
      <c r="HK34" s="116"/>
      <c r="HL34" s="16">
        <f t="shared" si="42"/>
        <v>0</v>
      </c>
      <c r="HM34" s="90"/>
      <c r="HN34" s="90"/>
      <c r="HO34" s="90"/>
      <c r="HP34" s="116"/>
      <c r="HQ34" s="16">
        <f t="shared" si="43"/>
        <v>0</v>
      </c>
      <c r="HR34" s="90"/>
      <c r="HS34" s="90"/>
      <c r="HT34" s="90"/>
      <c r="HU34" s="116"/>
      <c r="HV34" s="16">
        <f t="shared" si="44"/>
        <v>0</v>
      </c>
      <c r="HW34" s="90"/>
      <c r="HX34" s="90"/>
      <c r="HY34" s="90"/>
      <c r="HZ34" s="116"/>
      <c r="IA34" s="16">
        <f t="shared" si="45"/>
        <v>0</v>
      </c>
      <c r="IB34" s="90"/>
      <c r="IC34" s="90"/>
      <c r="ID34" s="90"/>
      <c r="IE34" s="116"/>
      <c r="IF34" s="16">
        <f t="shared" si="46"/>
        <v>0</v>
      </c>
      <c r="IG34" s="90"/>
      <c r="IH34" s="90"/>
      <c r="II34" s="90"/>
      <c r="IJ34" s="116"/>
      <c r="IK34" s="16">
        <f t="shared" si="47"/>
        <v>0</v>
      </c>
      <c r="IL34" s="90"/>
      <c r="IM34" s="90"/>
      <c r="IN34" s="90"/>
      <c r="IO34" s="116"/>
      <c r="IP34" s="16">
        <f t="shared" si="48"/>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49"/>
        <v>0</v>
      </c>
      <c r="BD35" s="90"/>
      <c r="BE35" s="90"/>
      <c r="BF35" s="90"/>
      <c r="BG35" s="116"/>
      <c r="BH35" s="16">
        <f t="shared" si="11"/>
        <v>0</v>
      </c>
      <c r="BI35" s="90"/>
      <c r="BJ35" s="90"/>
      <c r="BK35" s="90"/>
      <c r="BL35" s="116"/>
      <c r="BM35" s="16">
        <f t="shared" si="12"/>
        <v>0</v>
      </c>
      <c r="BN35" s="90"/>
      <c r="BO35" s="90"/>
      <c r="BP35" s="90"/>
      <c r="BQ35" s="116"/>
      <c r="BR35" s="16">
        <f t="shared" si="13"/>
        <v>0</v>
      </c>
      <c r="BS35" s="90"/>
      <c r="BT35" s="90"/>
      <c r="BU35" s="90"/>
      <c r="BV35" s="116"/>
      <c r="BW35" s="16">
        <f t="shared" si="14"/>
        <v>0</v>
      </c>
      <c r="BX35" s="90"/>
      <c r="BY35" s="90"/>
      <c r="BZ35" s="90"/>
      <c r="CA35" s="116"/>
      <c r="CB35" s="16">
        <f t="shared" si="15"/>
        <v>0</v>
      </c>
      <c r="CC35" s="90"/>
      <c r="CD35" s="90"/>
      <c r="CE35" s="90"/>
      <c r="CF35" s="116"/>
      <c r="CG35" s="16">
        <f t="shared" si="16"/>
        <v>0</v>
      </c>
      <c r="CH35" s="90"/>
      <c r="CI35" s="90"/>
      <c r="CJ35" s="90"/>
      <c r="CK35" s="116"/>
      <c r="CL35" s="16">
        <f t="shared" si="17"/>
        <v>0</v>
      </c>
      <c r="CM35" s="90"/>
      <c r="CN35" s="90"/>
      <c r="CO35" s="90"/>
      <c r="CP35" s="116"/>
      <c r="CQ35" s="16">
        <f t="shared" si="18"/>
        <v>0</v>
      </c>
      <c r="CR35" s="90"/>
      <c r="CS35" s="90"/>
      <c r="CT35" s="90"/>
      <c r="CU35" s="116"/>
      <c r="CV35" s="16">
        <f t="shared" si="19"/>
        <v>0</v>
      </c>
      <c r="CW35" s="90"/>
      <c r="CX35" s="90"/>
      <c r="CY35" s="90"/>
      <c r="CZ35" s="116"/>
      <c r="DA35" s="16">
        <f t="shared" si="20"/>
        <v>0</v>
      </c>
      <c r="DB35" s="90"/>
      <c r="DC35" s="90"/>
      <c r="DD35" s="90"/>
      <c r="DE35" s="116"/>
      <c r="DF35" s="16">
        <f t="shared" si="21"/>
        <v>0</v>
      </c>
      <c r="DG35" s="90"/>
      <c r="DH35" s="90"/>
      <c r="DI35" s="90"/>
      <c r="DJ35" s="116"/>
      <c r="DK35" s="16">
        <f t="shared" si="22"/>
        <v>0</v>
      </c>
      <c r="DL35" s="90"/>
      <c r="DM35" s="90"/>
      <c r="DN35" s="90"/>
      <c r="DO35" s="116"/>
      <c r="DP35" s="16">
        <f t="shared" si="23"/>
        <v>0</v>
      </c>
      <c r="DQ35" s="90"/>
      <c r="DR35" s="90"/>
      <c r="DS35" s="90"/>
      <c r="DT35" s="116"/>
      <c r="DU35" s="16">
        <f t="shared" si="24"/>
        <v>0</v>
      </c>
      <c r="DV35" s="90"/>
      <c r="DW35" s="90"/>
      <c r="DX35" s="90"/>
      <c r="DY35" s="116"/>
      <c r="DZ35" s="16">
        <f t="shared" si="25"/>
        <v>0</v>
      </c>
      <c r="EA35" s="90"/>
      <c r="EB35" s="90"/>
      <c r="EC35" s="90"/>
      <c r="ED35" s="116"/>
      <c r="EE35" s="16">
        <f t="shared" si="26"/>
        <v>0</v>
      </c>
      <c r="EF35" s="90"/>
      <c r="EG35" s="90"/>
      <c r="EH35" s="90"/>
      <c r="EI35" s="116"/>
      <c r="EJ35" s="16">
        <f t="shared" si="27"/>
        <v>0</v>
      </c>
      <c r="EK35" s="90"/>
      <c r="EL35" s="90"/>
      <c r="EM35" s="90"/>
      <c r="EN35" s="116"/>
      <c r="EO35" s="16">
        <f t="shared" si="28"/>
        <v>0</v>
      </c>
      <c r="EP35" s="90"/>
      <c r="EQ35" s="90"/>
      <c r="ER35" s="90"/>
      <c r="ES35" s="116"/>
      <c r="ET35" s="16">
        <f t="shared" si="29"/>
        <v>0</v>
      </c>
      <c r="EU35" s="90"/>
      <c r="EV35" s="90"/>
      <c r="EW35" s="90"/>
      <c r="EX35" s="116"/>
      <c r="EY35" s="16">
        <f t="shared" si="30"/>
        <v>0</v>
      </c>
      <c r="EZ35" s="90"/>
      <c r="FA35" s="90"/>
      <c r="FB35" s="90"/>
      <c r="FC35" s="116"/>
      <c r="FD35" s="16">
        <f t="shared" si="31"/>
        <v>0</v>
      </c>
      <c r="FE35" s="90"/>
      <c r="FF35" s="90"/>
      <c r="FG35" s="90"/>
      <c r="FH35" s="116"/>
      <c r="FI35" s="16">
        <f t="shared" si="0"/>
        <v>0</v>
      </c>
      <c r="FJ35" s="90"/>
      <c r="FK35" s="90"/>
      <c r="FL35" s="90"/>
      <c r="FM35" s="116"/>
      <c r="FN35" s="16">
        <f t="shared" si="32"/>
        <v>0</v>
      </c>
      <c r="FO35" s="90"/>
      <c r="FP35" s="90"/>
      <c r="FQ35" s="90"/>
      <c r="FR35" s="116"/>
      <c r="FS35" s="16">
        <f t="shared" si="33"/>
        <v>0</v>
      </c>
      <c r="FT35" s="90"/>
      <c r="FU35" s="90"/>
      <c r="FV35" s="90"/>
      <c r="FW35" s="116"/>
      <c r="FX35" s="16">
        <f t="shared" si="34"/>
        <v>0</v>
      </c>
      <c r="FY35" s="90"/>
      <c r="FZ35" s="90"/>
      <c r="GA35" s="90"/>
      <c r="GB35" s="116"/>
      <c r="GC35" s="16">
        <f t="shared" si="35"/>
        <v>0</v>
      </c>
      <c r="GD35" s="90"/>
      <c r="GE35" s="90"/>
      <c r="GF35" s="90"/>
      <c r="GG35" s="116"/>
      <c r="GH35" s="16">
        <f t="shared" si="36"/>
        <v>0</v>
      </c>
      <c r="GI35" s="90"/>
      <c r="GJ35" s="90"/>
      <c r="GK35" s="90"/>
      <c r="GL35" s="116"/>
      <c r="GM35" s="16">
        <f t="shared" si="37"/>
        <v>0</v>
      </c>
      <c r="GN35" s="90"/>
      <c r="GO35" s="90"/>
      <c r="GP35" s="90"/>
      <c r="GQ35" s="116"/>
      <c r="GR35" s="16">
        <f t="shared" si="38"/>
        <v>0</v>
      </c>
      <c r="GS35" s="90"/>
      <c r="GT35" s="90"/>
      <c r="GU35" s="90"/>
      <c r="GV35" s="116"/>
      <c r="GW35" s="16">
        <f t="shared" si="39"/>
        <v>0</v>
      </c>
      <c r="GX35" s="90"/>
      <c r="GY35" s="90"/>
      <c r="GZ35" s="90"/>
      <c r="HA35" s="116"/>
      <c r="HB35" s="16">
        <f t="shared" si="40"/>
        <v>0</v>
      </c>
      <c r="HC35" s="90"/>
      <c r="HD35" s="90"/>
      <c r="HE35" s="90"/>
      <c r="HF35" s="116"/>
      <c r="HG35" s="16">
        <f t="shared" si="41"/>
        <v>0</v>
      </c>
      <c r="HH35" s="90"/>
      <c r="HI35" s="90"/>
      <c r="HJ35" s="90"/>
      <c r="HK35" s="116"/>
      <c r="HL35" s="16">
        <f t="shared" si="42"/>
        <v>0</v>
      </c>
      <c r="HM35" s="90"/>
      <c r="HN35" s="90"/>
      <c r="HO35" s="90"/>
      <c r="HP35" s="116"/>
      <c r="HQ35" s="16">
        <f t="shared" si="43"/>
        <v>0</v>
      </c>
      <c r="HR35" s="90"/>
      <c r="HS35" s="90"/>
      <c r="HT35" s="90"/>
      <c r="HU35" s="116"/>
      <c r="HV35" s="16">
        <f t="shared" si="44"/>
        <v>0</v>
      </c>
      <c r="HW35" s="90"/>
      <c r="HX35" s="90"/>
      <c r="HY35" s="90"/>
      <c r="HZ35" s="116"/>
      <c r="IA35" s="16">
        <f t="shared" si="45"/>
        <v>0</v>
      </c>
      <c r="IB35" s="90"/>
      <c r="IC35" s="90"/>
      <c r="ID35" s="90"/>
      <c r="IE35" s="116"/>
      <c r="IF35" s="16">
        <f t="shared" si="46"/>
        <v>0</v>
      </c>
      <c r="IG35" s="90"/>
      <c r="IH35" s="90"/>
      <c r="II35" s="90"/>
      <c r="IJ35" s="116"/>
      <c r="IK35" s="16">
        <f t="shared" si="47"/>
        <v>0</v>
      </c>
      <c r="IL35" s="90"/>
      <c r="IM35" s="90"/>
      <c r="IN35" s="90"/>
      <c r="IO35" s="116"/>
      <c r="IP35" s="16">
        <f t="shared" si="48"/>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49"/>
        <v>0</v>
      </c>
      <c r="BD36" s="90"/>
      <c r="BE36" s="90"/>
      <c r="BF36" s="90"/>
      <c r="BG36" s="116"/>
      <c r="BH36" s="16">
        <f t="shared" si="11"/>
        <v>0</v>
      </c>
      <c r="BI36" s="90"/>
      <c r="BJ36" s="90"/>
      <c r="BK36" s="90"/>
      <c r="BL36" s="116"/>
      <c r="BM36" s="16">
        <f t="shared" si="12"/>
        <v>0</v>
      </c>
      <c r="BN36" s="90"/>
      <c r="BO36" s="90"/>
      <c r="BP36" s="90"/>
      <c r="BQ36" s="116"/>
      <c r="BR36" s="16">
        <f t="shared" si="13"/>
        <v>0</v>
      </c>
      <c r="BS36" s="90"/>
      <c r="BT36" s="90"/>
      <c r="BU36" s="90"/>
      <c r="BV36" s="116"/>
      <c r="BW36" s="16">
        <f t="shared" si="14"/>
        <v>0</v>
      </c>
      <c r="BX36" s="90"/>
      <c r="BY36" s="90"/>
      <c r="BZ36" s="90"/>
      <c r="CA36" s="116"/>
      <c r="CB36" s="16">
        <f t="shared" si="15"/>
        <v>0</v>
      </c>
      <c r="CC36" s="90"/>
      <c r="CD36" s="90"/>
      <c r="CE36" s="90"/>
      <c r="CF36" s="116"/>
      <c r="CG36" s="16">
        <f t="shared" si="16"/>
        <v>0</v>
      </c>
      <c r="CH36" s="90"/>
      <c r="CI36" s="90"/>
      <c r="CJ36" s="90"/>
      <c r="CK36" s="116"/>
      <c r="CL36" s="16">
        <f t="shared" si="17"/>
        <v>0</v>
      </c>
      <c r="CM36" s="90"/>
      <c r="CN36" s="90"/>
      <c r="CO36" s="90"/>
      <c r="CP36" s="116"/>
      <c r="CQ36" s="16">
        <f t="shared" si="18"/>
        <v>0</v>
      </c>
      <c r="CR36" s="90"/>
      <c r="CS36" s="90"/>
      <c r="CT36" s="90"/>
      <c r="CU36" s="116"/>
      <c r="CV36" s="16">
        <f t="shared" si="19"/>
        <v>0</v>
      </c>
      <c r="CW36" s="90"/>
      <c r="CX36" s="90"/>
      <c r="CY36" s="90"/>
      <c r="CZ36" s="116"/>
      <c r="DA36" s="16">
        <f t="shared" si="20"/>
        <v>0</v>
      </c>
      <c r="DB36" s="90"/>
      <c r="DC36" s="90"/>
      <c r="DD36" s="90"/>
      <c r="DE36" s="116"/>
      <c r="DF36" s="16">
        <f t="shared" si="21"/>
        <v>0</v>
      </c>
      <c r="DG36" s="90"/>
      <c r="DH36" s="90"/>
      <c r="DI36" s="90"/>
      <c r="DJ36" s="116"/>
      <c r="DK36" s="16">
        <f t="shared" si="22"/>
        <v>0</v>
      </c>
      <c r="DL36" s="90"/>
      <c r="DM36" s="90"/>
      <c r="DN36" s="90"/>
      <c r="DO36" s="116"/>
      <c r="DP36" s="16">
        <f t="shared" si="23"/>
        <v>0</v>
      </c>
      <c r="DQ36" s="90"/>
      <c r="DR36" s="90"/>
      <c r="DS36" s="90"/>
      <c r="DT36" s="116"/>
      <c r="DU36" s="16">
        <f t="shared" si="24"/>
        <v>0</v>
      </c>
      <c r="DV36" s="90"/>
      <c r="DW36" s="90"/>
      <c r="DX36" s="90"/>
      <c r="DY36" s="116"/>
      <c r="DZ36" s="16">
        <f t="shared" si="25"/>
        <v>0</v>
      </c>
      <c r="EA36" s="90"/>
      <c r="EB36" s="90"/>
      <c r="EC36" s="90"/>
      <c r="ED36" s="116"/>
      <c r="EE36" s="16">
        <f t="shared" si="26"/>
        <v>0</v>
      </c>
      <c r="EF36" s="90"/>
      <c r="EG36" s="90"/>
      <c r="EH36" s="90"/>
      <c r="EI36" s="116"/>
      <c r="EJ36" s="16">
        <f t="shared" si="27"/>
        <v>0</v>
      </c>
      <c r="EK36" s="90"/>
      <c r="EL36" s="90"/>
      <c r="EM36" s="90"/>
      <c r="EN36" s="116"/>
      <c r="EO36" s="16">
        <f t="shared" si="28"/>
        <v>0</v>
      </c>
      <c r="EP36" s="90"/>
      <c r="EQ36" s="90"/>
      <c r="ER36" s="90"/>
      <c r="ES36" s="116"/>
      <c r="ET36" s="16">
        <f t="shared" si="29"/>
        <v>0</v>
      </c>
      <c r="EU36" s="90"/>
      <c r="EV36" s="90"/>
      <c r="EW36" s="90"/>
      <c r="EX36" s="116"/>
      <c r="EY36" s="16">
        <f t="shared" si="30"/>
        <v>0</v>
      </c>
      <c r="EZ36" s="90"/>
      <c r="FA36" s="90"/>
      <c r="FB36" s="90"/>
      <c r="FC36" s="116"/>
      <c r="FD36" s="16">
        <f t="shared" si="31"/>
        <v>0</v>
      </c>
      <c r="FE36" s="90"/>
      <c r="FF36" s="90"/>
      <c r="FG36" s="90"/>
      <c r="FH36" s="116"/>
      <c r="FI36" s="16">
        <f t="shared" si="0"/>
        <v>0</v>
      </c>
      <c r="FJ36" s="90"/>
      <c r="FK36" s="90"/>
      <c r="FL36" s="90"/>
      <c r="FM36" s="116"/>
      <c r="FN36" s="16">
        <f t="shared" si="32"/>
        <v>0</v>
      </c>
      <c r="FO36" s="90"/>
      <c r="FP36" s="90"/>
      <c r="FQ36" s="90"/>
      <c r="FR36" s="116"/>
      <c r="FS36" s="16">
        <f t="shared" si="33"/>
        <v>0</v>
      </c>
      <c r="FT36" s="90"/>
      <c r="FU36" s="90"/>
      <c r="FV36" s="90"/>
      <c r="FW36" s="116"/>
      <c r="FX36" s="16">
        <f t="shared" si="34"/>
        <v>0</v>
      </c>
      <c r="FY36" s="90"/>
      <c r="FZ36" s="90"/>
      <c r="GA36" s="90"/>
      <c r="GB36" s="116"/>
      <c r="GC36" s="16">
        <f t="shared" si="35"/>
        <v>0</v>
      </c>
      <c r="GD36" s="90"/>
      <c r="GE36" s="90"/>
      <c r="GF36" s="90"/>
      <c r="GG36" s="116"/>
      <c r="GH36" s="16">
        <f t="shared" si="36"/>
        <v>0</v>
      </c>
      <c r="GI36" s="90"/>
      <c r="GJ36" s="90"/>
      <c r="GK36" s="90"/>
      <c r="GL36" s="116"/>
      <c r="GM36" s="16">
        <f t="shared" si="37"/>
        <v>0</v>
      </c>
      <c r="GN36" s="90"/>
      <c r="GO36" s="90"/>
      <c r="GP36" s="90"/>
      <c r="GQ36" s="116"/>
      <c r="GR36" s="16">
        <f t="shared" si="38"/>
        <v>0</v>
      </c>
      <c r="GS36" s="90"/>
      <c r="GT36" s="90"/>
      <c r="GU36" s="90"/>
      <c r="GV36" s="116"/>
      <c r="GW36" s="16">
        <f t="shared" si="39"/>
        <v>0</v>
      </c>
      <c r="GX36" s="90"/>
      <c r="GY36" s="90"/>
      <c r="GZ36" s="90"/>
      <c r="HA36" s="116"/>
      <c r="HB36" s="16">
        <f t="shared" si="40"/>
        <v>0</v>
      </c>
      <c r="HC36" s="90"/>
      <c r="HD36" s="90"/>
      <c r="HE36" s="90"/>
      <c r="HF36" s="116"/>
      <c r="HG36" s="16">
        <f t="shared" si="41"/>
        <v>0</v>
      </c>
      <c r="HH36" s="90"/>
      <c r="HI36" s="90"/>
      <c r="HJ36" s="90"/>
      <c r="HK36" s="116"/>
      <c r="HL36" s="16">
        <f t="shared" si="42"/>
        <v>0</v>
      </c>
      <c r="HM36" s="90"/>
      <c r="HN36" s="90"/>
      <c r="HO36" s="90"/>
      <c r="HP36" s="116"/>
      <c r="HQ36" s="16">
        <f t="shared" si="43"/>
        <v>0</v>
      </c>
      <c r="HR36" s="90"/>
      <c r="HS36" s="90"/>
      <c r="HT36" s="90"/>
      <c r="HU36" s="116"/>
      <c r="HV36" s="16">
        <f t="shared" si="44"/>
        <v>0</v>
      </c>
      <c r="HW36" s="90"/>
      <c r="HX36" s="90"/>
      <c r="HY36" s="90"/>
      <c r="HZ36" s="116"/>
      <c r="IA36" s="16">
        <f t="shared" si="45"/>
        <v>0</v>
      </c>
      <c r="IB36" s="90"/>
      <c r="IC36" s="90"/>
      <c r="ID36" s="90"/>
      <c r="IE36" s="116"/>
      <c r="IF36" s="16">
        <f t="shared" si="46"/>
        <v>0</v>
      </c>
      <c r="IG36" s="90"/>
      <c r="IH36" s="90"/>
      <c r="II36" s="90"/>
      <c r="IJ36" s="116"/>
      <c r="IK36" s="16">
        <f t="shared" si="47"/>
        <v>0</v>
      </c>
      <c r="IL36" s="90"/>
      <c r="IM36" s="90"/>
      <c r="IN36" s="90"/>
      <c r="IO36" s="116"/>
      <c r="IP36" s="16">
        <f t="shared" si="48"/>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49"/>
        <v>0</v>
      </c>
      <c r="BD37" s="90"/>
      <c r="BE37" s="90"/>
      <c r="BF37" s="90"/>
      <c r="BG37" s="116"/>
      <c r="BH37" s="16">
        <f t="shared" si="11"/>
        <v>0</v>
      </c>
      <c r="BI37" s="90"/>
      <c r="BJ37" s="90"/>
      <c r="BK37" s="90"/>
      <c r="BL37" s="116"/>
      <c r="BM37" s="16">
        <f t="shared" si="12"/>
        <v>0</v>
      </c>
      <c r="BN37" s="90"/>
      <c r="BO37" s="90"/>
      <c r="BP37" s="90"/>
      <c r="BQ37" s="116"/>
      <c r="BR37" s="16">
        <f t="shared" si="13"/>
        <v>0</v>
      </c>
      <c r="BS37" s="90"/>
      <c r="BT37" s="90"/>
      <c r="BU37" s="90"/>
      <c r="BV37" s="116"/>
      <c r="BW37" s="16">
        <f t="shared" si="14"/>
        <v>0</v>
      </c>
      <c r="BX37" s="90"/>
      <c r="BY37" s="90"/>
      <c r="BZ37" s="90"/>
      <c r="CA37" s="116"/>
      <c r="CB37" s="16">
        <f t="shared" si="15"/>
        <v>0</v>
      </c>
      <c r="CC37" s="90"/>
      <c r="CD37" s="90"/>
      <c r="CE37" s="90"/>
      <c r="CF37" s="116"/>
      <c r="CG37" s="16">
        <f t="shared" si="16"/>
        <v>0</v>
      </c>
      <c r="CH37" s="90"/>
      <c r="CI37" s="90"/>
      <c r="CJ37" s="90"/>
      <c r="CK37" s="116"/>
      <c r="CL37" s="16">
        <f t="shared" si="17"/>
        <v>0</v>
      </c>
      <c r="CM37" s="90"/>
      <c r="CN37" s="90"/>
      <c r="CO37" s="90"/>
      <c r="CP37" s="116"/>
      <c r="CQ37" s="16">
        <f t="shared" si="18"/>
        <v>0</v>
      </c>
      <c r="CR37" s="90"/>
      <c r="CS37" s="90"/>
      <c r="CT37" s="90"/>
      <c r="CU37" s="116"/>
      <c r="CV37" s="16">
        <f t="shared" si="19"/>
        <v>0</v>
      </c>
      <c r="CW37" s="90"/>
      <c r="CX37" s="90"/>
      <c r="CY37" s="90"/>
      <c r="CZ37" s="116"/>
      <c r="DA37" s="16">
        <f t="shared" si="20"/>
        <v>0</v>
      </c>
      <c r="DB37" s="90"/>
      <c r="DC37" s="90"/>
      <c r="DD37" s="90"/>
      <c r="DE37" s="116"/>
      <c r="DF37" s="16">
        <f t="shared" si="21"/>
        <v>0</v>
      </c>
      <c r="DG37" s="90"/>
      <c r="DH37" s="90"/>
      <c r="DI37" s="90"/>
      <c r="DJ37" s="116"/>
      <c r="DK37" s="16">
        <f t="shared" si="22"/>
        <v>0</v>
      </c>
      <c r="DL37" s="90"/>
      <c r="DM37" s="90"/>
      <c r="DN37" s="90"/>
      <c r="DO37" s="116"/>
      <c r="DP37" s="16">
        <f t="shared" si="23"/>
        <v>0</v>
      </c>
      <c r="DQ37" s="90"/>
      <c r="DR37" s="90"/>
      <c r="DS37" s="90"/>
      <c r="DT37" s="116"/>
      <c r="DU37" s="16">
        <f t="shared" si="24"/>
        <v>0</v>
      </c>
      <c r="DV37" s="90"/>
      <c r="DW37" s="90"/>
      <c r="DX37" s="90"/>
      <c r="DY37" s="116"/>
      <c r="DZ37" s="16">
        <f t="shared" si="25"/>
        <v>0</v>
      </c>
      <c r="EA37" s="90"/>
      <c r="EB37" s="90"/>
      <c r="EC37" s="90"/>
      <c r="ED37" s="116"/>
      <c r="EE37" s="16">
        <f t="shared" si="26"/>
        <v>0</v>
      </c>
      <c r="EF37" s="90"/>
      <c r="EG37" s="90"/>
      <c r="EH37" s="90"/>
      <c r="EI37" s="116"/>
      <c r="EJ37" s="16">
        <f t="shared" si="27"/>
        <v>0</v>
      </c>
      <c r="EK37" s="90"/>
      <c r="EL37" s="90"/>
      <c r="EM37" s="90"/>
      <c r="EN37" s="116"/>
      <c r="EO37" s="16">
        <f t="shared" si="28"/>
        <v>0</v>
      </c>
      <c r="EP37" s="90"/>
      <c r="EQ37" s="90"/>
      <c r="ER37" s="90"/>
      <c r="ES37" s="116"/>
      <c r="ET37" s="16">
        <f t="shared" si="29"/>
        <v>0</v>
      </c>
      <c r="EU37" s="90"/>
      <c r="EV37" s="90"/>
      <c r="EW37" s="90"/>
      <c r="EX37" s="116"/>
      <c r="EY37" s="16">
        <f t="shared" si="30"/>
        <v>0</v>
      </c>
      <c r="EZ37" s="90"/>
      <c r="FA37" s="90"/>
      <c r="FB37" s="90"/>
      <c r="FC37" s="116"/>
      <c r="FD37" s="16">
        <f t="shared" si="31"/>
        <v>0</v>
      </c>
      <c r="FE37" s="90"/>
      <c r="FF37" s="90"/>
      <c r="FG37" s="90"/>
      <c r="FH37" s="116"/>
      <c r="FI37" s="16">
        <f t="shared" si="0"/>
        <v>0</v>
      </c>
      <c r="FJ37" s="90"/>
      <c r="FK37" s="90"/>
      <c r="FL37" s="90"/>
      <c r="FM37" s="116"/>
      <c r="FN37" s="16">
        <f t="shared" si="32"/>
        <v>0</v>
      </c>
      <c r="FO37" s="90"/>
      <c r="FP37" s="90"/>
      <c r="FQ37" s="90"/>
      <c r="FR37" s="116"/>
      <c r="FS37" s="16">
        <f t="shared" si="33"/>
        <v>0</v>
      </c>
      <c r="FT37" s="90"/>
      <c r="FU37" s="90"/>
      <c r="FV37" s="90"/>
      <c r="FW37" s="116"/>
      <c r="FX37" s="16">
        <f t="shared" si="34"/>
        <v>0</v>
      </c>
      <c r="FY37" s="90"/>
      <c r="FZ37" s="90"/>
      <c r="GA37" s="90"/>
      <c r="GB37" s="116"/>
      <c r="GC37" s="16">
        <f t="shared" si="35"/>
        <v>0</v>
      </c>
      <c r="GD37" s="90"/>
      <c r="GE37" s="90"/>
      <c r="GF37" s="90"/>
      <c r="GG37" s="116"/>
      <c r="GH37" s="16">
        <f t="shared" si="36"/>
        <v>0</v>
      </c>
      <c r="GI37" s="90"/>
      <c r="GJ37" s="90"/>
      <c r="GK37" s="90"/>
      <c r="GL37" s="116"/>
      <c r="GM37" s="16">
        <f t="shared" si="37"/>
        <v>0</v>
      </c>
      <c r="GN37" s="90"/>
      <c r="GO37" s="90"/>
      <c r="GP37" s="90"/>
      <c r="GQ37" s="116"/>
      <c r="GR37" s="16">
        <f t="shared" si="38"/>
        <v>0</v>
      </c>
      <c r="GS37" s="90"/>
      <c r="GT37" s="90"/>
      <c r="GU37" s="90"/>
      <c r="GV37" s="116"/>
      <c r="GW37" s="16">
        <f t="shared" si="39"/>
        <v>0</v>
      </c>
      <c r="GX37" s="90"/>
      <c r="GY37" s="90"/>
      <c r="GZ37" s="90"/>
      <c r="HA37" s="116"/>
      <c r="HB37" s="16">
        <f t="shared" si="40"/>
        <v>0</v>
      </c>
      <c r="HC37" s="90"/>
      <c r="HD37" s="90"/>
      <c r="HE37" s="90"/>
      <c r="HF37" s="116"/>
      <c r="HG37" s="16">
        <f t="shared" si="41"/>
        <v>0</v>
      </c>
      <c r="HH37" s="90"/>
      <c r="HI37" s="90"/>
      <c r="HJ37" s="90"/>
      <c r="HK37" s="116"/>
      <c r="HL37" s="16">
        <f t="shared" si="42"/>
        <v>0</v>
      </c>
      <c r="HM37" s="90"/>
      <c r="HN37" s="90"/>
      <c r="HO37" s="90"/>
      <c r="HP37" s="116"/>
      <c r="HQ37" s="16">
        <f t="shared" si="43"/>
        <v>0</v>
      </c>
      <c r="HR37" s="90"/>
      <c r="HS37" s="90"/>
      <c r="HT37" s="90"/>
      <c r="HU37" s="116"/>
      <c r="HV37" s="16">
        <f t="shared" si="44"/>
        <v>0</v>
      </c>
      <c r="HW37" s="90"/>
      <c r="HX37" s="90"/>
      <c r="HY37" s="90"/>
      <c r="HZ37" s="116"/>
      <c r="IA37" s="16">
        <f t="shared" si="45"/>
        <v>0</v>
      </c>
      <c r="IB37" s="90"/>
      <c r="IC37" s="90"/>
      <c r="ID37" s="90"/>
      <c r="IE37" s="116"/>
      <c r="IF37" s="16">
        <f t="shared" si="46"/>
        <v>0</v>
      </c>
      <c r="IG37" s="90"/>
      <c r="IH37" s="90"/>
      <c r="II37" s="90"/>
      <c r="IJ37" s="116"/>
      <c r="IK37" s="16">
        <f t="shared" si="47"/>
        <v>0</v>
      </c>
      <c r="IL37" s="90"/>
      <c r="IM37" s="90"/>
      <c r="IN37" s="90"/>
      <c r="IO37" s="116"/>
      <c r="IP37" s="16">
        <f t="shared" si="48"/>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49"/>
        <v>0</v>
      </c>
      <c r="BD38" s="90"/>
      <c r="BE38" s="90"/>
      <c r="BF38" s="90"/>
      <c r="BG38" s="116"/>
      <c r="BH38" s="16">
        <f t="shared" si="11"/>
        <v>0</v>
      </c>
      <c r="BI38" s="90"/>
      <c r="BJ38" s="90"/>
      <c r="BK38" s="90"/>
      <c r="BL38" s="116"/>
      <c r="BM38" s="16">
        <f t="shared" si="12"/>
        <v>0</v>
      </c>
      <c r="BN38" s="90"/>
      <c r="BO38" s="90"/>
      <c r="BP38" s="90"/>
      <c r="BQ38" s="116"/>
      <c r="BR38" s="16">
        <f t="shared" si="13"/>
        <v>0</v>
      </c>
      <c r="BS38" s="90"/>
      <c r="BT38" s="90"/>
      <c r="BU38" s="90"/>
      <c r="BV38" s="116"/>
      <c r="BW38" s="16">
        <f t="shared" si="14"/>
        <v>0</v>
      </c>
      <c r="BX38" s="90"/>
      <c r="BY38" s="90"/>
      <c r="BZ38" s="90"/>
      <c r="CA38" s="116"/>
      <c r="CB38" s="16">
        <f t="shared" si="15"/>
        <v>0</v>
      </c>
      <c r="CC38" s="90"/>
      <c r="CD38" s="90"/>
      <c r="CE38" s="90"/>
      <c r="CF38" s="116"/>
      <c r="CG38" s="16">
        <f t="shared" si="16"/>
        <v>0</v>
      </c>
      <c r="CH38" s="90"/>
      <c r="CI38" s="90"/>
      <c r="CJ38" s="90"/>
      <c r="CK38" s="116"/>
      <c r="CL38" s="16">
        <f t="shared" si="17"/>
        <v>0</v>
      </c>
      <c r="CM38" s="90"/>
      <c r="CN38" s="90"/>
      <c r="CO38" s="90"/>
      <c r="CP38" s="116"/>
      <c r="CQ38" s="16">
        <f t="shared" si="18"/>
        <v>0</v>
      </c>
      <c r="CR38" s="90"/>
      <c r="CS38" s="90"/>
      <c r="CT38" s="90"/>
      <c r="CU38" s="116"/>
      <c r="CV38" s="16">
        <f t="shared" si="19"/>
        <v>0</v>
      </c>
      <c r="CW38" s="90"/>
      <c r="CX38" s="90"/>
      <c r="CY38" s="90"/>
      <c r="CZ38" s="116"/>
      <c r="DA38" s="16">
        <f t="shared" si="20"/>
        <v>0</v>
      </c>
      <c r="DB38" s="90"/>
      <c r="DC38" s="90"/>
      <c r="DD38" s="90"/>
      <c r="DE38" s="116"/>
      <c r="DF38" s="16">
        <f t="shared" si="21"/>
        <v>0</v>
      </c>
      <c r="DG38" s="90"/>
      <c r="DH38" s="90"/>
      <c r="DI38" s="90"/>
      <c r="DJ38" s="116"/>
      <c r="DK38" s="16">
        <f t="shared" si="22"/>
        <v>0</v>
      </c>
      <c r="DL38" s="90"/>
      <c r="DM38" s="90"/>
      <c r="DN38" s="90"/>
      <c r="DO38" s="116"/>
      <c r="DP38" s="16">
        <f t="shared" si="23"/>
        <v>0</v>
      </c>
      <c r="DQ38" s="90"/>
      <c r="DR38" s="90"/>
      <c r="DS38" s="90"/>
      <c r="DT38" s="116"/>
      <c r="DU38" s="16">
        <f t="shared" si="24"/>
        <v>0</v>
      </c>
      <c r="DV38" s="90"/>
      <c r="DW38" s="90"/>
      <c r="DX38" s="90"/>
      <c r="DY38" s="116"/>
      <c r="DZ38" s="16">
        <f t="shared" si="25"/>
        <v>0</v>
      </c>
      <c r="EA38" s="90"/>
      <c r="EB38" s="90"/>
      <c r="EC38" s="90"/>
      <c r="ED38" s="116"/>
      <c r="EE38" s="16">
        <f t="shared" si="26"/>
        <v>0</v>
      </c>
      <c r="EF38" s="90"/>
      <c r="EG38" s="90"/>
      <c r="EH38" s="90"/>
      <c r="EI38" s="116"/>
      <c r="EJ38" s="16">
        <f t="shared" si="27"/>
        <v>0</v>
      </c>
      <c r="EK38" s="90"/>
      <c r="EL38" s="90"/>
      <c r="EM38" s="90"/>
      <c r="EN38" s="116"/>
      <c r="EO38" s="16">
        <f t="shared" si="28"/>
        <v>0</v>
      </c>
      <c r="EP38" s="90"/>
      <c r="EQ38" s="90"/>
      <c r="ER38" s="90"/>
      <c r="ES38" s="116"/>
      <c r="ET38" s="16">
        <f t="shared" si="29"/>
        <v>0</v>
      </c>
      <c r="EU38" s="90"/>
      <c r="EV38" s="90"/>
      <c r="EW38" s="90"/>
      <c r="EX38" s="116"/>
      <c r="EY38" s="16">
        <f t="shared" si="30"/>
        <v>0</v>
      </c>
      <c r="EZ38" s="90"/>
      <c r="FA38" s="90"/>
      <c r="FB38" s="90"/>
      <c r="FC38" s="116"/>
      <c r="FD38" s="16">
        <f t="shared" si="31"/>
        <v>0</v>
      </c>
      <c r="FE38" s="90"/>
      <c r="FF38" s="90"/>
      <c r="FG38" s="90"/>
      <c r="FH38" s="116"/>
      <c r="FI38" s="16">
        <f t="shared" ref="FI38:FI74" si="50">IF(FE38="",FG38,FE38)</f>
        <v>0</v>
      </c>
      <c r="FJ38" s="90"/>
      <c r="FK38" s="90"/>
      <c r="FL38" s="90"/>
      <c r="FM38" s="116"/>
      <c r="FN38" s="16">
        <f t="shared" si="32"/>
        <v>0</v>
      </c>
      <c r="FO38" s="90"/>
      <c r="FP38" s="90"/>
      <c r="FQ38" s="90"/>
      <c r="FR38" s="116"/>
      <c r="FS38" s="16">
        <f t="shared" si="33"/>
        <v>0</v>
      </c>
      <c r="FT38" s="90"/>
      <c r="FU38" s="90"/>
      <c r="FV38" s="90"/>
      <c r="FW38" s="116"/>
      <c r="FX38" s="16">
        <f t="shared" si="34"/>
        <v>0</v>
      </c>
      <c r="FY38" s="90"/>
      <c r="FZ38" s="90"/>
      <c r="GA38" s="90"/>
      <c r="GB38" s="116"/>
      <c r="GC38" s="16">
        <f t="shared" si="35"/>
        <v>0</v>
      </c>
      <c r="GD38" s="90"/>
      <c r="GE38" s="90"/>
      <c r="GF38" s="90"/>
      <c r="GG38" s="116"/>
      <c r="GH38" s="16">
        <f t="shared" si="36"/>
        <v>0</v>
      </c>
      <c r="GI38" s="90"/>
      <c r="GJ38" s="90"/>
      <c r="GK38" s="90"/>
      <c r="GL38" s="116"/>
      <c r="GM38" s="16">
        <f t="shared" si="37"/>
        <v>0</v>
      </c>
      <c r="GN38" s="90"/>
      <c r="GO38" s="90"/>
      <c r="GP38" s="90"/>
      <c r="GQ38" s="116"/>
      <c r="GR38" s="16">
        <f t="shared" si="38"/>
        <v>0</v>
      </c>
      <c r="GS38" s="90"/>
      <c r="GT38" s="90"/>
      <c r="GU38" s="90"/>
      <c r="GV38" s="116"/>
      <c r="GW38" s="16">
        <f t="shared" si="39"/>
        <v>0</v>
      </c>
      <c r="GX38" s="90"/>
      <c r="GY38" s="90"/>
      <c r="GZ38" s="90"/>
      <c r="HA38" s="116"/>
      <c r="HB38" s="16">
        <f t="shared" si="40"/>
        <v>0</v>
      </c>
      <c r="HC38" s="90"/>
      <c r="HD38" s="90"/>
      <c r="HE38" s="90"/>
      <c r="HF38" s="116"/>
      <c r="HG38" s="16">
        <f t="shared" si="41"/>
        <v>0</v>
      </c>
      <c r="HH38" s="90"/>
      <c r="HI38" s="90"/>
      <c r="HJ38" s="90"/>
      <c r="HK38" s="116"/>
      <c r="HL38" s="16">
        <f t="shared" si="42"/>
        <v>0</v>
      </c>
      <c r="HM38" s="90"/>
      <c r="HN38" s="90"/>
      <c r="HO38" s="90"/>
      <c r="HP38" s="116"/>
      <c r="HQ38" s="16">
        <f t="shared" si="43"/>
        <v>0</v>
      </c>
      <c r="HR38" s="90"/>
      <c r="HS38" s="90"/>
      <c r="HT38" s="90"/>
      <c r="HU38" s="116"/>
      <c r="HV38" s="16">
        <f t="shared" si="44"/>
        <v>0</v>
      </c>
      <c r="HW38" s="90"/>
      <c r="HX38" s="90"/>
      <c r="HY38" s="90"/>
      <c r="HZ38" s="116"/>
      <c r="IA38" s="16">
        <f t="shared" si="45"/>
        <v>0</v>
      </c>
      <c r="IB38" s="90"/>
      <c r="IC38" s="90"/>
      <c r="ID38" s="90"/>
      <c r="IE38" s="116"/>
      <c r="IF38" s="16">
        <f t="shared" si="46"/>
        <v>0</v>
      </c>
      <c r="IG38" s="90"/>
      <c r="IH38" s="90"/>
      <c r="II38" s="90"/>
      <c r="IJ38" s="116"/>
      <c r="IK38" s="16">
        <f t="shared" si="47"/>
        <v>0</v>
      </c>
      <c r="IL38" s="90"/>
      <c r="IM38" s="90"/>
      <c r="IN38" s="90"/>
      <c r="IO38" s="116"/>
      <c r="IP38" s="16">
        <f t="shared" si="48"/>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49"/>
        <v>0</v>
      </c>
      <c r="BD39" s="90"/>
      <c r="BE39" s="90"/>
      <c r="BF39" s="90"/>
      <c r="BG39" s="116"/>
      <c r="BH39" s="16">
        <f t="shared" si="11"/>
        <v>0</v>
      </c>
      <c r="BI39" s="90"/>
      <c r="BJ39" s="90"/>
      <c r="BK39" s="90"/>
      <c r="BL39" s="116"/>
      <c r="BM39" s="16">
        <f t="shared" si="12"/>
        <v>0</v>
      </c>
      <c r="BN39" s="90"/>
      <c r="BO39" s="90"/>
      <c r="BP39" s="90"/>
      <c r="BQ39" s="116"/>
      <c r="BR39" s="16">
        <f t="shared" si="13"/>
        <v>0</v>
      </c>
      <c r="BS39" s="90"/>
      <c r="BT39" s="90"/>
      <c r="BU39" s="90"/>
      <c r="BV39" s="116"/>
      <c r="BW39" s="16">
        <f t="shared" si="14"/>
        <v>0</v>
      </c>
      <c r="BX39" s="90"/>
      <c r="BY39" s="90"/>
      <c r="BZ39" s="90"/>
      <c r="CA39" s="116"/>
      <c r="CB39" s="16">
        <f t="shared" si="15"/>
        <v>0</v>
      </c>
      <c r="CC39" s="90"/>
      <c r="CD39" s="90"/>
      <c r="CE39" s="90"/>
      <c r="CF39" s="116"/>
      <c r="CG39" s="16">
        <f t="shared" si="16"/>
        <v>0</v>
      </c>
      <c r="CH39" s="90"/>
      <c r="CI39" s="90"/>
      <c r="CJ39" s="90"/>
      <c r="CK39" s="116"/>
      <c r="CL39" s="16">
        <f t="shared" si="17"/>
        <v>0</v>
      </c>
      <c r="CM39" s="90"/>
      <c r="CN39" s="90"/>
      <c r="CO39" s="90"/>
      <c r="CP39" s="116"/>
      <c r="CQ39" s="16">
        <f t="shared" si="18"/>
        <v>0</v>
      </c>
      <c r="CR39" s="90"/>
      <c r="CS39" s="90"/>
      <c r="CT39" s="90"/>
      <c r="CU39" s="116"/>
      <c r="CV39" s="16">
        <f t="shared" si="19"/>
        <v>0</v>
      </c>
      <c r="CW39" s="90"/>
      <c r="CX39" s="90"/>
      <c r="CY39" s="90"/>
      <c r="CZ39" s="116"/>
      <c r="DA39" s="16">
        <f t="shared" si="20"/>
        <v>0</v>
      </c>
      <c r="DB39" s="90"/>
      <c r="DC39" s="90"/>
      <c r="DD39" s="90"/>
      <c r="DE39" s="116"/>
      <c r="DF39" s="16">
        <f t="shared" si="21"/>
        <v>0</v>
      </c>
      <c r="DG39" s="90"/>
      <c r="DH39" s="90"/>
      <c r="DI39" s="90"/>
      <c r="DJ39" s="116"/>
      <c r="DK39" s="16">
        <f t="shared" si="22"/>
        <v>0</v>
      </c>
      <c r="DL39" s="90"/>
      <c r="DM39" s="90"/>
      <c r="DN39" s="90"/>
      <c r="DO39" s="116"/>
      <c r="DP39" s="16">
        <f t="shared" si="23"/>
        <v>0</v>
      </c>
      <c r="DQ39" s="90"/>
      <c r="DR39" s="90"/>
      <c r="DS39" s="90"/>
      <c r="DT39" s="116"/>
      <c r="DU39" s="16">
        <f t="shared" si="24"/>
        <v>0</v>
      </c>
      <c r="DV39" s="90"/>
      <c r="DW39" s="90"/>
      <c r="DX39" s="90"/>
      <c r="DY39" s="116"/>
      <c r="DZ39" s="16">
        <f t="shared" si="25"/>
        <v>0</v>
      </c>
      <c r="EA39" s="90"/>
      <c r="EB39" s="90"/>
      <c r="EC39" s="90"/>
      <c r="ED39" s="116"/>
      <c r="EE39" s="16">
        <f t="shared" si="26"/>
        <v>0</v>
      </c>
      <c r="EF39" s="90"/>
      <c r="EG39" s="90"/>
      <c r="EH39" s="90"/>
      <c r="EI39" s="116"/>
      <c r="EJ39" s="16">
        <f t="shared" si="27"/>
        <v>0</v>
      </c>
      <c r="EK39" s="90"/>
      <c r="EL39" s="90"/>
      <c r="EM39" s="90"/>
      <c r="EN39" s="116"/>
      <c r="EO39" s="16">
        <f t="shared" si="28"/>
        <v>0</v>
      </c>
      <c r="EP39" s="90"/>
      <c r="EQ39" s="90"/>
      <c r="ER39" s="90"/>
      <c r="ES39" s="116"/>
      <c r="ET39" s="16">
        <f t="shared" si="29"/>
        <v>0</v>
      </c>
      <c r="EU39" s="90"/>
      <c r="EV39" s="90"/>
      <c r="EW39" s="90"/>
      <c r="EX39" s="116"/>
      <c r="EY39" s="16">
        <f t="shared" si="30"/>
        <v>0</v>
      </c>
      <c r="EZ39" s="90"/>
      <c r="FA39" s="90"/>
      <c r="FB39" s="90"/>
      <c r="FC39" s="116"/>
      <c r="FD39" s="16">
        <f t="shared" si="31"/>
        <v>0</v>
      </c>
      <c r="FE39" s="90"/>
      <c r="FF39" s="90"/>
      <c r="FG39" s="90"/>
      <c r="FH39" s="116"/>
      <c r="FI39" s="16">
        <f t="shared" si="50"/>
        <v>0</v>
      </c>
      <c r="FJ39" s="90"/>
      <c r="FK39" s="90"/>
      <c r="FL39" s="90"/>
      <c r="FM39" s="116"/>
      <c r="FN39" s="16">
        <f t="shared" si="32"/>
        <v>0</v>
      </c>
      <c r="FO39" s="90"/>
      <c r="FP39" s="90"/>
      <c r="FQ39" s="90"/>
      <c r="FR39" s="116"/>
      <c r="FS39" s="16">
        <f t="shared" si="33"/>
        <v>0</v>
      </c>
      <c r="FT39" s="90"/>
      <c r="FU39" s="90"/>
      <c r="FV39" s="90"/>
      <c r="FW39" s="116"/>
      <c r="FX39" s="16">
        <f t="shared" si="34"/>
        <v>0</v>
      </c>
      <c r="FY39" s="90"/>
      <c r="FZ39" s="90"/>
      <c r="GA39" s="90"/>
      <c r="GB39" s="116"/>
      <c r="GC39" s="16">
        <f t="shared" si="35"/>
        <v>0</v>
      </c>
      <c r="GD39" s="90"/>
      <c r="GE39" s="90"/>
      <c r="GF39" s="90"/>
      <c r="GG39" s="116"/>
      <c r="GH39" s="16">
        <f t="shared" si="36"/>
        <v>0</v>
      </c>
      <c r="GI39" s="90"/>
      <c r="GJ39" s="90"/>
      <c r="GK39" s="90"/>
      <c r="GL39" s="116"/>
      <c r="GM39" s="16">
        <f t="shared" si="37"/>
        <v>0</v>
      </c>
      <c r="GN39" s="90"/>
      <c r="GO39" s="90"/>
      <c r="GP39" s="90"/>
      <c r="GQ39" s="116"/>
      <c r="GR39" s="16">
        <f t="shared" si="38"/>
        <v>0</v>
      </c>
      <c r="GS39" s="90"/>
      <c r="GT39" s="90"/>
      <c r="GU39" s="90"/>
      <c r="GV39" s="116"/>
      <c r="GW39" s="16">
        <f t="shared" si="39"/>
        <v>0</v>
      </c>
      <c r="GX39" s="90"/>
      <c r="GY39" s="90"/>
      <c r="GZ39" s="90"/>
      <c r="HA39" s="116"/>
      <c r="HB39" s="16">
        <f t="shared" si="40"/>
        <v>0</v>
      </c>
      <c r="HC39" s="90"/>
      <c r="HD39" s="90"/>
      <c r="HE39" s="90"/>
      <c r="HF39" s="116"/>
      <c r="HG39" s="16">
        <f t="shared" si="41"/>
        <v>0</v>
      </c>
      <c r="HH39" s="90"/>
      <c r="HI39" s="90"/>
      <c r="HJ39" s="90"/>
      <c r="HK39" s="116"/>
      <c r="HL39" s="16">
        <f t="shared" si="42"/>
        <v>0</v>
      </c>
      <c r="HM39" s="90"/>
      <c r="HN39" s="90"/>
      <c r="HO39" s="90"/>
      <c r="HP39" s="116"/>
      <c r="HQ39" s="16">
        <f t="shared" si="43"/>
        <v>0</v>
      </c>
      <c r="HR39" s="90"/>
      <c r="HS39" s="90"/>
      <c r="HT39" s="90"/>
      <c r="HU39" s="116"/>
      <c r="HV39" s="16">
        <f t="shared" si="44"/>
        <v>0</v>
      </c>
      <c r="HW39" s="90"/>
      <c r="HX39" s="90"/>
      <c r="HY39" s="90"/>
      <c r="HZ39" s="116"/>
      <c r="IA39" s="16">
        <f t="shared" si="45"/>
        <v>0</v>
      </c>
      <c r="IB39" s="90"/>
      <c r="IC39" s="90"/>
      <c r="ID39" s="90"/>
      <c r="IE39" s="116"/>
      <c r="IF39" s="16">
        <f t="shared" si="46"/>
        <v>0</v>
      </c>
      <c r="IG39" s="90"/>
      <c r="IH39" s="90"/>
      <c r="II39" s="90"/>
      <c r="IJ39" s="116"/>
      <c r="IK39" s="16">
        <f t="shared" si="47"/>
        <v>0</v>
      </c>
      <c r="IL39" s="90"/>
      <c r="IM39" s="90"/>
      <c r="IN39" s="90"/>
      <c r="IO39" s="116"/>
      <c r="IP39" s="16">
        <f t="shared" si="48"/>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49"/>
        <v>0</v>
      </c>
      <c r="BD40" s="90"/>
      <c r="BE40" s="90"/>
      <c r="BF40" s="90"/>
      <c r="BG40" s="116"/>
      <c r="BH40" s="16">
        <f t="shared" si="11"/>
        <v>0</v>
      </c>
      <c r="BI40" s="90"/>
      <c r="BJ40" s="90"/>
      <c r="BK40" s="90"/>
      <c r="BL40" s="116"/>
      <c r="BM40" s="16">
        <f t="shared" si="12"/>
        <v>0</v>
      </c>
      <c r="BN40" s="90"/>
      <c r="BO40" s="90"/>
      <c r="BP40" s="90"/>
      <c r="BQ40" s="116"/>
      <c r="BR40" s="16">
        <f t="shared" si="13"/>
        <v>0</v>
      </c>
      <c r="BS40" s="90"/>
      <c r="BT40" s="90"/>
      <c r="BU40" s="90"/>
      <c r="BV40" s="116"/>
      <c r="BW40" s="16">
        <f t="shared" si="14"/>
        <v>0</v>
      </c>
      <c r="BX40" s="90"/>
      <c r="BY40" s="90"/>
      <c r="BZ40" s="90"/>
      <c r="CA40" s="116"/>
      <c r="CB40" s="16">
        <f t="shared" si="15"/>
        <v>0</v>
      </c>
      <c r="CC40" s="90"/>
      <c r="CD40" s="90"/>
      <c r="CE40" s="90"/>
      <c r="CF40" s="116"/>
      <c r="CG40" s="16">
        <f t="shared" si="16"/>
        <v>0</v>
      </c>
      <c r="CH40" s="90"/>
      <c r="CI40" s="90"/>
      <c r="CJ40" s="90"/>
      <c r="CK40" s="116"/>
      <c r="CL40" s="16">
        <f t="shared" si="17"/>
        <v>0</v>
      </c>
      <c r="CM40" s="90"/>
      <c r="CN40" s="90"/>
      <c r="CO40" s="90"/>
      <c r="CP40" s="116"/>
      <c r="CQ40" s="16">
        <f t="shared" si="18"/>
        <v>0</v>
      </c>
      <c r="CR40" s="90"/>
      <c r="CS40" s="90"/>
      <c r="CT40" s="90"/>
      <c r="CU40" s="116"/>
      <c r="CV40" s="16">
        <f t="shared" si="19"/>
        <v>0</v>
      </c>
      <c r="CW40" s="90"/>
      <c r="CX40" s="90"/>
      <c r="CY40" s="90"/>
      <c r="CZ40" s="116"/>
      <c r="DA40" s="16">
        <f t="shared" si="20"/>
        <v>0</v>
      </c>
      <c r="DB40" s="90"/>
      <c r="DC40" s="90"/>
      <c r="DD40" s="90"/>
      <c r="DE40" s="116"/>
      <c r="DF40" s="16">
        <f t="shared" si="21"/>
        <v>0</v>
      </c>
      <c r="DG40" s="90"/>
      <c r="DH40" s="90"/>
      <c r="DI40" s="90"/>
      <c r="DJ40" s="116"/>
      <c r="DK40" s="16">
        <f t="shared" si="22"/>
        <v>0</v>
      </c>
      <c r="DL40" s="90"/>
      <c r="DM40" s="90"/>
      <c r="DN40" s="90"/>
      <c r="DO40" s="116"/>
      <c r="DP40" s="16">
        <f t="shared" si="23"/>
        <v>0</v>
      </c>
      <c r="DQ40" s="90"/>
      <c r="DR40" s="90"/>
      <c r="DS40" s="90"/>
      <c r="DT40" s="116"/>
      <c r="DU40" s="16">
        <f t="shared" si="24"/>
        <v>0</v>
      </c>
      <c r="DV40" s="90"/>
      <c r="DW40" s="90"/>
      <c r="DX40" s="90"/>
      <c r="DY40" s="116"/>
      <c r="DZ40" s="16">
        <f t="shared" si="25"/>
        <v>0</v>
      </c>
      <c r="EA40" s="90"/>
      <c r="EB40" s="90"/>
      <c r="EC40" s="90"/>
      <c r="ED40" s="116"/>
      <c r="EE40" s="16">
        <f t="shared" si="26"/>
        <v>0</v>
      </c>
      <c r="EF40" s="90"/>
      <c r="EG40" s="90"/>
      <c r="EH40" s="90"/>
      <c r="EI40" s="116"/>
      <c r="EJ40" s="16">
        <f t="shared" si="27"/>
        <v>0</v>
      </c>
      <c r="EK40" s="90"/>
      <c r="EL40" s="90"/>
      <c r="EM40" s="90"/>
      <c r="EN40" s="116"/>
      <c r="EO40" s="16">
        <f t="shared" si="28"/>
        <v>0</v>
      </c>
      <c r="EP40" s="90"/>
      <c r="EQ40" s="90"/>
      <c r="ER40" s="90"/>
      <c r="ES40" s="116"/>
      <c r="ET40" s="16">
        <f t="shared" si="29"/>
        <v>0</v>
      </c>
      <c r="EU40" s="90"/>
      <c r="EV40" s="90"/>
      <c r="EW40" s="90"/>
      <c r="EX40" s="116"/>
      <c r="EY40" s="16">
        <f t="shared" si="30"/>
        <v>0</v>
      </c>
      <c r="EZ40" s="90"/>
      <c r="FA40" s="90"/>
      <c r="FB40" s="90"/>
      <c r="FC40" s="116"/>
      <c r="FD40" s="16">
        <f t="shared" si="31"/>
        <v>0</v>
      </c>
      <c r="FE40" s="90"/>
      <c r="FF40" s="90"/>
      <c r="FG40" s="90"/>
      <c r="FH40" s="116"/>
      <c r="FI40" s="16">
        <f t="shared" si="50"/>
        <v>0</v>
      </c>
      <c r="FJ40" s="90"/>
      <c r="FK40" s="90"/>
      <c r="FL40" s="90"/>
      <c r="FM40" s="116"/>
      <c r="FN40" s="16">
        <f t="shared" si="32"/>
        <v>0</v>
      </c>
      <c r="FO40" s="90"/>
      <c r="FP40" s="90"/>
      <c r="FQ40" s="90"/>
      <c r="FR40" s="116"/>
      <c r="FS40" s="16">
        <f t="shared" si="33"/>
        <v>0</v>
      </c>
      <c r="FT40" s="90"/>
      <c r="FU40" s="90"/>
      <c r="FV40" s="90"/>
      <c r="FW40" s="116"/>
      <c r="FX40" s="16">
        <f t="shared" si="34"/>
        <v>0</v>
      </c>
      <c r="FY40" s="90"/>
      <c r="FZ40" s="90"/>
      <c r="GA40" s="90"/>
      <c r="GB40" s="116"/>
      <c r="GC40" s="16">
        <f t="shared" si="35"/>
        <v>0</v>
      </c>
      <c r="GD40" s="90"/>
      <c r="GE40" s="90"/>
      <c r="GF40" s="90"/>
      <c r="GG40" s="116"/>
      <c r="GH40" s="16">
        <f t="shared" si="36"/>
        <v>0</v>
      </c>
      <c r="GI40" s="90"/>
      <c r="GJ40" s="90"/>
      <c r="GK40" s="90"/>
      <c r="GL40" s="116"/>
      <c r="GM40" s="16">
        <f t="shared" si="37"/>
        <v>0</v>
      </c>
      <c r="GN40" s="90"/>
      <c r="GO40" s="90"/>
      <c r="GP40" s="90"/>
      <c r="GQ40" s="116"/>
      <c r="GR40" s="16">
        <f t="shared" si="38"/>
        <v>0</v>
      </c>
      <c r="GS40" s="90"/>
      <c r="GT40" s="90"/>
      <c r="GU40" s="90"/>
      <c r="GV40" s="116"/>
      <c r="GW40" s="16">
        <f t="shared" si="39"/>
        <v>0</v>
      </c>
      <c r="GX40" s="90"/>
      <c r="GY40" s="90"/>
      <c r="GZ40" s="90"/>
      <c r="HA40" s="116"/>
      <c r="HB40" s="16">
        <f t="shared" si="40"/>
        <v>0</v>
      </c>
      <c r="HC40" s="90"/>
      <c r="HD40" s="90"/>
      <c r="HE40" s="90"/>
      <c r="HF40" s="116"/>
      <c r="HG40" s="16">
        <f t="shared" si="41"/>
        <v>0</v>
      </c>
      <c r="HH40" s="90"/>
      <c r="HI40" s="90"/>
      <c r="HJ40" s="90"/>
      <c r="HK40" s="116"/>
      <c r="HL40" s="16">
        <f t="shared" si="42"/>
        <v>0</v>
      </c>
      <c r="HM40" s="90"/>
      <c r="HN40" s="90"/>
      <c r="HO40" s="90"/>
      <c r="HP40" s="116"/>
      <c r="HQ40" s="16">
        <f t="shared" si="43"/>
        <v>0</v>
      </c>
      <c r="HR40" s="90"/>
      <c r="HS40" s="90"/>
      <c r="HT40" s="90"/>
      <c r="HU40" s="116"/>
      <c r="HV40" s="16">
        <f t="shared" si="44"/>
        <v>0</v>
      </c>
      <c r="HW40" s="90"/>
      <c r="HX40" s="90"/>
      <c r="HY40" s="90"/>
      <c r="HZ40" s="116"/>
      <c r="IA40" s="16">
        <f t="shared" si="45"/>
        <v>0</v>
      </c>
      <c r="IB40" s="90"/>
      <c r="IC40" s="90"/>
      <c r="ID40" s="90"/>
      <c r="IE40" s="116"/>
      <c r="IF40" s="16">
        <f t="shared" si="46"/>
        <v>0</v>
      </c>
      <c r="IG40" s="90"/>
      <c r="IH40" s="90"/>
      <c r="II40" s="90"/>
      <c r="IJ40" s="116"/>
      <c r="IK40" s="16">
        <f t="shared" si="47"/>
        <v>0</v>
      </c>
      <c r="IL40" s="90"/>
      <c r="IM40" s="90"/>
      <c r="IN40" s="90"/>
      <c r="IO40" s="116"/>
      <c r="IP40" s="16">
        <f t="shared" si="48"/>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49"/>
        <v>0</v>
      </c>
      <c r="BD41" s="90"/>
      <c r="BE41" s="90"/>
      <c r="BF41" s="90"/>
      <c r="BG41" s="116"/>
      <c r="BH41" s="16">
        <f t="shared" si="11"/>
        <v>0</v>
      </c>
      <c r="BI41" s="90"/>
      <c r="BJ41" s="90"/>
      <c r="BK41" s="90"/>
      <c r="BL41" s="116"/>
      <c r="BM41" s="16">
        <f t="shared" si="12"/>
        <v>0</v>
      </c>
      <c r="BN41" s="90"/>
      <c r="BO41" s="90"/>
      <c r="BP41" s="90"/>
      <c r="BQ41" s="116"/>
      <c r="BR41" s="16">
        <f t="shared" si="13"/>
        <v>0</v>
      </c>
      <c r="BS41" s="90"/>
      <c r="BT41" s="90"/>
      <c r="BU41" s="90"/>
      <c r="BV41" s="116"/>
      <c r="BW41" s="16">
        <f t="shared" si="14"/>
        <v>0</v>
      </c>
      <c r="BX41" s="90"/>
      <c r="BY41" s="90"/>
      <c r="BZ41" s="90"/>
      <c r="CA41" s="116"/>
      <c r="CB41" s="16">
        <f t="shared" si="15"/>
        <v>0</v>
      </c>
      <c r="CC41" s="90"/>
      <c r="CD41" s="90"/>
      <c r="CE41" s="90"/>
      <c r="CF41" s="116"/>
      <c r="CG41" s="16">
        <f t="shared" si="16"/>
        <v>0</v>
      </c>
      <c r="CH41" s="90"/>
      <c r="CI41" s="90"/>
      <c r="CJ41" s="90"/>
      <c r="CK41" s="116"/>
      <c r="CL41" s="16">
        <f t="shared" si="17"/>
        <v>0</v>
      </c>
      <c r="CM41" s="90"/>
      <c r="CN41" s="90"/>
      <c r="CO41" s="90"/>
      <c r="CP41" s="116"/>
      <c r="CQ41" s="16">
        <f t="shared" si="18"/>
        <v>0</v>
      </c>
      <c r="CR41" s="90"/>
      <c r="CS41" s="90"/>
      <c r="CT41" s="90"/>
      <c r="CU41" s="116"/>
      <c r="CV41" s="16">
        <f t="shared" si="19"/>
        <v>0</v>
      </c>
      <c r="CW41" s="90"/>
      <c r="CX41" s="90"/>
      <c r="CY41" s="90"/>
      <c r="CZ41" s="116"/>
      <c r="DA41" s="16">
        <f t="shared" si="20"/>
        <v>0</v>
      </c>
      <c r="DB41" s="90"/>
      <c r="DC41" s="90"/>
      <c r="DD41" s="90"/>
      <c r="DE41" s="116"/>
      <c r="DF41" s="16">
        <f t="shared" si="21"/>
        <v>0</v>
      </c>
      <c r="DG41" s="90"/>
      <c r="DH41" s="90"/>
      <c r="DI41" s="90"/>
      <c r="DJ41" s="116"/>
      <c r="DK41" s="16">
        <f t="shared" si="22"/>
        <v>0</v>
      </c>
      <c r="DL41" s="90"/>
      <c r="DM41" s="90"/>
      <c r="DN41" s="90"/>
      <c r="DO41" s="116"/>
      <c r="DP41" s="16">
        <f t="shared" si="23"/>
        <v>0</v>
      </c>
      <c r="DQ41" s="90"/>
      <c r="DR41" s="90"/>
      <c r="DS41" s="90"/>
      <c r="DT41" s="116"/>
      <c r="DU41" s="16">
        <f t="shared" si="24"/>
        <v>0</v>
      </c>
      <c r="DV41" s="90"/>
      <c r="DW41" s="90"/>
      <c r="DX41" s="90"/>
      <c r="DY41" s="116"/>
      <c r="DZ41" s="16">
        <f t="shared" si="25"/>
        <v>0</v>
      </c>
      <c r="EA41" s="90"/>
      <c r="EB41" s="90"/>
      <c r="EC41" s="90"/>
      <c r="ED41" s="116"/>
      <c r="EE41" s="16">
        <f t="shared" si="26"/>
        <v>0</v>
      </c>
      <c r="EF41" s="90"/>
      <c r="EG41" s="90"/>
      <c r="EH41" s="90"/>
      <c r="EI41" s="116"/>
      <c r="EJ41" s="16">
        <f t="shared" si="27"/>
        <v>0</v>
      </c>
      <c r="EK41" s="90"/>
      <c r="EL41" s="90"/>
      <c r="EM41" s="90"/>
      <c r="EN41" s="116"/>
      <c r="EO41" s="16">
        <f t="shared" si="28"/>
        <v>0</v>
      </c>
      <c r="EP41" s="90"/>
      <c r="EQ41" s="90"/>
      <c r="ER41" s="90"/>
      <c r="ES41" s="116"/>
      <c r="ET41" s="16">
        <f t="shared" si="29"/>
        <v>0</v>
      </c>
      <c r="EU41" s="90"/>
      <c r="EV41" s="90"/>
      <c r="EW41" s="90"/>
      <c r="EX41" s="116"/>
      <c r="EY41" s="16">
        <f t="shared" si="30"/>
        <v>0</v>
      </c>
      <c r="EZ41" s="90"/>
      <c r="FA41" s="90"/>
      <c r="FB41" s="90"/>
      <c r="FC41" s="116"/>
      <c r="FD41" s="16">
        <f t="shared" si="31"/>
        <v>0</v>
      </c>
      <c r="FE41" s="90"/>
      <c r="FF41" s="90"/>
      <c r="FG41" s="90"/>
      <c r="FH41" s="116"/>
      <c r="FI41" s="16">
        <f t="shared" si="50"/>
        <v>0</v>
      </c>
      <c r="FJ41" s="90"/>
      <c r="FK41" s="90"/>
      <c r="FL41" s="90"/>
      <c r="FM41" s="116"/>
      <c r="FN41" s="16">
        <f t="shared" si="32"/>
        <v>0</v>
      </c>
      <c r="FO41" s="90"/>
      <c r="FP41" s="90"/>
      <c r="FQ41" s="90"/>
      <c r="FR41" s="116"/>
      <c r="FS41" s="16">
        <f t="shared" si="33"/>
        <v>0</v>
      </c>
      <c r="FT41" s="90"/>
      <c r="FU41" s="90"/>
      <c r="FV41" s="90"/>
      <c r="FW41" s="116"/>
      <c r="FX41" s="16">
        <f t="shared" si="34"/>
        <v>0</v>
      </c>
      <c r="FY41" s="90"/>
      <c r="FZ41" s="90"/>
      <c r="GA41" s="90"/>
      <c r="GB41" s="116"/>
      <c r="GC41" s="16">
        <f t="shared" si="35"/>
        <v>0</v>
      </c>
      <c r="GD41" s="90"/>
      <c r="GE41" s="90"/>
      <c r="GF41" s="90"/>
      <c r="GG41" s="116"/>
      <c r="GH41" s="16">
        <f t="shared" si="36"/>
        <v>0</v>
      </c>
      <c r="GI41" s="90"/>
      <c r="GJ41" s="90"/>
      <c r="GK41" s="90"/>
      <c r="GL41" s="116"/>
      <c r="GM41" s="16">
        <f t="shared" si="37"/>
        <v>0</v>
      </c>
      <c r="GN41" s="90"/>
      <c r="GO41" s="90"/>
      <c r="GP41" s="90"/>
      <c r="GQ41" s="116"/>
      <c r="GR41" s="16">
        <f t="shared" si="38"/>
        <v>0</v>
      </c>
      <c r="GS41" s="90"/>
      <c r="GT41" s="90"/>
      <c r="GU41" s="90"/>
      <c r="GV41" s="116"/>
      <c r="GW41" s="16">
        <f t="shared" si="39"/>
        <v>0</v>
      </c>
      <c r="GX41" s="90"/>
      <c r="GY41" s="90"/>
      <c r="GZ41" s="90"/>
      <c r="HA41" s="116"/>
      <c r="HB41" s="16">
        <f t="shared" si="40"/>
        <v>0</v>
      </c>
      <c r="HC41" s="90"/>
      <c r="HD41" s="90"/>
      <c r="HE41" s="90"/>
      <c r="HF41" s="116"/>
      <c r="HG41" s="16">
        <f t="shared" si="41"/>
        <v>0</v>
      </c>
      <c r="HH41" s="90"/>
      <c r="HI41" s="90"/>
      <c r="HJ41" s="90"/>
      <c r="HK41" s="116"/>
      <c r="HL41" s="16">
        <f t="shared" si="42"/>
        <v>0</v>
      </c>
      <c r="HM41" s="90"/>
      <c r="HN41" s="90"/>
      <c r="HO41" s="90"/>
      <c r="HP41" s="116"/>
      <c r="HQ41" s="16">
        <f t="shared" si="43"/>
        <v>0</v>
      </c>
      <c r="HR41" s="90"/>
      <c r="HS41" s="90"/>
      <c r="HT41" s="90"/>
      <c r="HU41" s="116"/>
      <c r="HV41" s="16">
        <f t="shared" si="44"/>
        <v>0</v>
      </c>
      <c r="HW41" s="90"/>
      <c r="HX41" s="90"/>
      <c r="HY41" s="90"/>
      <c r="HZ41" s="116"/>
      <c r="IA41" s="16">
        <f t="shared" si="45"/>
        <v>0</v>
      </c>
      <c r="IB41" s="90"/>
      <c r="IC41" s="90"/>
      <c r="ID41" s="90"/>
      <c r="IE41" s="116"/>
      <c r="IF41" s="16">
        <f t="shared" si="46"/>
        <v>0</v>
      </c>
      <c r="IG41" s="90"/>
      <c r="IH41" s="90"/>
      <c r="II41" s="90"/>
      <c r="IJ41" s="116"/>
      <c r="IK41" s="16">
        <f t="shared" si="47"/>
        <v>0</v>
      </c>
      <c r="IL41" s="90"/>
      <c r="IM41" s="90"/>
      <c r="IN41" s="90"/>
      <c r="IO41" s="116"/>
      <c r="IP41" s="16">
        <f t="shared" si="48"/>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49"/>
        <v>0</v>
      </c>
      <c r="BD42" s="90"/>
      <c r="BE42" s="90"/>
      <c r="BF42" s="90"/>
      <c r="BG42" s="116"/>
      <c r="BH42" s="16">
        <f t="shared" si="11"/>
        <v>0</v>
      </c>
      <c r="BI42" s="90"/>
      <c r="BJ42" s="90"/>
      <c r="BK42" s="90"/>
      <c r="BL42" s="116"/>
      <c r="BM42" s="16">
        <f t="shared" si="12"/>
        <v>0</v>
      </c>
      <c r="BN42" s="90"/>
      <c r="BO42" s="90"/>
      <c r="BP42" s="90"/>
      <c r="BQ42" s="116"/>
      <c r="BR42" s="16">
        <f t="shared" si="13"/>
        <v>0</v>
      </c>
      <c r="BS42" s="90"/>
      <c r="BT42" s="90"/>
      <c r="BU42" s="90"/>
      <c r="BV42" s="116"/>
      <c r="BW42" s="16">
        <f t="shared" si="14"/>
        <v>0</v>
      </c>
      <c r="BX42" s="90"/>
      <c r="BY42" s="90"/>
      <c r="BZ42" s="90"/>
      <c r="CA42" s="116"/>
      <c r="CB42" s="16">
        <f t="shared" si="15"/>
        <v>0</v>
      </c>
      <c r="CC42" s="90"/>
      <c r="CD42" s="90"/>
      <c r="CE42" s="90"/>
      <c r="CF42" s="116"/>
      <c r="CG42" s="16">
        <f t="shared" si="16"/>
        <v>0</v>
      </c>
      <c r="CH42" s="90"/>
      <c r="CI42" s="90"/>
      <c r="CJ42" s="90"/>
      <c r="CK42" s="116"/>
      <c r="CL42" s="16">
        <f t="shared" si="17"/>
        <v>0</v>
      </c>
      <c r="CM42" s="90"/>
      <c r="CN42" s="90"/>
      <c r="CO42" s="90"/>
      <c r="CP42" s="116"/>
      <c r="CQ42" s="16">
        <f t="shared" si="18"/>
        <v>0</v>
      </c>
      <c r="CR42" s="90"/>
      <c r="CS42" s="90"/>
      <c r="CT42" s="90"/>
      <c r="CU42" s="116"/>
      <c r="CV42" s="16">
        <f t="shared" si="19"/>
        <v>0</v>
      </c>
      <c r="CW42" s="90"/>
      <c r="CX42" s="90"/>
      <c r="CY42" s="90"/>
      <c r="CZ42" s="116"/>
      <c r="DA42" s="16">
        <f t="shared" si="20"/>
        <v>0</v>
      </c>
      <c r="DB42" s="90"/>
      <c r="DC42" s="90"/>
      <c r="DD42" s="90"/>
      <c r="DE42" s="116"/>
      <c r="DF42" s="16">
        <f t="shared" si="21"/>
        <v>0</v>
      </c>
      <c r="DG42" s="90"/>
      <c r="DH42" s="90"/>
      <c r="DI42" s="90"/>
      <c r="DJ42" s="116"/>
      <c r="DK42" s="16">
        <f t="shared" si="22"/>
        <v>0</v>
      </c>
      <c r="DL42" s="90"/>
      <c r="DM42" s="90"/>
      <c r="DN42" s="90"/>
      <c r="DO42" s="116"/>
      <c r="DP42" s="16">
        <f t="shared" si="23"/>
        <v>0</v>
      </c>
      <c r="DQ42" s="90"/>
      <c r="DR42" s="90"/>
      <c r="DS42" s="90"/>
      <c r="DT42" s="116"/>
      <c r="DU42" s="16">
        <f t="shared" si="24"/>
        <v>0</v>
      </c>
      <c r="DV42" s="90"/>
      <c r="DW42" s="90"/>
      <c r="DX42" s="90"/>
      <c r="DY42" s="116"/>
      <c r="DZ42" s="16">
        <f t="shared" si="25"/>
        <v>0</v>
      </c>
      <c r="EA42" s="90"/>
      <c r="EB42" s="90"/>
      <c r="EC42" s="90"/>
      <c r="ED42" s="116"/>
      <c r="EE42" s="16">
        <f t="shared" si="26"/>
        <v>0</v>
      </c>
      <c r="EF42" s="90"/>
      <c r="EG42" s="90"/>
      <c r="EH42" s="90"/>
      <c r="EI42" s="116"/>
      <c r="EJ42" s="16">
        <f t="shared" si="27"/>
        <v>0</v>
      </c>
      <c r="EK42" s="90"/>
      <c r="EL42" s="90"/>
      <c r="EM42" s="90"/>
      <c r="EN42" s="116"/>
      <c r="EO42" s="16">
        <f t="shared" si="28"/>
        <v>0</v>
      </c>
      <c r="EP42" s="90"/>
      <c r="EQ42" s="90"/>
      <c r="ER42" s="90"/>
      <c r="ES42" s="116"/>
      <c r="ET42" s="16">
        <f t="shared" si="29"/>
        <v>0</v>
      </c>
      <c r="EU42" s="90"/>
      <c r="EV42" s="90"/>
      <c r="EW42" s="90"/>
      <c r="EX42" s="116"/>
      <c r="EY42" s="16">
        <f t="shared" si="30"/>
        <v>0</v>
      </c>
      <c r="EZ42" s="90"/>
      <c r="FA42" s="90"/>
      <c r="FB42" s="90"/>
      <c r="FC42" s="116"/>
      <c r="FD42" s="16">
        <f t="shared" si="31"/>
        <v>0</v>
      </c>
      <c r="FE42" s="90"/>
      <c r="FF42" s="90"/>
      <c r="FG42" s="90"/>
      <c r="FH42" s="116"/>
      <c r="FI42" s="16">
        <f t="shared" si="50"/>
        <v>0</v>
      </c>
      <c r="FJ42" s="90"/>
      <c r="FK42" s="90"/>
      <c r="FL42" s="90"/>
      <c r="FM42" s="116"/>
      <c r="FN42" s="16">
        <f t="shared" si="32"/>
        <v>0</v>
      </c>
      <c r="FO42" s="90"/>
      <c r="FP42" s="90"/>
      <c r="FQ42" s="90"/>
      <c r="FR42" s="116"/>
      <c r="FS42" s="16">
        <f t="shared" si="33"/>
        <v>0</v>
      </c>
      <c r="FT42" s="90"/>
      <c r="FU42" s="90"/>
      <c r="FV42" s="90"/>
      <c r="FW42" s="116"/>
      <c r="FX42" s="16">
        <f t="shared" si="34"/>
        <v>0</v>
      </c>
      <c r="FY42" s="90"/>
      <c r="FZ42" s="90"/>
      <c r="GA42" s="90"/>
      <c r="GB42" s="116"/>
      <c r="GC42" s="16">
        <f t="shared" si="35"/>
        <v>0</v>
      </c>
      <c r="GD42" s="90"/>
      <c r="GE42" s="90"/>
      <c r="GF42" s="90"/>
      <c r="GG42" s="116"/>
      <c r="GH42" s="16">
        <f t="shared" si="36"/>
        <v>0</v>
      </c>
      <c r="GI42" s="90"/>
      <c r="GJ42" s="90"/>
      <c r="GK42" s="90"/>
      <c r="GL42" s="116"/>
      <c r="GM42" s="16">
        <f t="shared" si="37"/>
        <v>0</v>
      </c>
      <c r="GN42" s="90"/>
      <c r="GO42" s="90"/>
      <c r="GP42" s="90"/>
      <c r="GQ42" s="116"/>
      <c r="GR42" s="16">
        <f t="shared" si="38"/>
        <v>0</v>
      </c>
      <c r="GS42" s="90"/>
      <c r="GT42" s="90"/>
      <c r="GU42" s="90"/>
      <c r="GV42" s="116"/>
      <c r="GW42" s="16">
        <f t="shared" si="39"/>
        <v>0</v>
      </c>
      <c r="GX42" s="90"/>
      <c r="GY42" s="90"/>
      <c r="GZ42" s="90"/>
      <c r="HA42" s="116"/>
      <c r="HB42" s="16">
        <f t="shared" si="40"/>
        <v>0</v>
      </c>
      <c r="HC42" s="90"/>
      <c r="HD42" s="90"/>
      <c r="HE42" s="90"/>
      <c r="HF42" s="116"/>
      <c r="HG42" s="16">
        <f t="shared" si="41"/>
        <v>0</v>
      </c>
      <c r="HH42" s="90"/>
      <c r="HI42" s="90"/>
      <c r="HJ42" s="90"/>
      <c r="HK42" s="116"/>
      <c r="HL42" s="16">
        <f t="shared" si="42"/>
        <v>0</v>
      </c>
      <c r="HM42" s="90"/>
      <c r="HN42" s="90"/>
      <c r="HO42" s="90"/>
      <c r="HP42" s="116"/>
      <c r="HQ42" s="16">
        <f t="shared" si="43"/>
        <v>0</v>
      </c>
      <c r="HR42" s="90"/>
      <c r="HS42" s="90"/>
      <c r="HT42" s="90"/>
      <c r="HU42" s="116"/>
      <c r="HV42" s="16">
        <f t="shared" si="44"/>
        <v>0</v>
      </c>
      <c r="HW42" s="90"/>
      <c r="HX42" s="90"/>
      <c r="HY42" s="90"/>
      <c r="HZ42" s="116"/>
      <c r="IA42" s="16">
        <f t="shared" si="45"/>
        <v>0</v>
      </c>
      <c r="IB42" s="90"/>
      <c r="IC42" s="90"/>
      <c r="ID42" s="90"/>
      <c r="IE42" s="116"/>
      <c r="IF42" s="16">
        <f t="shared" si="46"/>
        <v>0</v>
      </c>
      <c r="IG42" s="90"/>
      <c r="IH42" s="90"/>
      <c r="II42" s="90"/>
      <c r="IJ42" s="116"/>
      <c r="IK42" s="16">
        <f t="shared" si="47"/>
        <v>0</v>
      </c>
      <c r="IL42" s="90"/>
      <c r="IM42" s="90"/>
      <c r="IN42" s="90"/>
      <c r="IO42" s="116"/>
      <c r="IP42" s="16">
        <f t="shared" si="48"/>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49"/>
        <v>0</v>
      </c>
      <c r="BD43" s="90"/>
      <c r="BE43" s="90"/>
      <c r="BF43" s="90"/>
      <c r="BG43" s="116"/>
      <c r="BH43" s="16">
        <f t="shared" si="11"/>
        <v>0</v>
      </c>
      <c r="BI43" s="90"/>
      <c r="BJ43" s="90"/>
      <c r="BK43" s="90"/>
      <c r="BL43" s="116"/>
      <c r="BM43" s="16">
        <f t="shared" si="12"/>
        <v>0</v>
      </c>
      <c r="BN43" s="90"/>
      <c r="BO43" s="90"/>
      <c r="BP43" s="90"/>
      <c r="BQ43" s="116"/>
      <c r="BR43" s="16">
        <f t="shared" si="13"/>
        <v>0</v>
      </c>
      <c r="BS43" s="90"/>
      <c r="BT43" s="90"/>
      <c r="BU43" s="90"/>
      <c r="BV43" s="116"/>
      <c r="BW43" s="16">
        <f t="shared" si="14"/>
        <v>0</v>
      </c>
      <c r="BX43" s="90"/>
      <c r="BY43" s="90"/>
      <c r="BZ43" s="90"/>
      <c r="CA43" s="116"/>
      <c r="CB43" s="16">
        <f t="shared" si="15"/>
        <v>0</v>
      </c>
      <c r="CC43" s="90"/>
      <c r="CD43" s="90"/>
      <c r="CE43" s="90"/>
      <c r="CF43" s="116"/>
      <c r="CG43" s="16">
        <f t="shared" si="16"/>
        <v>0</v>
      </c>
      <c r="CH43" s="90"/>
      <c r="CI43" s="90"/>
      <c r="CJ43" s="90"/>
      <c r="CK43" s="116"/>
      <c r="CL43" s="16">
        <f t="shared" si="17"/>
        <v>0</v>
      </c>
      <c r="CM43" s="90"/>
      <c r="CN43" s="90"/>
      <c r="CO43" s="90"/>
      <c r="CP43" s="116"/>
      <c r="CQ43" s="16">
        <f t="shared" si="18"/>
        <v>0</v>
      </c>
      <c r="CR43" s="90"/>
      <c r="CS43" s="90"/>
      <c r="CT43" s="90"/>
      <c r="CU43" s="116"/>
      <c r="CV43" s="16">
        <f t="shared" si="19"/>
        <v>0</v>
      </c>
      <c r="CW43" s="90"/>
      <c r="CX43" s="90"/>
      <c r="CY43" s="90"/>
      <c r="CZ43" s="116"/>
      <c r="DA43" s="16">
        <f t="shared" si="20"/>
        <v>0</v>
      </c>
      <c r="DB43" s="90"/>
      <c r="DC43" s="90"/>
      <c r="DD43" s="90"/>
      <c r="DE43" s="116"/>
      <c r="DF43" s="16">
        <f t="shared" si="21"/>
        <v>0</v>
      </c>
      <c r="DG43" s="90"/>
      <c r="DH43" s="90"/>
      <c r="DI43" s="90"/>
      <c r="DJ43" s="116"/>
      <c r="DK43" s="16">
        <f t="shared" si="22"/>
        <v>0</v>
      </c>
      <c r="DL43" s="90"/>
      <c r="DM43" s="90"/>
      <c r="DN43" s="90"/>
      <c r="DO43" s="116"/>
      <c r="DP43" s="16">
        <f t="shared" si="23"/>
        <v>0</v>
      </c>
      <c r="DQ43" s="90"/>
      <c r="DR43" s="90"/>
      <c r="DS43" s="90"/>
      <c r="DT43" s="116"/>
      <c r="DU43" s="16">
        <f t="shared" si="24"/>
        <v>0</v>
      </c>
      <c r="DV43" s="90"/>
      <c r="DW43" s="90"/>
      <c r="DX43" s="90"/>
      <c r="DY43" s="116"/>
      <c r="DZ43" s="16">
        <f t="shared" si="25"/>
        <v>0</v>
      </c>
      <c r="EA43" s="90"/>
      <c r="EB43" s="90"/>
      <c r="EC43" s="90"/>
      <c r="ED43" s="116"/>
      <c r="EE43" s="16">
        <f t="shared" si="26"/>
        <v>0</v>
      </c>
      <c r="EF43" s="90"/>
      <c r="EG43" s="90"/>
      <c r="EH43" s="90"/>
      <c r="EI43" s="116"/>
      <c r="EJ43" s="16">
        <f t="shared" si="27"/>
        <v>0</v>
      </c>
      <c r="EK43" s="90"/>
      <c r="EL43" s="90"/>
      <c r="EM43" s="90"/>
      <c r="EN43" s="116"/>
      <c r="EO43" s="16">
        <f t="shared" si="28"/>
        <v>0</v>
      </c>
      <c r="EP43" s="90"/>
      <c r="EQ43" s="90"/>
      <c r="ER43" s="90"/>
      <c r="ES43" s="116"/>
      <c r="ET43" s="16">
        <f t="shared" si="29"/>
        <v>0</v>
      </c>
      <c r="EU43" s="90"/>
      <c r="EV43" s="90"/>
      <c r="EW43" s="90"/>
      <c r="EX43" s="116"/>
      <c r="EY43" s="16">
        <f t="shared" si="30"/>
        <v>0</v>
      </c>
      <c r="EZ43" s="90"/>
      <c r="FA43" s="90"/>
      <c r="FB43" s="90"/>
      <c r="FC43" s="116"/>
      <c r="FD43" s="16">
        <f t="shared" si="31"/>
        <v>0</v>
      </c>
      <c r="FE43" s="90"/>
      <c r="FF43" s="90"/>
      <c r="FG43" s="90"/>
      <c r="FH43" s="116"/>
      <c r="FI43" s="16">
        <f t="shared" si="50"/>
        <v>0</v>
      </c>
      <c r="FJ43" s="90"/>
      <c r="FK43" s="90"/>
      <c r="FL43" s="90"/>
      <c r="FM43" s="116"/>
      <c r="FN43" s="16">
        <f t="shared" si="32"/>
        <v>0</v>
      </c>
      <c r="FO43" s="90"/>
      <c r="FP43" s="90"/>
      <c r="FQ43" s="90"/>
      <c r="FR43" s="116"/>
      <c r="FS43" s="16">
        <f t="shared" si="33"/>
        <v>0</v>
      </c>
      <c r="FT43" s="90"/>
      <c r="FU43" s="90"/>
      <c r="FV43" s="90"/>
      <c r="FW43" s="116"/>
      <c r="FX43" s="16">
        <f t="shared" si="34"/>
        <v>0</v>
      </c>
      <c r="FY43" s="90"/>
      <c r="FZ43" s="90"/>
      <c r="GA43" s="90"/>
      <c r="GB43" s="116"/>
      <c r="GC43" s="16">
        <f t="shared" si="35"/>
        <v>0</v>
      </c>
      <c r="GD43" s="90"/>
      <c r="GE43" s="90"/>
      <c r="GF43" s="90"/>
      <c r="GG43" s="116"/>
      <c r="GH43" s="16">
        <f t="shared" si="36"/>
        <v>0</v>
      </c>
      <c r="GI43" s="90"/>
      <c r="GJ43" s="90"/>
      <c r="GK43" s="90"/>
      <c r="GL43" s="116"/>
      <c r="GM43" s="16">
        <f t="shared" si="37"/>
        <v>0</v>
      </c>
      <c r="GN43" s="90"/>
      <c r="GO43" s="90"/>
      <c r="GP43" s="90"/>
      <c r="GQ43" s="116"/>
      <c r="GR43" s="16">
        <f t="shared" si="38"/>
        <v>0</v>
      </c>
      <c r="GS43" s="90"/>
      <c r="GT43" s="90"/>
      <c r="GU43" s="90"/>
      <c r="GV43" s="116"/>
      <c r="GW43" s="16">
        <f t="shared" si="39"/>
        <v>0</v>
      </c>
      <c r="GX43" s="90"/>
      <c r="GY43" s="90"/>
      <c r="GZ43" s="90"/>
      <c r="HA43" s="116"/>
      <c r="HB43" s="16">
        <f t="shared" si="40"/>
        <v>0</v>
      </c>
      <c r="HC43" s="90"/>
      <c r="HD43" s="90"/>
      <c r="HE43" s="90"/>
      <c r="HF43" s="116"/>
      <c r="HG43" s="16">
        <f t="shared" si="41"/>
        <v>0</v>
      </c>
      <c r="HH43" s="90"/>
      <c r="HI43" s="90"/>
      <c r="HJ43" s="90"/>
      <c r="HK43" s="116"/>
      <c r="HL43" s="16">
        <f t="shared" si="42"/>
        <v>0</v>
      </c>
      <c r="HM43" s="90"/>
      <c r="HN43" s="90"/>
      <c r="HO43" s="90"/>
      <c r="HP43" s="116"/>
      <c r="HQ43" s="16">
        <f t="shared" si="43"/>
        <v>0</v>
      </c>
      <c r="HR43" s="90"/>
      <c r="HS43" s="90"/>
      <c r="HT43" s="90"/>
      <c r="HU43" s="116"/>
      <c r="HV43" s="16">
        <f t="shared" si="44"/>
        <v>0</v>
      </c>
      <c r="HW43" s="90"/>
      <c r="HX43" s="90"/>
      <c r="HY43" s="90"/>
      <c r="HZ43" s="116"/>
      <c r="IA43" s="16">
        <f t="shared" si="45"/>
        <v>0</v>
      </c>
      <c r="IB43" s="90"/>
      <c r="IC43" s="90"/>
      <c r="ID43" s="90"/>
      <c r="IE43" s="116"/>
      <c r="IF43" s="16">
        <f t="shared" si="46"/>
        <v>0</v>
      </c>
      <c r="IG43" s="90"/>
      <c r="IH43" s="90"/>
      <c r="II43" s="90"/>
      <c r="IJ43" s="116"/>
      <c r="IK43" s="16">
        <f t="shared" si="47"/>
        <v>0</v>
      </c>
      <c r="IL43" s="90"/>
      <c r="IM43" s="90"/>
      <c r="IN43" s="90"/>
      <c r="IO43" s="116"/>
      <c r="IP43" s="16">
        <f t="shared" si="48"/>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49"/>
        <v>0</v>
      </c>
      <c r="BD44" s="90"/>
      <c r="BE44" s="90"/>
      <c r="BF44" s="90"/>
      <c r="BG44" s="116"/>
      <c r="BH44" s="16">
        <f t="shared" si="11"/>
        <v>0</v>
      </c>
      <c r="BI44" s="90"/>
      <c r="BJ44" s="90"/>
      <c r="BK44" s="90"/>
      <c r="BL44" s="116"/>
      <c r="BM44" s="16">
        <f t="shared" si="12"/>
        <v>0</v>
      </c>
      <c r="BN44" s="90"/>
      <c r="BO44" s="90"/>
      <c r="BP44" s="90"/>
      <c r="BQ44" s="116"/>
      <c r="BR44" s="16">
        <f t="shared" si="13"/>
        <v>0</v>
      </c>
      <c r="BS44" s="90"/>
      <c r="BT44" s="90"/>
      <c r="BU44" s="90"/>
      <c r="BV44" s="116"/>
      <c r="BW44" s="16">
        <f t="shared" si="14"/>
        <v>0</v>
      </c>
      <c r="BX44" s="90"/>
      <c r="BY44" s="90"/>
      <c r="BZ44" s="90"/>
      <c r="CA44" s="116"/>
      <c r="CB44" s="16">
        <f t="shared" si="15"/>
        <v>0</v>
      </c>
      <c r="CC44" s="90"/>
      <c r="CD44" s="90"/>
      <c r="CE44" s="90"/>
      <c r="CF44" s="116"/>
      <c r="CG44" s="16">
        <f t="shared" si="16"/>
        <v>0</v>
      </c>
      <c r="CH44" s="90"/>
      <c r="CI44" s="90"/>
      <c r="CJ44" s="90"/>
      <c r="CK44" s="116"/>
      <c r="CL44" s="16">
        <f t="shared" si="17"/>
        <v>0</v>
      </c>
      <c r="CM44" s="90"/>
      <c r="CN44" s="90"/>
      <c r="CO44" s="90"/>
      <c r="CP44" s="116"/>
      <c r="CQ44" s="16">
        <f t="shared" si="18"/>
        <v>0</v>
      </c>
      <c r="CR44" s="90"/>
      <c r="CS44" s="90"/>
      <c r="CT44" s="90"/>
      <c r="CU44" s="116"/>
      <c r="CV44" s="16">
        <f t="shared" si="19"/>
        <v>0</v>
      </c>
      <c r="CW44" s="90"/>
      <c r="CX44" s="90"/>
      <c r="CY44" s="90"/>
      <c r="CZ44" s="116"/>
      <c r="DA44" s="16">
        <f t="shared" si="20"/>
        <v>0</v>
      </c>
      <c r="DB44" s="90"/>
      <c r="DC44" s="90"/>
      <c r="DD44" s="90"/>
      <c r="DE44" s="116"/>
      <c r="DF44" s="16">
        <f t="shared" si="21"/>
        <v>0</v>
      </c>
      <c r="DG44" s="90"/>
      <c r="DH44" s="90"/>
      <c r="DI44" s="90"/>
      <c r="DJ44" s="116"/>
      <c r="DK44" s="16">
        <f t="shared" si="22"/>
        <v>0</v>
      </c>
      <c r="DL44" s="90"/>
      <c r="DM44" s="90"/>
      <c r="DN44" s="90"/>
      <c r="DO44" s="116"/>
      <c r="DP44" s="16">
        <f t="shared" si="23"/>
        <v>0</v>
      </c>
      <c r="DQ44" s="90"/>
      <c r="DR44" s="90"/>
      <c r="DS44" s="90"/>
      <c r="DT44" s="116"/>
      <c r="DU44" s="16">
        <f t="shared" si="24"/>
        <v>0</v>
      </c>
      <c r="DV44" s="90"/>
      <c r="DW44" s="90"/>
      <c r="DX44" s="90"/>
      <c r="DY44" s="116"/>
      <c r="DZ44" s="16">
        <f t="shared" si="25"/>
        <v>0</v>
      </c>
      <c r="EA44" s="90"/>
      <c r="EB44" s="90"/>
      <c r="EC44" s="90"/>
      <c r="ED44" s="116"/>
      <c r="EE44" s="16">
        <f t="shared" si="26"/>
        <v>0</v>
      </c>
      <c r="EF44" s="90"/>
      <c r="EG44" s="90"/>
      <c r="EH44" s="90"/>
      <c r="EI44" s="116"/>
      <c r="EJ44" s="16">
        <f t="shared" si="27"/>
        <v>0</v>
      </c>
      <c r="EK44" s="90"/>
      <c r="EL44" s="90"/>
      <c r="EM44" s="90"/>
      <c r="EN44" s="116"/>
      <c r="EO44" s="16">
        <f t="shared" si="28"/>
        <v>0</v>
      </c>
      <c r="EP44" s="90"/>
      <c r="EQ44" s="90"/>
      <c r="ER44" s="90"/>
      <c r="ES44" s="116"/>
      <c r="ET44" s="16">
        <f t="shared" si="29"/>
        <v>0</v>
      </c>
      <c r="EU44" s="90"/>
      <c r="EV44" s="90"/>
      <c r="EW44" s="90"/>
      <c r="EX44" s="116"/>
      <c r="EY44" s="16">
        <f t="shared" si="30"/>
        <v>0</v>
      </c>
      <c r="EZ44" s="90"/>
      <c r="FA44" s="90"/>
      <c r="FB44" s="90"/>
      <c r="FC44" s="116"/>
      <c r="FD44" s="16">
        <f t="shared" si="31"/>
        <v>0</v>
      </c>
      <c r="FE44" s="90"/>
      <c r="FF44" s="90"/>
      <c r="FG44" s="90"/>
      <c r="FH44" s="116"/>
      <c r="FI44" s="16">
        <f t="shared" si="50"/>
        <v>0</v>
      </c>
      <c r="FJ44" s="90"/>
      <c r="FK44" s="90"/>
      <c r="FL44" s="90"/>
      <c r="FM44" s="116"/>
      <c r="FN44" s="16">
        <f t="shared" si="32"/>
        <v>0</v>
      </c>
      <c r="FO44" s="90"/>
      <c r="FP44" s="90"/>
      <c r="FQ44" s="90"/>
      <c r="FR44" s="116"/>
      <c r="FS44" s="16">
        <f t="shared" si="33"/>
        <v>0</v>
      </c>
      <c r="FT44" s="90"/>
      <c r="FU44" s="90"/>
      <c r="FV44" s="90"/>
      <c r="FW44" s="116"/>
      <c r="FX44" s="16">
        <f t="shared" si="34"/>
        <v>0</v>
      </c>
      <c r="FY44" s="90"/>
      <c r="FZ44" s="90"/>
      <c r="GA44" s="90"/>
      <c r="GB44" s="116"/>
      <c r="GC44" s="16">
        <f t="shared" si="35"/>
        <v>0</v>
      </c>
      <c r="GD44" s="90"/>
      <c r="GE44" s="90"/>
      <c r="GF44" s="90"/>
      <c r="GG44" s="116"/>
      <c r="GH44" s="16">
        <f t="shared" si="36"/>
        <v>0</v>
      </c>
      <c r="GI44" s="90"/>
      <c r="GJ44" s="90"/>
      <c r="GK44" s="90"/>
      <c r="GL44" s="116"/>
      <c r="GM44" s="16">
        <f t="shared" si="37"/>
        <v>0</v>
      </c>
      <c r="GN44" s="90"/>
      <c r="GO44" s="90"/>
      <c r="GP44" s="90"/>
      <c r="GQ44" s="116"/>
      <c r="GR44" s="16">
        <f t="shared" si="38"/>
        <v>0</v>
      </c>
      <c r="GS44" s="90"/>
      <c r="GT44" s="90"/>
      <c r="GU44" s="90"/>
      <c r="GV44" s="116"/>
      <c r="GW44" s="16">
        <f t="shared" si="39"/>
        <v>0</v>
      </c>
      <c r="GX44" s="90"/>
      <c r="GY44" s="90"/>
      <c r="GZ44" s="90"/>
      <c r="HA44" s="116"/>
      <c r="HB44" s="16">
        <f t="shared" si="40"/>
        <v>0</v>
      </c>
      <c r="HC44" s="90"/>
      <c r="HD44" s="90"/>
      <c r="HE44" s="90"/>
      <c r="HF44" s="116"/>
      <c r="HG44" s="16">
        <f t="shared" si="41"/>
        <v>0</v>
      </c>
      <c r="HH44" s="90"/>
      <c r="HI44" s="90"/>
      <c r="HJ44" s="90"/>
      <c r="HK44" s="116"/>
      <c r="HL44" s="16">
        <f t="shared" si="42"/>
        <v>0</v>
      </c>
      <c r="HM44" s="90"/>
      <c r="HN44" s="90"/>
      <c r="HO44" s="90"/>
      <c r="HP44" s="116"/>
      <c r="HQ44" s="16">
        <f t="shared" si="43"/>
        <v>0</v>
      </c>
      <c r="HR44" s="90"/>
      <c r="HS44" s="90"/>
      <c r="HT44" s="90"/>
      <c r="HU44" s="116"/>
      <c r="HV44" s="16">
        <f t="shared" si="44"/>
        <v>0</v>
      </c>
      <c r="HW44" s="90"/>
      <c r="HX44" s="90"/>
      <c r="HY44" s="90"/>
      <c r="HZ44" s="116"/>
      <c r="IA44" s="16">
        <f t="shared" si="45"/>
        <v>0</v>
      </c>
      <c r="IB44" s="90"/>
      <c r="IC44" s="90"/>
      <c r="ID44" s="90"/>
      <c r="IE44" s="116"/>
      <c r="IF44" s="16">
        <f t="shared" si="46"/>
        <v>0</v>
      </c>
      <c r="IG44" s="90"/>
      <c r="IH44" s="90"/>
      <c r="II44" s="90"/>
      <c r="IJ44" s="116"/>
      <c r="IK44" s="16">
        <f t="shared" si="47"/>
        <v>0</v>
      </c>
      <c r="IL44" s="90"/>
      <c r="IM44" s="90"/>
      <c r="IN44" s="90"/>
      <c r="IO44" s="116"/>
      <c r="IP44" s="16">
        <f t="shared" si="48"/>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49"/>
        <v>0</v>
      </c>
      <c r="BD45" s="90"/>
      <c r="BE45" s="90"/>
      <c r="BF45" s="90"/>
      <c r="BG45" s="116"/>
      <c r="BH45" s="16">
        <f t="shared" si="11"/>
        <v>0</v>
      </c>
      <c r="BI45" s="90"/>
      <c r="BJ45" s="90"/>
      <c r="BK45" s="90"/>
      <c r="BL45" s="116"/>
      <c r="BM45" s="16">
        <f t="shared" si="12"/>
        <v>0</v>
      </c>
      <c r="BN45" s="90"/>
      <c r="BO45" s="90"/>
      <c r="BP45" s="90"/>
      <c r="BQ45" s="116"/>
      <c r="BR45" s="16">
        <f t="shared" si="13"/>
        <v>0</v>
      </c>
      <c r="BS45" s="90"/>
      <c r="BT45" s="90"/>
      <c r="BU45" s="90"/>
      <c r="BV45" s="116"/>
      <c r="BW45" s="16">
        <f t="shared" si="14"/>
        <v>0</v>
      </c>
      <c r="BX45" s="90"/>
      <c r="BY45" s="90"/>
      <c r="BZ45" s="90"/>
      <c r="CA45" s="116"/>
      <c r="CB45" s="16">
        <f t="shared" si="15"/>
        <v>0</v>
      </c>
      <c r="CC45" s="90"/>
      <c r="CD45" s="90"/>
      <c r="CE45" s="90"/>
      <c r="CF45" s="116"/>
      <c r="CG45" s="16">
        <f t="shared" si="16"/>
        <v>0</v>
      </c>
      <c r="CH45" s="90"/>
      <c r="CI45" s="90"/>
      <c r="CJ45" s="90"/>
      <c r="CK45" s="116"/>
      <c r="CL45" s="16">
        <f t="shared" si="17"/>
        <v>0</v>
      </c>
      <c r="CM45" s="90"/>
      <c r="CN45" s="90"/>
      <c r="CO45" s="90"/>
      <c r="CP45" s="116"/>
      <c r="CQ45" s="16">
        <f t="shared" si="18"/>
        <v>0</v>
      </c>
      <c r="CR45" s="90"/>
      <c r="CS45" s="90"/>
      <c r="CT45" s="90"/>
      <c r="CU45" s="116"/>
      <c r="CV45" s="16">
        <f t="shared" si="19"/>
        <v>0</v>
      </c>
      <c r="CW45" s="90"/>
      <c r="CX45" s="90"/>
      <c r="CY45" s="90"/>
      <c r="CZ45" s="116"/>
      <c r="DA45" s="16">
        <f t="shared" si="20"/>
        <v>0</v>
      </c>
      <c r="DB45" s="90"/>
      <c r="DC45" s="90"/>
      <c r="DD45" s="90"/>
      <c r="DE45" s="116"/>
      <c r="DF45" s="16">
        <f t="shared" si="21"/>
        <v>0</v>
      </c>
      <c r="DG45" s="90"/>
      <c r="DH45" s="90"/>
      <c r="DI45" s="90"/>
      <c r="DJ45" s="116"/>
      <c r="DK45" s="16">
        <f t="shared" si="22"/>
        <v>0</v>
      </c>
      <c r="DL45" s="90"/>
      <c r="DM45" s="90"/>
      <c r="DN45" s="90"/>
      <c r="DO45" s="116"/>
      <c r="DP45" s="16">
        <f t="shared" si="23"/>
        <v>0</v>
      </c>
      <c r="DQ45" s="90"/>
      <c r="DR45" s="90"/>
      <c r="DS45" s="90"/>
      <c r="DT45" s="116"/>
      <c r="DU45" s="16">
        <f t="shared" si="24"/>
        <v>0</v>
      </c>
      <c r="DV45" s="90"/>
      <c r="DW45" s="90"/>
      <c r="DX45" s="90"/>
      <c r="DY45" s="116"/>
      <c r="DZ45" s="16">
        <f t="shared" si="25"/>
        <v>0</v>
      </c>
      <c r="EA45" s="90"/>
      <c r="EB45" s="90"/>
      <c r="EC45" s="90"/>
      <c r="ED45" s="116"/>
      <c r="EE45" s="16">
        <f t="shared" si="26"/>
        <v>0</v>
      </c>
      <c r="EF45" s="90"/>
      <c r="EG45" s="90"/>
      <c r="EH45" s="90"/>
      <c r="EI45" s="116"/>
      <c r="EJ45" s="16">
        <f t="shared" si="27"/>
        <v>0</v>
      </c>
      <c r="EK45" s="90"/>
      <c r="EL45" s="90"/>
      <c r="EM45" s="90"/>
      <c r="EN45" s="116"/>
      <c r="EO45" s="16">
        <f t="shared" si="28"/>
        <v>0</v>
      </c>
      <c r="EP45" s="90"/>
      <c r="EQ45" s="90"/>
      <c r="ER45" s="90"/>
      <c r="ES45" s="116"/>
      <c r="ET45" s="16">
        <f t="shared" si="29"/>
        <v>0</v>
      </c>
      <c r="EU45" s="90"/>
      <c r="EV45" s="90"/>
      <c r="EW45" s="90"/>
      <c r="EX45" s="116"/>
      <c r="EY45" s="16">
        <f t="shared" si="30"/>
        <v>0</v>
      </c>
      <c r="EZ45" s="90"/>
      <c r="FA45" s="90"/>
      <c r="FB45" s="90"/>
      <c r="FC45" s="116"/>
      <c r="FD45" s="16">
        <f t="shared" si="31"/>
        <v>0</v>
      </c>
      <c r="FE45" s="90"/>
      <c r="FF45" s="90"/>
      <c r="FG45" s="90"/>
      <c r="FH45" s="116"/>
      <c r="FI45" s="16">
        <f t="shared" si="50"/>
        <v>0</v>
      </c>
      <c r="FJ45" s="90"/>
      <c r="FK45" s="90"/>
      <c r="FL45" s="90"/>
      <c r="FM45" s="116"/>
      <c r="FN45" s="16">
        <f t="shared" si="32"/>
        <v>0</v>
      </c>
      <c r="FO45" s="90"/>
      <c r="FP45" s="90"/>
      <c r="FQ45" s="90"/>
      <c r="FR45" s="116"/>
      <c r="FS45" s="16">
        <f t="shared" si="33"/>
        <v>0</v>
      </c>
      <c r="FT45" s="90"/>
      <c r="FU45" s="90"/>
      <c r="FV45" s="90"/>
      <c r="FW45" s="116"/>
      <c r="FX45" s="16">
        <f t="shared" si="34"/>
        <v>0</v>
      </c>
      <c r="FY45" s="90"/>
      <c r="FZ45" s="90"/>
      <c r="GA45" s="90"/>
      <c r="GB45" s="116"/>
      <c r="GC45" s="16">
        <f t="shared" si="35"/>
        <v>0</v>
      </c>
      <c r="GD45" s="90"/>
      <c r="GE45" s="90"/>
      <c r="GF45" s="90"/>
      <c r="GG45" s="116"/>
      <c r="GH45" s="16">
        <f t="shared" si="36"/>
        <v>0</v>
      </c>
      <c r="GI45" s="90"/>
      <c r="GJ45" s="90"/>
      <c r="GK45" s="90"/>
      <c r="GL45" s="116"/>
      <c r="GM45" s="16">
        <f t="shared" si="37"/>
        <v>0</v>
      </c>
      <c r="GN45" s="90"/>
      <c r="GO45" s="90"/>
      <c r="GP45" s="90"/>
      <c r="GQ45" s="116"/>
      <c r="GR45" s="16">
        <f t="shared" si="38"/>
        <v>0</v>
      </c>
      <c r="GS45" s="90"/>
      <c r="GT45" s="90"/>
      <c r="GU45" s="90"/>
      <c r="GV45" s="116"/>
      <c r="GW45" s="16">
        <f t="shared" si="39"/>
        <v>0</v>
      </c>
      <c r="GX45" s="90"/>
      <c r="GY45" s="90"/>
      <c r="GZ45" s="90"/>
      <c r="HA45" s="116"/>
      <c r="HB45" s="16">
        <f t="shared" si="40"/>
        <v>0</v>
      </c>
      <c r="HC45" s="90"/>
      <c r="HD45" s="90"/>
      <c r="HE45" s="90"/>
      <c r="HF45" s="116"/>
      <c r="HG45" s="16">
        <f t="shared" si="41"/>
        <v>0</v>
      </c>
      <c r="HH45" s="90"/>
      <c r="HI45" s="90"/>
      <c r="HJ45" s="90"/>
      <c r="HK45" s="116"/>
      <c r="HL45" s="16">
        <f t="shared" si="42"/>
        <v>0</v>
      </c>
      <c r="HM45" s="90"/>
      <c r="HN45" s="90"/>
      <c r="HO45" s="90"/>
      <c r="HP45" s="116"/>
      <c r="HQ45" s="16">
        <f t="shared" si="43"/>
        <v>0</v>
      </c>
      <c r="HR45" s="90"/>
      <c r="HS45" s="90"/>
      <c r="HT45" s="90"/>
      <c r="HU45" s="116"/>
      <c r="HV45" s="16">
        <f t="shared" si="44"/>
        <v>0</v>
      </c>
      <c r="HW45" s="90"/>
      <c r="HX45" s="90"/>
      <c r="HY45" s="90"/>
      <c r="HZ45" s="116"/>
      <c r="IA45" s="16">
        <f t="shared" si="45"/>
        <v>0</v>
      </c>
      <c r="IB45" s="90"/>
      <c r="IC45" s="90"/>
      <c r="ID45" s="90"/>
      <c r="IE45" s="116"/>
      <c r="IF45" s="16">
        <f t="shared" si="46"/>
        <v>0</v>
      </c>
      <c r="IG45" s="90"/>
      <c r="IH45" s="90"/>
      <c r="II45" s="90"/>
      <c r="IJ45" s="116"/>
      <c r="IK45" s="16">
        <f t="shared" si="47"/>
        <v>0</v>
      </c>
      <c r="IL45" s="90"/>
      <c r="IM45" s="90"/>
      <c r="IN45" s="90"/>
      <c r="IO45" s="116"/>
      <c r="IP45" s="16">
        <f t="shared" si="48"/>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49"/>
        <v>0</v>
      </c>
      <c r="BD46" s="90"/>
      <c r="BE46" s="90"/>
      <c r="BF46" s="90"/>
      <c r="BG46" s="116"/>
      <c r="BH46" s="16">
        <f t="shared" si="11"/>
        <v>0</v>
      </c>
      <c r="BI46" s="90"/>
      <c r="BJ46" s="90"/>
      <c r="BK46" s="90"/>
      <c r="BL46" s="116"/>
      <c r="BM46" s="16">
        <f t="shared" si="12"/>
        <v>0</v>
      </c>
      <c r="BN46" s="90"/>
      <c r="BO46" s="90"/>
      <c r="BP46" s="90"/>
      <c r="BQ46" s="116"/>
      <c r="BR46" s="16">
        <f t="shared" si="13"/>
        <v>0</v>
      </c>
      <c r="BS46" s="90"/>
      <c r="BT46" s="90"/>
      <c r="BU46" s="90"/>
      <c r="BV46" s="116"/>
      <c r="BW46" s="16">
        <f t="shared" si="14"/>
        <v>0</v>
      </c>
      <c r="BX46" s="90"/>
      <c r="BY46" s="90"/>
      <c r="BZ46" s="90"/>
      <c r="CA46" s="116"/>
      <c r="CB46" s="16">
        <f t="shared" si="15"/>
        <v>0</v>
      </c>
      <c r="CC46" s="90"/>
      <c r="CD46" s="90"/>
      <c r="CE46" s="90"/>
      <c r="CF46" s="116"/>
      <c r="CG46" s="16">
        <f t="shared" si="16"/>
        <v>0</v>
      </c>
      <c r="CH46" s="90"/>
      <c r="CI46" s="90"/>
      <c r="CJ46" s="90"/>
      <c r="CK46" s="116"/>
      <c r="CL46" s="16">
        <f t="shared" si="17"/>
        <v>0</v>
      </c>
      <c r="CM46" s="90"/>
      <c r="CN46" s="90"/>
      <c r="CO46" s="90"/>
      <c r="CP46" s="116"/>
      <c r="CQ46" s="16">
        <f t="shared" si="18"/>
        <v>0</v>
      </c>
      <c r="CR46" s="90"/>
      <c r="CS46" s="90"/>
      <c r="CT46" s="90"/>
      <c r="CU46" s="116"/>
      <c r="CV46" s="16">
        <f t="shared" si="19"/>
        <v>0</v>
      </c>
      <c r="CW46" s="90"/>
      <c r="CX46" s="90"/>
      <c r="CY46" s="90"/>
      <c r="CZ46" s="116"/>
      <c r="DA46" s="16">
        <f t="shared" si="20"/>
        <v>0</v>
      </c>
      <c r="DB46" s="90"/>
      <c r="DC46" s="90"/>
      <c r="DD46" s="90"/>
      <c r="DE46" s="116"/>
      <c r="DF46" s="16">
        <f t="shared" si="21"/>
        <v>0</v>
      </c>
      <c r="DG46" s="90"/>
      <c r="DH46" s="90"/>
      <c r="DI46" s="90"/>
      <c r="DJ46" s="116"/>
      <c r="DK46" s="16">
        <f t="shared" si="22"/>
        <v>0</v>
      </c>
      <c r="DL46" s="90"/>
      <c r="DM46" s="90"/>
      <c r="DN46" s="90"/>
      <c r="DO46" s="116"/>
      <c r="DP46" s="16">
        <f t="shared" si="23"/>
        <v>0</v>
      </c>
      <c r="DQ46" s="90"/>
      <c r="DR46" s="90"/>
      <c r="DS46" s="90"/>
      <c r="DT46" s="116"/>
      <c r="DU46" s="16">
        <f t="shared" si="24"/>
        <v>0</v>
      </c>
      <c r="DV46" s="90"/>
      <c r="DW46" s="90"/>
      <c r="DX46" s="90"/>
      <c r="DY46" s="116"/>
      <c r="DZ46" s="16">
        <f t="shared" si="25"/>
        <v>0</v>
      </c>
      <c r="EA46" s="90"/>
      <c r="EB46" s="90"/>
      <c r="EC46" s="90"/>
      <c r="ED46" s="116"/>
      <c r="EE46" s="16">
        <f t="shared" si="26"/>
        <v>0</v>
      </c>
      <c r="EF46" s="90"/>
      <c r="EG46" s="90"/>
      <c r="EH46" s="90"/>
      <c r="EI46" s="116"/>
      <c r="EJ46" s="16">
        <f t="shared" si="27"/>
        <v>0</v>
      </c>
      <c r="EK46" s="90"/>
      <c r="EL46" s="90"/>
      <c r="EM46" s="90"/>
      <c r="EN46" s="116"/>
      <c r="EO46" s="16">
        <f t="shared" si="28"/>
        <v>0</v>
      </c>
      <c r="EP46" s="90"/>
      <c r="EQ46" s="90"/>
      <c r="ER46" s="90"/>
      <c r="ES46" s="116"/>
      <c r="ET46" s="16">
        <f t="shared" si="29"/>
        <v>0</v>
      </c>
      <c r="EU46" s="90"/>
      <c r="EV46" s="90"/>
      <c r="EW46" s="90"/>
      <c r="EX46" s="116"/>
      <c r="EY46" s="16">
        <f t="shared" si="30"/>
        <v>0</v>
      </c>
      <c r="EZ46" s="90"/>
      <c r="FA46" s="90"/>
      <c r="FB46" s="90"/>
      <c r="FC46" s="116"/>
      <c r="FD46" s="16">
        <f t="shared" si="31"/>
        <v>0</v>
      </c>
      <c r="FE46" s="90"/>
      <c r="FF46" s="90"/>
      <c r="FG46" s="90"/>
      <c r="FH46" s="116"/>
      <c r="FI46" s="16">
        <f t="shared" si="50"/>
        <v>0</v>
      </c>
      <c r="FJ46" s="90"/>
      <c r="FK46" s="90"/>
      <c r="FL46" s="90"/>
      <c r="FM46" s="116"/>
      <c r="FN46" s="16">
        <f t="shared" si="32"/>
        <v>0</v>
      </c>
      <c r="FO46" s="90"/>
      <c r="FP46" s="90"/>
      <c r="FQ46" s="90"/>
      <c r="FR46" s="116"/>
      <c r="FS46" s="16">
        <f t="shared" si="33"/>
        <v>0</v>
      </c>
      <c r="FT46" s="90"/>
      <c r="FU46" s="90"/>
      <c r="FV46" s="90"/>
      <c r="FW46" s="116"/>
      <c r="FX46" s="16">
        <f t="shared" si="34"/>
        <v>0</v>
      </c>
      <c r="FY46" s="90"/>
      <c r="FZ46" s="90"/>
      <c r="GA46" s="90"/>
      <c r="GB46" s="116"/>
      <c r="GC46" s="16">
        <f t="shared" si="35"/>
        <v>0</v>
      </c>
      <c r="GD46" s="90"/>
      <c r="GE46" s="90"/>
      <c r="GF46" s="90"/>
      <c r="GG46" s="116"/>
      <c r="GH46" s="16">
        <f t="shared" si="36"/>
        <v>0</v>
      </c>
      <c r="GI46" s="90"/>
      <c r="GJ46" s="90"/>
      <c r="GK46" s="90"/>
      <c r="GL46" s="116"/>
      <c r="GM46" s="16">
        <f t="shared" si="37"/>
        <v>0</v>
      </c>
      <c r="GN46" s="90"/>
      <c r="GO46" s="90"/>
      <c r="GP46" s="90"/>
      <c r="GQ46" s="116"/>
      <c r="GR46" s="16">
        <f t="shared" si="38"/>
        <v>0</v>
      </c>
      <c r="GS46" s="90"/>
      <c r="GT46" s="90"/>
      <c r="GU46" s="90"/>
      <c r="GV46" s="116"/>
      <c r="GW46" s="16">
        <f t="shared" si="39"/>
        <v>0</v>
      </c>
      <c r="GX46" s="90"/>
      <c r="GY46" s="90"/>
      <c r="GZ46" s="90"/>
      <c r="HA46" s="116"/>
      <c r="HB46" s="16">
        <f t="shared" si="40"/>
        <v>0</v>
      </c>
      <c r="HC46" s="90"/>
      <c r="HD46" s="90"/>
      <c r="HE46" s="90"/>
      <c r="HF46" s="116"/>
      <c r="HG46" s="16">
        <f t="shared" si="41"/>
        <v>0</v>
      </c>
      <c r="HH46" s="90"/>
      <c r="HI46" s="90"/>
      <c r="HJ46" s="90"/>
      <c r="HK46" s="116"/>
      <c r="HL46" s="16">
        <f t="shared" si="42"/>
        <v>0</v>
      </c>
      <c r="HM46" s="90"/>
      <c r="HN46" s="90"/>
      <c r="HO46" s="90"/>
      <c r="HP46" s="116"/>
      <c r="HQ46" s="16">
        <f t="shared" si="43"/>
        <v>0</v>
      </c>
      <c r="HR46" s="90"/>
      <c r="HS46" s="90"/>
      <c r="HT46" s="90"/>
      <c r="HU46" s="116"/>
      <c r="HV46" s="16">
        <f t="shared" si="44"/>
        <v>0</v>
      </c>
      <c r="HW46" s="90"/>
      <c r="HX46" s="90"/>
      <c r="HY46" s="90"/>
      <c r="HZ46" s="116"/>
      <c r="IA46" s="16">
        <f t="shared" si="45"/>
        <v>0</v>
      </c>
      <c r="IB46" s="90"/>
      <c r="IC46" s="90"/>
      <c r="ID46" s="90"/>
      <c r="IE46" s="116"/>
      <c r="IF46" s="16">
        <f t="shared" si="46"/>
        <v>0</v>
      </c>
      <c r="IG46" s="90"/>
      <c r="IH46" s="90"/>
      <c r="II46" s="90"/>
      <c r="IJ46" s="116"/>
      <c r="IK46" s="16">
        <f t="shared" si="47"/>
        <v>0</v>
      </c>
      <c r="IL46" s="90"/>
      <c r="IM46" s="90"/>
      <c r="IN46" s="90"/>
      <c r="IO46" s="116"/>
      <c r="IP46" s="16">
        <f t="shared" si="48"/>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49"/>
        <v>0</v>
      </c>
      <c r="BD47" s="90"/>
      <c r="BE47" s="90"/>
      <c r="BF47" s="90"/>
      <c r="BG47" s="116"/>
      <c r="BH47" s="16">
        <f t="shared" si="11"/>
        <v>0</v>
      </c>
      <c r="BI47" s="90"/>
      <c r="BJ47" s="90"/>
      <c r="BK47" s="90"/>
      <c r="BL47" s="116"/>
      <c r="BM47" s="16">
        <f t="shared" si="12"/>
        <v>0</v>
      </c>
      <c r="BN47" s="90"/>
      <c r="BO47" s="90"/>
      <c r="BP47" s="90"/>
      <c r="BQ47" s="116"/>
      <c r="BR47" s="16">
        <f t="shared" si="13"/>
        <v>0</v>
      </c>
      <c r="BS47" s="90"/>
      <c r="BT47" s="90"/>
      <c r="BU47" s="90"/>
      <c r="BV47" s="116"/>
      <c r="BW47" s="16">
        <f t="shared" si="14"/>
        <v>0</v>
      </c>
      <c r="BX47" s="90"/>
      <c r="BY47" s="90"/>
      <c r="BZ47" s="90"/>
      <c r="CA47" s="116"/>
      <c r="CB47" s="16">
        <f t="shared" si="15"/>
        <v>0</v>
      </c>
      <c r="CC47" s="90"/>
      <c r="CD47" s="90"/>
      <c r="CE47" s="90"/>
      <c r="CF47" s="116"/>
      <c r="CG47" s="16">
        <f t="shared" si="16"/>
        <v>0</v>
      </c>
      <c r="CH47" s="90"/>
      <c r="CI47" s="90"/>
      <c r="CJ47" s="90"/>
      <c r="CK47" s="116"/>
      <c r="CL47" s="16">
        <f t="shared" si="17"/>
        <v>0</v>
      </c>
      <c r="CM47" s="90"/>
      <c r="CN47" s="90"/>
      <c r="CO47" s="90"/>
      <c r="CP47" s="116"/>
      <c r="CQ47" s="16">
        <f t="shared" si="18"/>
        <v>0</v>
      </c>
      <c r="CR47" s="90"/>
      <c r="CS47" s="90"/>
      <c r="CT47" s="90"/>
      <c r="CU47" s="116"/>
      <c r="CV47" s="16">
        <f t="shared" si="19"/>
        <v>0</v>
      </c>
      <c r="CW47" s="90"/>
      <c r="CX47" s="90"/>
      <c r="CY47" s="90"/>
      <c r="CZ47" s="116"/>
      <c r="DA47" s="16">
        <f t="shared" si="20"/>
        <v>0</v>
      </c>
      <c r="DB47" s="90"/>
      <c r="DC47" s="90"/>
      <c r="DD47" s="90"/>
      <c r="DE47" s="116"/>
      <c r="DF47" s="16">
        <f t="shared" si="21"/>
        <v>0</v>
      </c>
      <c r="DG47" s="90"/>
      <c r="DH47" s="90"/>
      <c r="DI47" s="90"/>
      <c r="DJ47" s="116"/>
      <c r="DK47" s="16">
        <f t="shared" si="22"/>
        <v>0</v>
      </c>
      <c r="DL47" s="90"/>
      <c r="DM47" s="90"/>
      <c r="DN47" s="90"/>
      <c r="DO47" s="116"/>
      <c r="DP47" s="16">
        <f t="shared" si="23"/>
        <v>0</v>
      </c>
      <c r="DQ47" s="90"/>
      <c r="DR47" s="90"/>
      <c r="DS47" s="90"/>
      <c r="DT47" s="116"/>
      <c r="DU47" s="16">
        <f t="shared" si="24"/>
        <v>0</v>
      </c>
      <c r="DV47" s="90"/>
      <c r="DW47" s="90"/>
      <c r="DX47" s="90"/>
      <c r="DY47" s="116"/>
      <c r="DZ47" s="16">
        <f t="shared" si="25"/>
        <v>0</v>
      </c>
      <c r="EA47" s="90"/>
      <c r="EB47" s="90"/>
      <c r="EC47" s="90"/>
      <c r="ED47" s="116"/>
      <c r="EE47" s="16">
        <f t="shared" si="26"/>
        <v>0</v>
      </c>
      <c r="EF47" s="90"/>
      <c r="EG47" s="90"/>
      <c r="EH47" s="90"/>
      <c r="EI47" s="116"/>
      <c r="EJ47" s="16">
        <f t="shared" si="27"/>
        <v>0</v>
      </c>
      <c r="EK47" s="90"/>
      <c r="EL47" s="90"/>
      <c r="EM47" s="90"/>
      <c r="EN47" s="116"/>
      <c r="EO47" s="16">
        <f t="shared" si="28"/>
        <v>0</v>
      </c>
      <c r="EP47" s="90"/>
      <c r="EQ47" s="90"/>
      <c r="ER47" s="90"/>
      <c r="ES47" s="116"/>
      <c r="ET47" s="16">
        <f t="shared" si="29"/>
        <v>0</v>
      </c>
      <c r="EU47" s="90"/>
      <c r="EV47" s="90"/>
      <c r="EW47" s="90"/>
      <c r="EX47" s="116"/>
      <c r="EY47" s="16">
        <f t="shared" si="30"/>
        <v>0</v>
      </c>
      <c r="EZ47" s="90"/>
      <c r="FA47" s="90"/>
      <c r="FB47" s="90"/>
      <c r="FC47" s="116"/>
      <c r="FD47" s="16">
        <f t="shared" si="31"/>
        <v>0</v>
      </c>
      <c r="FE47" s="90"/>
      <c r="FF47" s="90"/>
      <c r="FG47" s="90"/>
      <c r="FH47" s="116"/>
      <c r="FI47" s="16">
        <f t="shared" si="50"/>
        <v>0</v>
      </c>
      <c r="FJ47" s="90"/>
      <c r="FK47" s="90"/>
      <c r="FL47" s="90"/>
      <c r="FM47" s="116"/>
      <c r="FN47" s="16">
        <f t="shared" si="32"/>
        <v>0</v>
      </c>
      <c r="FO47" s="90"/>
      <c r="FP47" s="90"/>
      <c r="FQ47" s="90"/>
      <c r="FR47" s="116"/>
      <c r="FS47" s="16">
        <f t="shared" si="33"/>
        <v>0</v>
      </c>
      <c r="FT47" s="90"/>
      <c r="FU47" s="90"/>
      <c r="FV47" s="90"/>
      <c r="FW47" s="116"/>
      <c r="FX47" s="16">
        <f t="shared" si="34"/>
        <v>0</v>
      </c>
      <c r="FY47" s="90"/>
      <c r="FZ47" s="90"/>
      <c r="GA47" s="90"/>
      <c r="GB47" s="116"/>
      <c r="GC47" s="16">
        <f t="shared" si="35"/>
        <v>0</v>
      </c>
      <c r="GD47" s="90"/>
      <c r="GE47" s="90"/>
      <c r="GF47" s="90"/>
      <c r="GG47" s="116"/>
      <c r="GH47" s="16">
        <f t="shared" si="36"/>
        <v>0</v>
      </c>
      <c r="GI47" s="90"/>
      <c r="GJ47" s="90"/>
      <c r="GK47" s="90"/>
      <c r="GL47" s="116"/>
      <c r="GM47" s="16">
        <f t="shared" si="37"/>
        <v>0</v>
      </c>
      <c r="GN47" s="90"/>
      <c r="GO47" s="90"/>
      <c r="GP47" s="90"/>
      <c r="GQ47" s="116"/>
      <c r="GR47" s="16">
        <f t="shared" si="38"/>
        <v>0</v>
      </c>
      <c r="GS47" s="90"/>
      <c r="GT47" s="90"/>
      <c r="GU47" s="90"/>
      <c r="GV47" s="116"/>
      <c r="GW47" s="16">
        <f t="shared" si="39"/>
        <v>0</v>
      </c>
      <c r="GX47" s="90"/>
      <c r="GY47" s="90"/>
      <c r="GZ47" s="90"/>
      <c r="HA47" s="116"/>
      <c r="HB47" s="16">
        <f t="shared" si="40"/>
        <v>0</v>
      </c>
      <c r="HC47" s="90"/>
      <c r="HD47" s="90"/>
      <c r="HE47" s="90"/>
      <c r="HF47" s="116"/>
      <c r="HG47" s="16">
        <f t="shared" si="41"/>
        <v>0</v>
      </c>
      <c r="HH47" s="90"/>
      <c r="HI47" s="90"/>
      <c r="HJ47" s="90"/>
      <c r="HK47" s="116"/>
      <c r="HL47" s="16">
        <f t="shared" si="42"/>
        <v>0</v>
      </c>
      <c r="HM47" s="90"/>
      <c r="HN47" s="90"/>
      <c r="HO47" s="90"/>
      <c r="HP47" s="116"/>
      <c r="HQ47" s="16">
        <f t="shared" si="43"/>
        <v>0</v>
      </c>
      <c r="HR47" s="90"/>
      <c r="HS47" s="90"/>
      <c r="HT47" s="90"/>
      <c r="HU47" s="116"/>
      <c r="HV47" s="16">
        <f t="shared" si="44"/>
        <v>0</v>
      </c>
      <c r="HW47" s="90"/>
      <c r="HX47" s="90"/>
      <c r="HY47" s="90"/>
      <c r="HZ47" s="116"/>
      <c r="IA47" s="16">
        <f t="shared" si="45"/>
        <v>0</v>
      </c>
      <c r="IB47" s="90"/>
      <c r="IC47" s="90"/>
      <c r="ID47" s="90"/>
      <c r="IE47" s="116"/>
      <c r="IF47" s="16">
        <f t="shared" si="46"/>
        <v>0</v>
      </c>
      <c r="IG47" s="90"/>
      <c r="IH47" s="90"/>
      <c r="II47" s="90"/>
      <c r="IJ47" s="116"/>
      <c r="IK47" s="16">
        <f t="shared" si="47"/>
        <v>0</v>
      </c>
      <c r="IL47" s="90"/>
      <c r="IM47" s="90"/>
      <c r="IN47" s="90"/>
      <c r="IO47" s="116"/>
      <c r="IP47" s="16">
        <f t="shared" si="48"/>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49"/>
        <v>0</v>
      </c>
      <c r="BD48" s="90"/>
      <c r="BE48" s="90"/>
      <c r="BF48" s="90"/>
      <c r="BG48" s="116"/>
      <c r="BH48" s="16">
        <f t="shared" si="11"/>
        <v>0</v>
      </c>
      <c r="BI48" s="90"/>
      <c r="BJ48" s="90"/>
      <c r="BK48" s="90"/>
      <c r="BL48" s="116"/>
      <c r="BM48" s="16">
        <f t="shared" si="12"/>
        <v>0</v>
      </c>
      <c r="BN48" s="90"/>
      <c r="BO48" s="90"/>
      <c r="BP48" s="90"/>
      <c r="BQ48" s="116"/>
      <c r="BR48" s="16">
        <f t="shared" si="13"/>
        <v>0</v>
      </c>
      <c r="BS48" s="90"/>
      <c r="BT48" s="90"/>
      <c r="BU48" s="90"/>
      <c r="BV48" s="116"/>
      <c r="BW48" s="16">
        <f t="shared" si="14"/>
        <v>0</v>
      </c>
      <c r="BX48" s="90"/>
      <c r="BY48" s="90"/>
      <c r="BZ48" s="90"/>
      <c r="CA48" s="116"/>
      <c r="CB48" s="16">
        <f t="shared" si="15"/>
        <v>0</v>
      </c>
      <c r="CC48" s="90"/>
      <c r="CD48" s="90"/>
      <c r="CE48" s="90"/>
      <c r="CF48" s="116"/>
      <c r="CG48" s="16">
        <f t="shared" si="16"/>
        <v>0</v>
      </c>
      <c r="CH48" s="90"/>
      <c r="CI48" s="90"/>
      <c r="CJ48" s="90"/>
      <c r="CK48" s="116"/>
      <c r="CL48" s="16">
        <f t="shared" si="17"/>
        <v>0</v>
      </c>
      <c r="CM48" s="90"/>
      <c r="CN48" s="90"/>
      <c r="CO48" s="90"/>
      <c r="CP48" s="116"/>
      <c r="CQ48" s="16">
        <f t="shared" si="18"/>
        <v>0</v>
      </c>
      <c r="CR48" s="90"/>
      <c r="CS48" s="90"/>
      <c r="CT48" s="90"/>
      <c r="CU48" s="116"/>
      <c r="CV48" s="16">
        <f t="shared" si="19"/>
        <v>0</v>
      </c>
      <c r="CW48" s="90"/>
      <c r="CX48" s="90"/>
      <c r="CY48" s="90"/>
      <c r="CZ48" s="116"/>
      <c r="DA48" s="16">
        <f t="shared" si="20"/>
        <v>0</v>
      </c>
      <c r="DB48" s="90"/>
      <c r="DC48" s="90"/>
      <c r="DD48" s="90"/>
      <c r="DE48" s="116"/>
      <c r="DF48" s="16">
        <f t="shared" si="21"/>
        <v>0</v>
      </c>
      <c r="DG48" s="90"/>
      <c r="DH48" s="90"/>
      <c r="DI48" s="90"/>
      <c r="DJ48" s="116"/>
      <c r="DK48" s="16">
        <f t="shared" si="22"/>
        <v>0</v>
      </c>
      <c r="DL48" s="90"/>
      <c r="DM48" s="90"/>
      <c r="DN48" s="90"/>
      <c r="DO48" s="116"/>
      <c r="DP48" s="16">
        <f t="shared" si="23"/>
        <v>0</v>
      </c>
      <c r="DQ48" s="90"/>
      <c r="DR48" s="90"/>
      <c r="DS48" s="90"/>
      <c r="DT48" s="116"/>
      <c r="DU48" s="16">
        <f t="shared" si="24"/>
        <v>0</v>
      </c>
      <c r="DV48" s="90"/>
      <c r="DW48" s="90"/>
      <c r="DX48" s="90"/>
      <c r="DY48" s="116"/>
      <c r="DZ48" s="16">
        <f t="shared" si="25"/>
        <v>0</v>
      </c>
      <c r="EA48" s="90"/>
      <c r="EB48" s="90"/>
      <c r="EC48" s="90"/>
      <c r="ED48" s="116"/>
      <c r="EE48" s="16">
        <f t="shared" si="26"/>
        <v>0</v>
      </c>
      <c r="EF48" s="90"/>
      <c r="EG48" s="90"/>
      <c r="EH48" s="90"/>
      <c r="EI48" s="116"/>
      <c r="EJ48" s="16">
        <f t="shared" si="27"/>
        <v>0</v>
      </c>
      <c r="EK48" s="90"/>
      <c r="EL48" s="90"/>
      <c r="EM48" s="90"/>
      <c r="EN48" s="116"/>
      <c r="EO48" s="16">
        <f t="shared" si="28"/>
        <v>0</v>
      </c>
      <c r="EP48" s="90"/>
      <c r="EQ48" s="90"/>
      <c r="ER48" s="90"/>
      <c r="ES48" s="116"/>
      <c r="ET48" s="16">
        <f t="shared" si="29"/>
        <v>0</v>
      </c>
      <c r="EU48" s="90"/>
      <c r="EV48" s="90"/>
      <c r="EW48" s="90"/>
      <c r="EX48" s="116"/>
      <c r="EY48" s="16">
        <f t="shared" si="30"/>
        <v>0</v>
      </c>
      <c r="EZ48" s="90"/>
      <c r="FA48" s="90"/>
      <c r="FB48" s="90"/>
      <c r="FC48" s="116"/>
      <c r="FD48" s="16">
        <f t="shared" si="31"/>
        <v>0</v>
      </c>
      <c r="FE48" s="90"/>
      <c r="FF48" s="90"/>
      <c r="FG48" s="90"/>
      <c r="FH48" s="116"/>
      <c r="FI48" s="16">
        <f t="shared" si="50"/>
        <v>0</v>
      </c>
      <c r="FJ48" s="90"/>
      <c r="FK48" s="90"/>
      <c r="FL48" s="90"/>
      <c r="FM48" s="116"/>
      <c r="FN48" s="16">
        <f t="shared" si="32"/>
        <v>0</v>
      </c>
      <c r="FO48" s="90"/>
      <c r="FP48" s="90"/>
      <c r="FQ48" s="90"/>
      <c r="FR48" s="116"/>
      <c r="FS48" s="16">
        <f t="shared" si="33"/>
        <v>0</v>
      </c>
      <c r="FT48" s="90"/>
      <c r="FU48" s="90"/>
      <c r="FV48" s="90"/>
      <c r="FW48" s="116"/>
      <c r="FX48" s="16">
        <f t="shared" si="34"/>
        <v>0</v>
      </c>
      <c r="FY48" s="90"/>
      <c r="FZ48" s="90"/>
      <c r="GA48" s="90"/>
      <c r="GB48" s="116"/>
      <c r="GC48" s="16">
        <f t="shared" si="35"/>
        <v>0</v>
      </c>
      <c r="GD48" s="90"/>
      <c r="GE48" s="90"/>
      <c r="GF48" s="90"/>
      <c r="GG48" s="116"/>
      <c r="GH48" s="16">
        <f t="shared" si="36"/>
        <v>0</v>
      </c>
      <c r="GI48" s="90"/>
      <c r="GJ48" s="90"/>
      <c r="GK48" s="90"/>
      <c r="GL48" s="116"/>
      <c r="GM48" s="16">
        <f t="shared" si="37"/>
        <v>0</v>
      </c>
      <c r="GN48" s="90"/>
      <c r="GO48" s="90"/>
      <c r="GP48" s="90"/>
      <c r="GQ48" s="116"/>
      <c r="GR48" s="16">
        <f t="shared" si="38"/>
        <v>0</v>
      </c>
      <c r="GS48" s="90"/>
      <c r="GT48" s="90"/>
      <c r="GU48" s="90"/>
      <c r="GV48" s="116"/>
      <c r="GW48" s="16">
        <f t="shared" si="39"/>
        <v>0</v>
      </c>
      <c r="GX48" s="90"/>
      <c r="GY48" s="90"/>
      <c r="GZ48" s="90"/>
      <c r="HA48" s="116"/>
      <c r="HB48" s="16">
        <f t="shared" si="40"/>
        <v>0</v>
      </c>
      <c r="HC48" s="90"/>
      <c r="HD48" s="90"/>
      <c r="HE48" s="90"/>
      <c r="HF48" s="116"/>
      <c r="HG48" s="16">
        <f t="shared" si="41"/>
        <v>0</v>
      </c>
      <c r="HH48" s="90"/>
      <c r="HI48" s="90"/>
      <c r="HJ48" s="90"/>
      <c r="HK48" s="116"/>
      <c r="HL48" s="16">
        <f t="shared" si="42"/>
        <v>0</v>
      </c>
      <c r="HM48" s="90"/>
      <c r="HN48" s="90"/>
      <c r="HO48" s="90"/>
      <c r="HP48" s="116"/>
      <c r="HQ48" s="16">
        <f t="shared" si="43"/>
        <v>0</v>
      </c>
      <c r="HR48" s="90"/>
      <c r="HS48" s="90"/>
      <c r="HT48" s="90"/>
      <c r="HU48" s="116"/>
      <c r="HV48" s="16">
        <f t="shared" si="44"/>
        <v>0</v>
      </c>
      <c r="HW48" s="90"/>
      <c r="HX48" s="90"/>
      <c r="HY48" s="90"/>
      <c r="HZ48" s="116"/>
      <c r="IA48" s="16">
        <f t="shared" si="45"/>
        <v>0</v>
      </c>
      <c r="IB48" s="90"/>
      <c r="IC48" s="90"/>
      <c r="ID48" s="90"/>
      <c r="IE48" s="116"/>
      <c r="IF48" s="16">
        <f t="shared" si="46"/>
        <v>0</v>
      </c>
      <c r="IG48" s="90"/>
      <c r="IH48" s="90"/>
      <c r="II48" s="90"/>
      <c r="IJ48" s="116"/>
      <c r="IK48" s="16">
        <f t="shared" si="47"/>
        <v>0</v>
      </c>
      <c r="IL48" s="90"/>
      <c r="IM48" s="90"/>
      <c r="IN48" s="90"/>
      <c r="IO48" s="116"/>
      <c r="IP48" s="16">
        <f t="shared" si="48"/>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49"/>
        <v>0</v>
      </c>
      <c r="BD49" s="90"/>
      <c r="BE49" s="90"/>
      <c r="BF49" s="90"/>
      <c r="BG49" s="116"/>
      <c r="BH49" s="16">
        <f t="shared" si="11"/>
        <v>0</v>
      </c>
      <c r="BI49" s="90"/>
      <c r="BJ49" s="90"/>
      <c r="BK49" s="90"/>
      <c r="BL49" s="116"/>
      <c r="BM49" s="16">
        <f t="shared" si="12"/>
        <v>0</v>
      </c>
      <c r="BN49" s="90"/>
      <c r="BO49" s="90"/>
      <c r="BP49" s="90"/>
      <c r="BQ49" s="116"/>
      <c r="BR49" s="16">
        <f t="shared" si="13"/>
        <v>0</v>
      </c>
      <c r="BS49" s="90"/>
      <c r="BT49" s="90"/>
      <c r="BU49" s="90"/>
      <c r="BV49" s="116"/>
      <c r="BW49" s="16">
        <f t="shared" si="14"/>
        <v>0</v>
      </c>
      <c r="BX49" s="90"/>
      <c r="BY49" s="90"/>
      <c r="BZ49" s="90"/>
      <c r="CA49" s="116"/>
      <c r="CB49" s="16">
        <f t="shared" si="15"/>
        <v>0</v>
      </c>
      <c r="CC49" s="90"/>
      <c r="CD49" s="90"/>
      <c r="CE49" s="90"/>
      <c r="CF49" s="116"/>
      <c r="CG49" s="16">
        <f t="shared" si="16"/>
        <v>0</v>
      </c>
      <c r="CH49" s="90"/>
      <c r="CI49" s="90"/>
      <c r="CJ49" s="90"/>
      <c r="CK49" s="116"/>
      <c r="CL49" s="16">
        <f t="shared" si="17"/>
        <v>0</v>
      </c>
      <c r="CM49" s="90"/>
      <c r="CN49" s="90"/>
      <c r="CO49" s="90"/>
      <c r="CP49" s="116"/>
      <c r="CQ49" s="16">
        <f t="shared" si="18"/>
        <v>0</v>
      </c>
      <c r="CR49" s="90"/>
      <c r="CS49" s="90"/>
      <c r="CT49" s="90"/>
      <c r="CU49" s="116"/>
      <c r="CV49" s="16">
        <f t="shared" si="19"/>
        <v>0</v>
      </c>
      <c r="CW49" s="90"/>
      <c r="CX49" s="90"/>
      <c r="CY49" s="90"/>
      <c r="CZ49" s="116"/>
      <c r="DA49" s="16">
        <f t="shared" si="20"/>
        <v>0</v>
      </c>
      <c r="DB49" s="90"/>
      <c r="DC49" s="90"/>
      <c r="DD49" s="90"/>
      <c r="DE49" s="116"/>
      <c r="DF49" s="16">
        <f t="shared" si="21"/>
        <v>0</v>
      </c>
      <c r="DG49" s="90"/>
      <c r="DH49" s="90"/>
      <c r="DI49" s="90"/>
      <c r="DJ49" s="116"/>
      <c r="DK49" s="16">
        <f t="shared" si="22"/>
        <v>0</v>
      </c>
      <c r="DL49" s="90"/>
      <c r="DM49" s="90"/>
      <c r="DN49" s="90"/>
      <c r="DO49" s="116"/>
      <c r="DP49" s="16">
        <f t="shared" si="23"/>
        <v>0</v>
      </c>
      <c r="DQ49" s="90"/>
      <c r="DR49" s="90"/>
      <c r="DS49" s="90"/>
      <c r="DT49" s="116"/>
      <c r="DU49" s="16">
        <f t="shared" si="24"/>
        <v>0</v>
      </c>
      <c r="DV49" s="90"/>
      <c r="DW49" s="90"/>
      <c r="DX49" s="90"/>
      <c r="DY49" s="116"/>
      <c r="DZ49" s="16">
        <f t="shared" si="25"/>
        <v>0</v>
      </c>
      <c r="EA49" s="90"/>
      <c r="EB49" s="90"/>
      <c r="EC49" s="90"/>
      <c r="ED49" s="116"/>
      <c r="EE49" s="16">
        <f t="shared" si="26"/>
        <v>0</v>
      </c>
      <c r="EF49" s="90"/>
      <c r="EG49" s="90"/>
      <c r="EH49" s="90"/>
      <c r="EI49" s="116"/>
      <c r="EJ49" s="16">
        <f t="shared" si="27"/>
        <v>0</v>
      </c>
      <c r="EK49" s="90"/>
      <c r="EL49" s="90"/>
      <c r="EM49" s="90"/>
      <c r="EN49" s="116"/>
      <c r="EO49" s="16">
        <f t="shared" si="28"/>
        <v>0</v>
      </c>
      <c r="EP49" s="90"/>
      <c r="EQ49" s="90"/>
      <c r="ER49" s="90"/>
      <c r="ES49" s="116"/>
      <c r="ET49" s="16">
        <f t="shared" si="29"/>
        <v>0</v>
      </c>
      <c r="EU49" s="90"/>
      <c r="EV49" s="90"/>
      <c r="EW49" s="90"/>
      <c r="EX49" s="116"/>
      <c r="EY49" s="16">
        <f t="shared" si="30"/>
        <v>0</v>
      </c>
      <c r="EZ49" s="90"/>
      <c r="FA49" s="90"/>
      <c r="FB49" s="90"/>
      <c r="FC49" s="116"/>
      <c r="FD49" s="16">
        <f t="shared" si="31"/>
        <v>0</v>
      </c>
      <c r="FE49" s="90"/>
      <c r="FF49" s="90"/>
      <c r="FG49" s="90"/>
      <c r="FH49" s="116"/>
      <c r="FI49" s="16">
        <f t="shared" si="50"/>
        <v>0</v>
      </c>
      <c r="FJ49" s="90"/>
      <c r="FK49" s="90"/>
      <c r="FL49" s="90"/>
      <c r="FM49" s="116"/>
      <c r="FN49" s="16">
        <f t="shared" si="32"/>
        <v>0</v>
      </c>
      <c r="FO49" s="90"/>
      <c r="FP49" s="90"/>
      <c r="FQ49" s="90"/>
      <c r="FR49" s="116"/>
      <c r="FS49" s="16">
        <f t="shared" si="33"/>
        <v>0</v>
      </c>
      <c r="FT49" s="90"/>
      <c r="FU49" s="90"/>
      <c r="FV49" s="90"/>
      <c r="FW49" s="116"/>
      <c r="FX49" s="16">
        <f t="shared" si="34"/>
        <v>0</v>
      </c>
      <c r="FY49" s="90"/>
      <c r="FZ49" s="90"/>
      <c r="GA49" s="90"/>
      <c r="GB49" s="116"/>
      <c r="GC49" s="16">
        <f t="shared" si="35"/>
        <v>0</v>
      </c>
      <c r="GD49" s="90"/>
      <c r="GE49" s="90"/>
      <c r="GF49" s="90"/>
      <c r="GG49" s="116"/>
      <c r="GH49" s="16">
        <f t="shared" si="36"/>
        <v>0</v>
      </c>
      <c r="GI49" s="90"/>
      <c r="GJ49" s="90"/>
      <c r="GK49" s="90"/>
      <c r="GL49" s="116"/>
      <c r="GM49" s="16">
        <f t="shared" si="37"/>
        <v>0</v>
      </c>
      <c r="GN49" s="90"/>
      <c r="GO49" s="90"/>
      <c r="GP49" s="90"/>
      <c r="GQ49" s="116"/>
      <c r="GR49" s="16">
        <f t="shared" si="38"/>
        <v>0</v>
      </c>
      <c r="GS49" s="90"/>
      <c r="GT49" s="90"/>
      <c r="GU49" s="90"/>
      <c r="GV49" s="116"/>
      <c r="GW49" s="16">
        <f t="shared" si="39"/>
        <v>0</v>
      </c>
      <c r="GX49" s="90"/>
      <c r="GY49" s="90"/>
      <c r="GZ49" s="90"/>
      <c r="HA49" s="116"/>
      <c r="HB49" s="16">
        <f t="shared" si="40"/>
        <v>0</v>
      </c>
      <c r="HC49" s="90"/>
      <c r="HD49" s="90"/>
      <c r="HE49" s="90"/>
      <c r="HF49" s="116"/>
      <c r="HG49" s="16">
        <f t="shared" si="41"/>
        <v>0</v>
      </c>
      <c r="HH49" s="90"/>
      <c r="HI49" s="90"/>
      <c r="HJ49" s="90"/>
      <c r="HK49" s="116"/>
      <c r="HL49" s="16">
        <f t="shared" si="42"/>
        <v>0</v>
      </c>
      <c r="HM49" s="90"/>
      <c r="HN49" s="90"/>
      <c r="HO49" s="90"/>
      <c r="HP49" s="116"/>
      <c r="HQ49" s="16">
        <f t="shared" si="43"/>
        <v>0</v>
      </c>
      <c r="HR49" s="90"/>
      <c r="HS49" s="90"/>
      <c r="HT49" s="90"/>
      <c r="HU49" s="116"/>
      <c r="HV49" s="16">
        <f t="shared" si="44"/>
        <v>0</v>
      </c>
      <c r="HW49" s="90"/>
      <c r="HX49" s="90"/>
      <c r="HY49" s="90"/>
      <c r="HZ49" s="116"/>
      <c r="IA49" s="16">
        <f t="shared" si="45"/>
        <v>0</v>
      </c>
      <c r="IB49" s="90"/>
      <c r="IC49" s="90"/>
      <c r="ID49" s="90"/>
      <c r="IE49" s="116"/>
      <c r="IF49" s="16">
        <f t="shared" si="46"/>
        <v>0</v>
      </c>
      <c r="IG49" s="90"/>
      <c r="IH49" s="90"/>
      <c r="II49" s="90"/>
      <c r="IJ49" s="116"/>
      <c r="IK49" s="16">
        <f t="shared" si="47"/>
        <v>0</v>
      </c>
      <c r="IL49" s="90"/>
      <c r="IM49" s="90"/>
      <c r="IN49" s="90"/>
      <c r="IO49" s="116"/>
      <c r="IP49" s="16">
        <f t="shared" si="48"/>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49"/>
        <v>0</v>
      </c>
      <c r="BD50" s="90"/>
      <c r="BE50" s="90"/>
      <c r="BF50" s="90"/>
      <c r="BG50" s="116"/>
      <c r="BH50" s="16">
        <f t="shared" si="11"/>
        <v>0</v>
      </c>
      <c r="BI50" s="90"/>
      <c r="BJ50" s="90"/>
      <c r="BK50" s="90"/>
      <c r="BL50" s="116"/>
      <c r="BM50" s="16">
        <f t="shared" si="12"/>
        <v>0</v>
      </c>
      <c r="BN50" s="90"/>
      <c r="BO50" s="90"/>
      <c r="BP50" s="90"/>
      <c r="BQ50" s="116"/>
      <c r="BR50" s="16">
        <f t="shared" si="13"/>
        <v>0</v>
      </c>
      <c r="BS50" s="90"/>
      <c r="BT50" s="90"/>
      <c r="BU50" s="90"/>
      <c r="BV50" s="116"/>
      <c r="BW50" s="16">
        <f t="shared" si="14"/>
        <v>0</v>
      </c>
      <c r="BX50" s="90"/>
      <c r="BY50" s="90"/>
      <c r="BZ50" s="90"/>
      <c r="CA50" s="116"/>
      <c r="CB50" s="16">
        <f t="shared" si="15"/>
        <v>0</v>
      </c>
      <c r="CC50" s="90"/>
      <c r="CD50" s="90"/>
      <c r="CE50" s="90"/>
      <c r="CF50" s="116"/>
      <c r="CG50" s="16">
        <f t="shared" si="16"/>
        <v>0</v>
      </c>
      <c r="CH50" s="90"/>
      <c r="CI50" s="90"/>
      <c r="CJ50" s="90"/>
      <c r="CK50" s="116"/>
      <c r="CL50" s="16">
        <f t="shared" si="17"/>
        <v>0</v>
      </c>
      <c r="CM50" s="90"/>
      <c r="CN50" s="90"/>
      <c r="CO50" s="90"/>
      <c r="CP50" s="116"/>
      <c r="CQ50" s="16">
        <f t="shared" si="18"/>
        <v>0</v>
      </c>
      <c r="CR50" s="90"/>
      <c r="CS50" s="90"/>
      <c r="CT50" s="90"/>
      <c r="CU50" s="116"/>
      <c r="CV50" s="16">
        <f t="shared" si="19"/>
        <v>0</v>
      </c>
      <c r="CW50" s="90"/>
      <c r="CX50" s="90"/>
      <c r="CY50" s="90"/>
      <c r="CZ50" s="116"/>
      <c r="DA50" s="16">
        <f t="shared" si="20"/>
        <v>0</v>
      </c>
      <c r="DB50" s="90"/>
      <c r="DC50" s="90"/>
      <c r="DD50" s="90"/>
      <c r="DE50" s="116"/>
      <c r="DF50" s="16">
        <f t="shared" si="21"/>
        <v>0</v>
      </c>
      <c r="DG50" s="90"/>
      <c r="DH50" s="90"/>
      <c r="DI50" s="90"/>
      <c r="DJ50" s="116"/>
      <c r="DK50" s="16">
        <f t="shared" si="22"/>
        <v>0</v>
      </c>
      <c r="DL50" s="90"/>
      <c r="DM50" s="90"/>
      <c r="DN50" s="90"/>
      <c r="DO50" s="116"/>
      <c r="DP50" s="16">
        <f t="shared" si="23"/>
        <v>0</v>
      </c>
      <c r="DQ50" s="90"/>
      <c r="DR50" s="90"/>
      <c r="DS50" s="90"/>
      <c r="DT50" s="116"/>
      <c r="DU50" s="16">
        <f t="shared" si="24"/>
        <v>0</v>
      </c>
      <c r="DV50" s="90"/>
      <c r="DW50" s="90"/>
      <c r="DX50" s="90"/>
      <c r="DY50" s="116"/>
      <c r="DZ50" s="16">
        <f t="shared" si="25"/>
        <v>0</v>
      </c>
      <c r="EA50" s="90"/>
      <c r="EB50" s="90"/>
      <c r="EC50" s="90"/>
      <c r="ED50" s="116"/>
      <c r="EE50" s="16">
        <f t="shared" si="26"/>
        <v>0</v>
      </c>
      <c r="EF50" s="90"/>
      <c r="EG50" s="90"/>
      <c r="EH50" s="90"/>
      <c r="EI50" s="116"/>
      <c r="EJ50" s="16">
        <f t="shared" si="27"/>
        <v>0</v>
      </c>
      <c r="EK50" s="90"/>
      <c r="EL50" s="90"/>
      <c r="EM50" s="90"/>
      <c r="EN50" s="116"/>
      <c r="EO50" s="16">
        <f t="shared" si="28"/>
        <v>0</v>
      </c>
      <c r="EP50" s="90"/>
      <c r="EQ50" s="90"/>
      <c r="ER50" s="90"/>
      <c r="ES50" s="116"/>
      <c r="ET50" s="16">
        <f t="shared" si="29"/>
        <v>0</v>
      </c>
      <c r="EU50" s="90"/>
      <c r="EV50" s="90"/>
      <c r="EW50" s="90"/>
      <c r="EX50" s="116"/>
      <c r="EY50" s="16">
        <f t="shared" si="30"/>
        <v>0</v>
      </c>
      <c r="EZ50" s="90"/>
      <c r="FA50" s="90"/>
      <c r="FB50" s="90"/>
      <c r="FC50" s="116"/>
      <c r="FD50" s="16">
        <f t="shared" si="31"/>
        <v>0</v>
      </c>
      <c r="FE50" s="90"/>
      <c r="FF50" s="90"/>
      <c r="FG50" s="90"/>
      <c r="FH50" s="116"/>
      <c r="FI50" s="16">
        <f t="shared" si="50"/>
        <v>0</v>
      </c>
      <c r="FJ50" s="90"/>
      <c r="FK50" s="90"/>
      <c r="FL50" s="90"/>
      <c r="FM50" s="116"/>
      <c r="FN50" s="16">
        <f t="shared" si="32"/>
        <v>0</v>
      </c>
      <c r="FO50" s="90"/>
      <c r="FP50" s="90"/>
      <c r="FQ50" s="90"/>
      <c r="FR50" s="116"/>
      <c r="FS50" s="16">
        <f t="shared" si="33"/>
        <v>0</v>
      </c>
      <c r="FT50" s="90"/>
      <c r="FU50" s="90"/>
      <c r="FV50" s="90"/>
      <c r="FW50" s="116"/>
      <c r="FX50" s="16">
        <f t="shared" si="34"/>
        <v>0</v>
      </c>
      <c r="FY50" s="90"/>
      <c r="FZ50" s="90"/>
      <c r="GA50" s="90"/>
      <c r="GB50" s="116"/>
      <c r="GC50" s="16">
        <f t="shared" si="35"/>
        <v>0</v>
      </c>
      <c r="GD50" s="90"/>
      <c r="GE50" s="90"/>
      <c r="GF50" s="90"/>
      <c r="GG50" s="116"/>
      <c r="GH50" s="16">
        <f t="shared" si="36"/>
        <v>0</v>
      </c>
      <c r="GI50" s="90"/>
      <c r="GJ50" s="90"/>
      <c r="GK50" s="90"/>
      <c r="GL50" s="116"/>
      <c r="GM50" s="16">
        <f t="shared" si="37"/>
        <v>0</v>
      </c>
      <c r="GN50" s="90"/>
      <c r="GO50" s="90"/>
      <c r="GP50" s="90"/>
      <c r="GQ50" s="116"/>
      <c r="GR50" s="16">
        <f t="shared" si="38"/>
        <v>0</v>
      </c>
      <c r="GS50" s="90"/>
      <c r="GT50" s="90"/>
      <c r="GU50" s="90"/>
      <c r="GV50" s="116"/>
      <c r="GW50" s="16">
        <f t="shared" si="39"/>
        <v>0</v>
      </c>
      <c r="GX50" s="90"/>
      <c r="GY50" s="90"/>
      <c r="GZ50" s="90"/>
      <c r="HA50" s="116"/>
      <c r="HB50" s="16">
        <f t="shared" si="40"/>
        <v>0</v>
      </c>
      <c r="HC50" s="90"/>
      <c r="HD50" s="90"/>
      <c r="HE50" s="90"/>
      <c r="HF50" s="116"/>
      <c r="HG50" s="16">
        <f t="shared" si="41"/>
        <v>0</v>
      </c>
      <c r="HH50" s="90"/>
      <c r="HI50" s="90"/>
      <c r="HJ50" s="90"/>
      <c r="HK50" s="116"/>
      <c r="HL50" s="16">
        <f t="shared" si="42"/>
        <v>0</v>
      </c>
      <c r="HM50" s="90"/>
      <c r="HN50" s="90"/>
      <c r="HO50" s="90"/>
      <c r="HP50" s="116"/>
      <c r="HQ50" s="16">
        <f t="shared" si="43"/>
        <v>0</v>
      </c>
      <c r="HR50" s="90"/>
      <c r="HS50" s="90"/>
      <c r="HT50" s="90"/>
      <c r="HU50" s="116"/>
      <c r="HV50" s="16">
        <f t="shared" si="44"/>
        <v>0</v>
      </c>
      <c r="HW50" s="90"/>
      <c r="HX50" s="90"/>
      <c r="HY50" s="90"/>
      <c r="HZ50" s="116"/>
      <c r="IA50" s="16">
        <f t="shared" si="45"/>
        <v>0</v>
      </c>
      <c r="IB50" s="90"/>
      <c r="IC50" s="90"/>
      <c r="ID50" s="90"/>
      <c r="IE50" s="116"/>
      <c r="IF50" s="16">
        <f t="shared" si="46"/>
        <v>0</v>
      </c>
      <c r="IG50" s="90"/>
      <c r="IH50" s="90"/>
      <c r="II50" s="90"/>
      <c r="IJ50" s="116"/>
      <c r="IK50" s="16">
        <f t="shared" si="47"/>
        <v>0</v>
      </c>
      <c r="IL50" s="90"/>
      <c r="IM50" s="90"/>
      <c r="IN50" s="90"/>
      <c r="IO50" s="116"/>
      <c r="IP50" s="16">
        <f t="shared" si="48"/>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49"/>
        <v>0</v>
      </c>
      <c r="BD51" s="90"/>
      <c r="BE51" s="90"/>
      <c r="BF51" s="90"/>
      <c r="BG51" s="116"/>
      <c r="BH51" s="16">
        <f t="shared" si="11"/>
        <v>0</v>
      </c>
      <c r="BI51" s="90"/>
      <c r="BJ51" s="90"/>
      <c r="BK51" s="90"/>
      <c r="BL51" s="116"/>
      <c r="BM51" s="16">
        <f t="shared" si="12"/>
        <v>0</v>
      </c>
      <c r="BN51" s="90"/>
      <c r="BO51" s="90"/>
      <c r="BP51" s="90"/>
      <c r="BQ51" s="116"/>
      <c r="BR51" s="16">
        <f t="shared" si="13"/>
        <v>0</v>
      </c>
      <c r="BS51" s="90"/>
      <c r="BT51" s="90"/>
      <c r="BU51" s="90"/>
      <c r="BV51" s="116"/>
      <c r="BW51" s="16">
        <f t="shared" si="14"/>
        <v>0</v>
      </c>
      <c r="BX51" s="90"/>
      <c r="BY51" s="90"/>
      <c r="BZ51" s="90"/>
      <c r="CA51" s="116"/>
      <c r="CB51" s="16">
        <f t="shared" si="15"/>
        <v>0</v>
      </c>
      <c r="CC51" s="90"/>
      <c r="CD51" s="90"/>
      <c r="CE51" s="90"/>
      <c r="CF51" s="116"/>
      <c r="CG51" s="16">
        <f t="shared" si="16"/>
        <v>0</v>
      </c>
      <c r="CH51" s="90"/>
      <c r="CI51" s="90"/>
      <c r="CJ51" s="90"/>
      <c r="CK51" s="116"/>
      <c r="CL51" s="16">
        <f t="shared" si="17"/>
        <v>0</v>
      </c>
      <c r="CM51" s="90"/>
      <c r="CN51" s="90"/>
      <c r="CO51" s="90"/>
      <c r="CP51" s="116"/>
      <c r="CQ51" s="16">
        <f t="shared" si="18"/>
        <v>0</v>
      </c>
      <c r="CR51" s="90"/>
      <c r="CS51" s="90"/>
      <c r="CT51" s="90"/>
      <c r="CU51" s="116"/>
      <c r="CV51" s="16">
        <f t="shared" si="19"/>
        <v>0</v>
      </c>
      <c r="CW51" s="90"/>
      <c r="CX51" s="90"/>
      <c r="CY51" s="90"/>
      <c r="CZ51" s="116"/>
      <c r="DA51" s="16">
        <f t="shared" si="20"/>
        <v>0</v>
      </c>
      <c r="DB51" s="90"/>
      <c r="DC51" s="90"/>
      <c r="DD51" s="90"/>
      <c r="DE51" s="116"/>
      <c r="DF51" s="16">
        <f t="shared" si="21"/>
        <v>0</v>
      </c>
      <c r="DG51" s="90"/>
      <c r="DH51" s="90"/>
      <c r="DI51" s="90"/>
      <c r="DJ51" s="116"/>
      <c r="DK51" s="16">
        <f t="shared" si="22"/>
        <v>0</v>
      </c>
      <c r="DL51" s="90"/>
      <c r="DM51" s="90"/>
      <c r="DN51" s="90"/>
      <c r="DO51" s="116"/>
      <c r="DP51" s="16">
        <f t="shared" si="23"/>
        <v>0</v>
      </c>
      <c r="DQ51" s="90"/>
      <c r="DR51" s="90"/>
      <c r="DS51" s="90"/>
      <c r="DT51" s="116"/>
      <c r="DU51" s="16">
        <f t="shared" si="24"/>
        <v>0</v>
      </c>
      <c r="DV51" s="90"/>
      <c r="DW51" s="90"/>
      <c r="DX51" s="90"/>
      <c r="DY51" s="116"/>
      <c r="DZ51" s="16">
        <f t="shared" si="25"/>
        <v>0</v>
      </c>
      <c r="EA51" s="90"/>
      <c r="EB51" s="90"/>
      <c r="EC51" s="90"/>
      <c r="ED51" s="116"/>
      <c r="EE51" s="16">
        <f t="shared" si="26"/>
        <v>0</v>
      </c>
      <c r="EF51" s="90"/>
      <c r="EG51" s="90"/>
      <c r="EH51" s="90"/>
      <c r="EI51" s="116"/>
      <c r="EJ51" s="16">
        <f t="shared" si="27"/>
        <v>0</v>
      </c>
      <c r="EK51" s="90"/>
      <c r="EL51" s="90"/>
      <c r="EM51" s="90"/>
      <c r="EN51" s="116"/>
      <c r="EO51" s="16">
        <f t="shared" si="28"/>
        <v>0</v>
      </c>
      <c r="EP51" s="90"/>
      <c r="EQ51" s="90"/>
      <c r="ER51" s="90"/>
      <c r="ES51" s="116"/>
      <c r="ET51" s="16">
        <f t="shared" si="29"/>
        <v>0</v>
      </c>
      <c r="EU51" s="90"/>
      <c r="EV51" s="90"/>
      <c r="EW51" s="90"/>
      <c r="EX51" s="116"/>
      <c r="EY51" s="16">
        <f t="shared" si="30"/>
        <v>0</v>
      </c>
      <c r="EZ51" s="90"/>
      <c r="FA51" s="90"/>
      <c r="FB51" s="90"/>
      <c r="FC51" s="116"/>
      <c r="FD51" s="16">
        <f t="shared" si="31"/>
        <v>0</v>
      </c>
      <c r="FE51" s="90"/>
      <c r="FF51" s="90"/>
      <c r="FG51" s="90"/>
      <c r="FH51" s="116"/>
      <c r="FI51" s="16">
        <f t="shared" si="50"/>
        <v>0</v>
      </c>
      <c r="FJ51" s="90"/>
      <c r="FK51" s="90"/>
      <c r="FL51" s="90"/>
      <c r="FM51" s="116"/>
      <c r="FN51" s="16">
        <f t="shared" si="32"/>
        <v>0</v>
      </c>
      <c r="FO51" s="90"/>
      <c r="FP51" s="90"/>
      <c r="FQ51" s="90"/>
      <c r="FR51" s="116"/>
      <c r="FS51" s="16">
        <f t="shared" si="33"/>
        <v>0</v>
      </c>
      <c r="FT51" s="90"/>
      <c r="FU51" s="90"/>
      <c r="FV51" s="90"/>
      <c r="FW51" s="116"/>
      <c r="FX51" s="16">
        <f t="shared" si="34"/>
        <v>0</v>
      </c>
      <c r="FY51" s="90"/>
      <c r="FZ51" s="90"/>
      <c r="GA51" s="90"/>
      <c r="GB51" s="116"/>
      <c r="GC51" s="16">
        <f t="shared" si="35"/>
        <v>0</v>
      </c>
      <c r="GD51" s="90"/>
      <c r="GE51" s="90"/>
      <c r="GF51" s="90"/>
      <c r="GG51" s="116"/>
      <c r="GH51" s="16">
        <f t="shared" si="36"/>
        <v>0</v>
      </c>
      <c r="GI51" s="90"/>
      <c r="GJ51" s="90"/>
      <c r="GK51" s="90"/>
      <c r="GL51" s="116"/>
      <c r="GM51" s="16">
        <f t="shared" si="37"/>
        <v>0</v>
      </c>
      <c r="GN51" s="90"/>
      <c r="GO51" s="90"/>
      <c r="GP51" s="90"/>
      <c r="GQ51" s="116"/>
      <c r="GR51" s="16">
        <f t="shared" si="38"/>
        <v>0</v>
      </c>
      <c r="GS51" s="90"/>
      <c r="GT51" s="90"/>
      <c r="GU51" s="90"/>
      <c r="GV51" s="116"/>
      <c r="GW51" s="16">
        <f t="shared" si="39"/>
        <v>0</v>
      </c>
      <c r="GX51" s="90"/>
      <c r="GY51" s="90"/>
      <c r="GZ51" s="90"/>
      <c r="HA51" s="116"/>
      <c r="HB51" s="16">
        <f t="shared" si="40"/>
        <v>0</v>
      </c>
      <c r="HC51" s="90"/>
      <c r="HD51" s="90"/>
      <c r="HE51" s="90"/>
      <c r="HF51" s="116"/>
      <c r="HG51" s="16">
        <f t="shared" si="41"/>
        <v>0</v>
      </c>
      <c r="HH51" s="90"/>
      <c r="HI51" s="90"/>
      <c r="HJ51" s="90"/>
      <c r="HK51" s="116"/>
      <c r="HL51" s="16">
        <f t="shared" si="42"/>
        <v>0</v>
      </c>
      <c r="HM51" s="90"/>
      <c r="HN51" s="90"/>
      <c r="HO51" s="90"/>
      <c r="HP51" s="116"/>
      <c r="HQ51" s="16">
        <f t="shared" si="43"/>
        <v>0</v>
      </c>
      <c r="HR51" s="90"/>
      <c r="HS51" s="90"/>
      <c r="HT51" s="90"/>
      <c r="HU51" s="116"/>
      <c r="HV51" s="16">
        <f t="shared" si="44"/>
        <v>0</v>
      </c>
      <c r="HW51" s="90"/>
      <c r="HX51" s="90"/>
      <c r="HY51" s="90"/>
      <c r="HZ51" s="116"/>
      <c r="IA51" s="16">
        <f t="shared" si="45"/>
        <v>0</v>
      </c>
      <c r="IB51" s="90"/>
      <c r="IC51" s="90"/>
      <c r="ID51" s="90"/>
      <c r="IE51" s="116"/>
      <c r="IF51" s="16">
        <f t="shared" si="46"/>
        <v>0</v>
      </c>
      <c r="IG51" s="90"/>
      <c r="IH51" s="90"/>
      <c r="II51" s="90"/>
      <c r="IJ51" s="116"/>
      <c r="IK51" s="16">
        <f t="shared" si="47"/>
        <v>0</v>
      </c>
      <c r="IL51" s="90"/>
      <c r="IM51" s="90"/>
      <c r="IN51" s="90"/>
      <c r="IO51" s="116"/>
      <c r="IP51" s="16">
        <f t="shared" si="48"/>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49"/>
        <v>0</v>
      </c>
      <c r="BD52" s="90"/>
      <c r="BE52" s="90"/>
      <c r="BF52" s="90"/>
      <c r="BG52" s="116"/>
      <c r="BH52" s="16">
        <f t="shared" si="11"/>
        <v>0</v>
      </c>
      <c r="BI52" s="90"/>
      <c r="BJ52" s="90"/>
      <c r="BK52" s="90"/>
      <c r="BL52" s="116"/>
      <c r="BM52" s="16">
        <f t="shared" si="12"/>
        <v>0</v>
      </c>
      <c r="BN52" s="90"/>
      <c r="BO52" s="90"/>
      <c r="BP52" s="90"/>
      <c r="BQ52" s="116"/>
      <c r="BR52" s="16">
        <f t="shared" si="13"/>
        <v>0</v>
      </c>
      <c r="BS52" s="90"/>
      <c r="BT52" s="90"/>
      <c r="BU52" s="90"/>
      <c r="BV52" s="116"/>
      <c r="BW52" s="16">
        <f t="shared" si="14"/>
        <v>0</v>
      </c>
      <c r="BX52" s="90"/>
      <c r="BY52" s="90"/>
      <c r="BZ52" s="90"/>
      <c r="CA52" s="116"/>
      <c r="CB52" s="16">
        <f t="shared" si="15"/>
        <v>0</v>
      </c>
      <c r="CC52" s="90"/>
      <c r="CD52" s="90"/>
      <c r="CE52" s="90"/>
      <c r="CF52" s="116"/>
      <c r="CG52" s="16">
        <f t="shared" si="16"/>
        <v>0</v>
      </c>
      <c r="CH52" s="90"/>
      <c r="CI52" s="90"/>
      <c r="CJ52" s="90"/>
      <c r="CK52" s="116"/>
      <c r="CL52" s="16">
        <f t="shared" si="17"/>
        <v>0</v>
      </c>
      <c r="CM52" s="90"/>
      <c r="CN52" s="90"/>
      <c r="CO52" s="90"/>
      <c r="CP52" s="116"/>
      <c r="CQ52" s="16">
        <f t="shared" si="18"/>
        <v>0</v>
      </c>
      <c r="CR52" s="90"/>
      <c r="CS52" s="90"/>
      <c r="CT52" s="90"/>
      <c r="CU52" s="116"/>
      <c r="CV52" s="16">
        <f t="shared" si="19"/>
        <v>0</v>
      </c>
      <c r="CW52" s="90"/>
      <c r="CX52" s="90"/>
      <c r="CY52" s="90"/>
      <c r="CZ52" s="116"/>
      <c r="DA52" s="16">
        <f t="shared" si="20"/>
        <v>0</v>
      </c>
      <c r="DB52" s="90"/>
      <c r="DC52" s="90"/>
      <c r="DD52" s="90"/>
      <c r="DE52" s="116"/>
      <c r="DF52" s="16">
        <f t="shared" si="21"/>
        <v>0</v>
      </c>
      <c r="DG52" s="90"/>
      <c r="DH52" s="90"/>
      <c r="DI52" s="90"/>
      <c r="DJ52" s="116"/>
      <c r="DK52" s="16">
        <f t="shared" si="22"/>
        <v>0</v>
      </c>
      <c r="DL52" s="90"/>
      <c r="DM52" s="90"/>
      <c r="DN52" s="90"/>
      <c r="DO52" s="116"/>
      <c r="DP52" s="16">
        <f t="shared" si="23"/>
        <v>0</v>
      </c>
      <c r="DQ52" s="90"/>
      <c r="DR52" s="90"/>
      <c r="DS52" s="90"/>
      <c r="DT52" s="116"/>
      <c r="DU52" s="16">
        <f t="shared" si="24"/>
        <v>0</v>
      </c>
      <c r="DV52" s="90"/>
      <c r="DW52" s="90"/>
      <c r="DX52" s="90"/>
      <c r="DY52" s="116"/>
      <c r="DZ52" s="16">
        <f t="shared" si="25"/>
        <v>0</v>
      </c>
      <c r="EA52" s="90"/>
      <c r="EB52" s="90"/>
      <c r="EC52" s="90"/>
      <c r="ED52" s="116"/>
      <c r="EE52" s="16">
        <f t="shared" si="26"/>
        <v>0</v>
      </c>
      <c r="EF52" s="90"/>
      <c r="EG52" s="90"/>
      <c r="EH52" s="90"/>
      <c r="EI52" s="116"/>
      <c r="EJ52" s="16">
        <f t="shared" si="27"/>
        <v>0</v>
      </c>
      <c r="EK52" s="90"/>
      <c r="EL52" s="90"/>
      <c r="EM52" s="90"/>
      <c r="EN52" s="116"/>
      <c r="EO52" s="16">
        <f t="shared" si="28"/>
        <v>0</v>
      </c>
      <c r="EP52" s="90"/>
      <c r="EQ52" s="90"/>
      <c r="ER52" s="90"/>
      <c r="ES52" s="116"/>
      <c r="ET52" s="16">
        <f t="shared" si="29"/>
        <v>0</v>
      </c>
      <c r="EU52" s="90"/>
      <c r="EV52" s="90"/>
      <c r="EW52" s="90"/>
      <c r="EX52" s="116"/>
      <c r="EY52" s="16">
        <f t="shared" si="30"/>
        <v>0</v>
      </c>
      <c r="EZ52" s="90"/>
      <c r="FA52" s="90"/>
      <c r="FB52" s="90"/>
      <c r="FC52" s="116"/>
      <c r="FD52" s="16">
        <f t="shared" si="31"/>
        <v>0</v>
      </c>
      <c r="FE52" s="90"/>
      <c r="FF52" s="90"/>
      <c r="FG52" s="90"/>
      <c r="FH52" s="116"/>
      <c r="FI52" s="16">
        <f t="shared" si="50"/>
        <v>0</v>
      </c>
      <c r="FJ52" s="90"/>
      <c r="FK52" s="90"/>
      <c r="FL52" s="90"/>
      <c r="FM52" s="116"/>
      <c r="FN52" s="16">
        <f t="shared" si="32"/>
        <v>0</v>
      </c>
      <c r="FO52" s="90"/>
      <c r="FP52" s="90"/>
      <c r="FQ52" s="90"/>
      <c r="FR52" s="116"/>
      <c r="FS52" s="16">
        <f t="shared" si="33"/>
        <v>0</v>
      </c>
      <c r="FT52" s="90"/>
      <c r="FU52" s="90"/>
      <c r="FV52" s="90"/>
      <c r="FW52" s="116"/>
      <c r="FX52" s="16">
        <f t="shared" si="34"/>
        <v>0</v>
      </c>
      <c r="FY52" s="90"/>
      <c r="FZ52" s="90"/>
      <c r="GA52" s="90"/>
      <c r="GB52" s="116"/>
      <c r="GC52" s="16">
        <f t="shared" si="35"/>
        <v>0</v>
      </c>
      <c r="GD52" s="90"/>
      <c r="GE52" s="90"/>
      <c r="GF52" s="90"/>
      <c r="GG52" s="116"/>
      <c r="GH52" s="16">
        <f t="shared" si="36"/>
        <v>0</v>
      </c>
      <c r="GI52" s="90"/>
      <c r="GJ52" s="90"/>
      <c r="GK52" s="90"/>
      <c r="GL52" s="116"/>
      <c r="GM52" s="16">
        <f t="shared" si="37"/>
        <v>0</v>
      </c>
      <c r="GN52" s="90"/>
      <c r="GO52" s="90"/>
      <c r="GP52" s="90"/>
      <c r="GQ52" s="116"/>
      <c r="GR52" s="16">
        <f t="shared" si="38"/>
        <v>0</v>
      </c>
      <c r="GS52" s="90"/>
      <c r="GT52" s="90"/>
      <c r="GU52" s="90"/>
      <c r="GV52" s="116"/>
      <c r="GW52" s="16">
        <f t="shared" si="39"/>
        <v>0</v>
      </c>
      <c r="GX52" s="90"/>
      <c r="GY52" s="90"/>
      <c r="GZ52" s="90"/>
      <c r="HA52" s="116"/>
      <c r="HB52" s="16">
        <f t="shared" si="40"/>
        <v>0</v>
      </c>
      <c r="HC52" s="90"/>
      <c r="HD52" s="90"/>
      <c r="HE52" s="90"/>
      <c r="HF52" s="116"/>
      <c r="HG52" s="16">
        <f t="shared" si="41"/>
        <v>0</v>
      </c>
      <c r="HH52" s="90"/>
      <c r="HI52" s="90"/>
      <c r="HJ52" s="90"/>
      <c r="HK52" s="116"/>
      <c r="HL52" s="16">
        <f t="shared" si="42"/>
        <v>0</v>
      </c>
      <c r="HM52" s="90"/>
      <c r="HN52" s="90"/>
      <c r="HO52" s="90"/>
      <c r="HP52" s="116"/>
      <c r="HQ52" s="16">
        <f t="shared" si="43"/>
        <v>0</v>
      </c>
      <c r="HR52" s="90"/>
      <c r="HS52" s="90"/>
      <c r="HT52" s="90"/>
      <c r="HU52" s="116"/>
      <c r="HV52" s="16">
        <f t="shared" si="44"/>
        <v>0</v>
      </c>
      <c r="HW52" s="90"/>
      <c r="HX52" s="90"/>
      <c r="HY52" s="90"/>
      <c r="HZ52" s="116"/>
      <c r="IA52" s="16">
        <f t="shared" si="45"/>
        <v>0</v>
      </c>
      <c r="IB52" s="90"/>
      <c r="IC52" s="90"/>
      <c r="ID52" s="90"/>
      <c r="IE52" s="116"/>
      <c r="IF52" s="16">
        <f t="shared" si="46"/>
        <v>0</v>
      </c>
      <c r="IG52" s="90"/>
      <c r="IH52" s="90"/>
      <c r="II52" s="90"/>
      <c r="IJ52" s="116"/>
      <c r="IK52" s="16">
        <f t="shared" si="47"/>
        <v>0</v>
      </c>
      <c r="IL52" s="90"/>
      <c r="IM52" s="90"/>
      <c r="IN52" s="90"/>
      <c r="IO52" s="116"/>
      <c r="IP52" s="16">
        <f t="shared" si="48"/>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49"/>
        <v>0</v>
      </c>
      <c r="BD53" s="90"/>
      <c r="BE53" s="90"/>
      <c r="BF53" s="90"/>
      <c r="BG53" s="116"/>
      <c r="BH53" s="16">
        <f t="shared" si="11"/>
        <v>0</v>
      </c>
      <c r="BI53" s="90"/>
      <c r="BJ53" s="90"/>
      <c r="BK53" s="90"/>
      <c r="BL53" s="116"/>
      <c r="BM53" s="16">
        <f t="shared" si="12"/>
        <v>0</v>
      </c>
      <c r="BN53" s="90"/>
      <c r="BO53" s="90"/>
      <c r="BP53" s="90"/>
      <c r="BQ53" s="116"/>
      <c r="BR53" s="16">
        <f t="shared" si="13"/>
        <v>0</v>
      </c>
      <c r="BS53" s="90"/>
      <c r="BT53" s="90"/>
      <c r="BU53" s="90"/>
      <c r="BV53" s="116"/>
      <c r="BW53" s="16">
        <f t="shared" si="14"/>
        <v>0</v>
      </c>
      <c r="BX53" s="90"/>
      <c r="BY53" s="90"/>
      <c r="BZ53" s="90"/>
      <c r="CA53" s="116"/>
      <c r="CB53" s="16">
        <f t="shared" si="15"/>
        <v>0</v>
      </c>
      <c r="CC53" s="90"/>
      <c r="CD53" s="90"/>
      <c r="CE53" s="90"/>
      <c r="CF53" s="116"/>
      <c r="CG53" s="16">
        <f t="shared" si="16"/>
        <v>0</v>
      </c>
      <c r="CH53" s="90"/>
      <c r="CI53" s="90"/>
      <c r="CJ53" s="90"/>
      <c r="CK53" s="116"/>
      <c r="CL53" s="16">
        <f t="shared" si="17"/>
        <v>0</v>
      </c>
      <c r="CM53" s="90"/>
      <c r="CN53" s="90"/>
      <c r="CO53" s="90"/>
      <c r="CP53" s="116"/>
      <c r="CQ53" s="16">
        <f t="shared" si="18"/>
        <v>0</v>
      </c>
      <c r="CR53" s="90"/>
      <c r="CS53" s="90"/>
      <c r="CT53" s="90"/>
      <c r="CU53" s="116"/>
      <c r="CV53" s="16">
        <f t="shared" si="19"/>
        <v>0</v>
      </c>
      <c r="CW53" s="90"/>
      <c r="CX53" s="90"/>
      <c r="CY53" s="90"/>
      <c r="CZ53" s="116"/>
      <c r="DA53" s="16">
        <f t="shared" si="20"/>
        <v>0</v>
      </c>
      <c r="DB53" s="90"/>
      <c r="DC53" s="90"/>
      <c r="DD53" s="90"/>
      <c r="DE53" s="116"/>
      <c r="DF53" s="16">
        <f t="shared" si="21"/>
        <v>0</v>
      </c>
      <c r="DG53" s="90"/>
      <c r="DH53" s="90"/>
      <c r="DI53" s="90"/>
      <c r="DJ53" s="116"/>
      <c r="DK53" s="16">
        <f t="shared" si="22"/>
        <v>0</v>
      </c>
      <c r="DL53" s="90"/>
      <c r="DM53" s="90"/>
      <c r="DN53" s="90"/>
      <c r="DO53" s="116"/>
      <c r="DP53" s="16">
        <f t="shared" si="23"/>
        <v>0</v>
      </c>
      <c r="DQ53" s="90"/>
      <c r="DR53" s="90"/>
      <c r="DS53" s="90"/>
      <c r="DT53" s="116"/>
      <c r="DU53" s="16">
        <f t="shared" si="24"/>
        <v>0</v>
      </c>
      <c r="DV53" s="90"/>
      <c r="DW53" s="90"/>
      <c r="DX53" s="90"/>
      <c r="DY53" s="116"/>
      <c r="DZ53" s="16">
        <f t="shared" si="25"/>
        <v>0</v>
      </c>
      <c r="EA53" s="90"/>
      <c r="EB53" s="90"/>
      <c r="EC53" s="90"/>
      <c r="ED53" s="116"/>
      <c r="EE53" s="16">
        <f t="shared" si="26"/>
        <v>0</v>
      </c>
      <c r="EF53" s="90"/>
      <c r="EG53" s="90"/>
      <c r="EH53" s="90"/>
      <c r="EI53" s="116"/>
      <c r="EJ53" s="16">
        <f t="shared" si="27"/>
        <v>0</v>
      </c>
      <c r="EK53" s="90"/>
      <c r="EL53" s="90"/>
      <c r="EM53" s="90"/>
      <c r="EN53" s="116"/>
      <c r="EO53" s="16">
        <f t="shared" si="28"/>
        <v>0</v>
      </c>
      <c r="EP53" s="90"/>
      <c r="EQ53" s="90"/>
      <c r="ER53" s="90"/>
      <c r="ES53" s="116"/>
      <c r="ET53" s="16">
        <f t="shared" si="29"/>
        <v>0</v>
      </c>
      <c r="EU53" s="90"/>
      <c r="EV53" s="90"/>
      <c r="EW53" s="90"/>
      <c r="EX53" s="116"/>
      <c r="EY53" s="16">
        <f t="shared" si="30"/>
        <v>0</v>
      </c>
      <c r="EZ53" s="90"/>
      <c r="FA53" s="90"/>
      <c r="FB53" s="90"/>
      <c r="FC53" s="116"/>
      <c r="FD53" s="16">
        <f t="shared" si="31"/>
        <v>0</v>
      </c>
      <c r="FE53" s="90"/>
      <c r="FF53" s="90"/>
      <c r="FG53" s="90"/>
      <c r="FH53" s="116"/>
      <c r="FI53" s="16">
        <f t="shared" si="50"/>
        <v>0</v>
      </c>
      <c r="FJ53" s="90"/>
      <c r="FK53" s="90"/>
      <c r="FL53" s="90"/>
      <c r="FM53" s="116"/>
      <c r="FN53" s="16">
        <f t="shared" si="32"/>
        <v>0</v>
      </c>
      <c r="FO53" s="90"/>
      <c r="FP53" s="90"/>
      <c r="FQ53" s="90"/>
      <c r="FR53" s="116"/>
      <c r="FS53" s="16">
        <f t="shared" si="33"/>
        <v>0</v>
      </c>
      <c r="FT53" s="90"/>
      <c r="FU53" s="90"/>
      <c r="FV53" s="90"/>
      <c r="FW53" s="116"/>
      <c r="FX53" s="16">
        <f t="shared" si="34"/>
        <v>0</v>
      </c>
      <c r="FY53" s="90"/>
      <c r="FZ53" s="90"/>
      <c r="GA53" s="90"/>
      <c r="GB53" s="116"/>
      <c r="GC53" s="16">
        <f t="shared" si="35"/>
        <v>0</v>
      </c>
      <c r="GD53" s="90"/>
      <c r="GE53" s="90"/>
      <c r="GF53" s="90"/>
      <c r="GG53" s="116"/>
      <c r="GH53" s="16">
        <f t="shared" si="36"/>
        <v>0</v>
      </c>
      <c r="GI53" s="90"/>
      <c r="GJ53" s="90"/>
      <c r="GK53" s="90"/>
      <c r="GL53" s="116"/>
      <c r="GM53" s="16">
        <f t="shared" si="37"/>
        <v>0</v>
      </c>
      <c r="GN53" s="90"/>
      <c r="GO53" s="90"/>
      <c r="GP53" s="90"/>
      <c r="GQ53" s="116"/>
      <c r="GR53" s="16">
        <f t="shared" si="38"/>
        <v>0</v>
      </c>
      <c r="GS53" s="90"/>
      <c r="GT53" s="90"/>
      <c r="GU53" s="90"/>
      <c r="GV53" s="116"/>
      <c r="GW53" s="16">
        <f t="shared" si="39"/>
        <v>0</v>
      </c>
      <c r="GX53" s="90"/>
      <c r="GY53" s="90"/>
      <c r="GZ53" s="90"/>
      <c r="HA53" s="116"/>
      <c r="HB53" s="16">
        <f t="shared" si="40"/>
        <v>0</v>
      </c>
      <c r="HC53" s="90"/>
      <c r="HD53" s="90"/>
      <c r="HE53" s="90"/>
      <c r="HF53" s="116"/>
      <c r="HG53" s="16">
        <f t="shared" si="41"/>
        <v>0</v>
      </c>
      <c r="HH53" s="90"/>
      <c r="HI53" s="90"/>
      <c r="HJ53" s="90"/>
      <c r="HK53" s="116"/>
      <c r="HL53" s="16">
        <f t="shared" si="42"/>
        <v>0</v>
      </c>
      <c r="HM53" s="90"/>
      <c r="HN53" s="90"/>
      <c r="HO53" s="90"/>
      <c r="HP53" s="116"/>
      <c r="HQ53" s="16">
        <f t="shared" si="43"/>
        <v>0</v>
      </c>
      <c r="HR53" s="90"/>
      <c r="HS53" s="90"/>
      <c r="HT53" s="90"/>
      <c r="HU53" s="116"/>
      <c r="HV53" s="16">
        <f t="shared" si="44"/>
        <v>0</v>
      </c>
      <c r="HW53" s="90"/>
      <c r="HX53" s="90"/>
      <c r="HY53" s="90"/>
      <c r="HZ53" s="116"/>
      <c r="IA53" s="16">
        <f t="shared" si="45"/>
        <v>0</v>
      </c>
      <c r="IB53" s="90"/>
      <c r="IC53" s="90"/>
      <c r="ID53" s="90"/>
      <c r="IE53" s="116"/>
      <c r="IF53" s="16">
        <f t="shared" si="46"/>
        <v>0</v>
      </c>
      <c r="IG53" s="90"/>
      <c r="IH53" s="90"/>
      <c r="II53" s="90"/>
      <c r="IJ53" s="116"/>
      <c r="IK53" s="16">
        <f t="shared" si="47"/>
        <v>0</v>
      </c>
      <c r="IL53" s="90"/>
      <c r="IM53" s="90"/>
      <c r="IN53" s="90"/>
      <c r="IO53" s="116"/>
      <c r="IP53" s="16">
        <f t="shared" si="48"/>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49"/>
        <v>0</v>
      </c>
      <c r="BD54" s="90"/>
      <c r="BE54" s="90"/>
      <c r="BF54" s="90"/>
      <c r="BG54" s="116"/>
      <c r="BH54" s="16">
        <f t="shared" si="11"/>
        <v>0</v>
      </c>
      <c r="BI54" s="90"/>
      <c r="BJ54" s="90"/>
      <c r="BK54" s="90"/>
      <c r="BL54" s="116"/>
      <c r="BM54" s="16">
        <f t="shared" si="12"/>
        <v>0</v>
      </c>
      <c r="BN54" s="90"/>
      <c r="BO54" s="90"/>
      <c r="BP54" s="90"/>
      <c r="BQ54" s="116"/>
      <c r="BR54" s="16">
        <f t="shared" si="13"/>
        <v>0</v>
      </c>
      <c r="BS54" s="90"/>
      <c r="BT54" s="90"/>
      <c r="BU54" s="90"/>
      <c r="BV54" s="116"/>
      <c r="BW54" s="16">
        <f t="shared" si="14"/>
        <v>0</v>
      </c>
      <c r="BX54" s="90"/>
      <c r="BY54" s="90"/>
      <c r="BZ54" s="90"/>
      <c r="CA54" s="116"/>
      <c r="CB54" s="16">
        <f t="shared" si="15"/>
        <v>0</v>
      </c>
      <c r="CC54" s="90"/>
      <c r="CD54" s="90"/>
      <c r="CE54" s="90"/>
      <c r="CF54" s="116"/>
      <c r="CG54" s="16">
        <f t="shared" si="16"/>
        <v>0</v>
      </c>
      <c r="CH54" s="90"/>
      <c r="CI54" s="90"/>
      <c r="CJ54" s="90"/>
      <c r="CK54" s="116"/>
      <c r="CL54" s="16">
        <f t="shared" si="17"/>
        <v>0</v>
      </c>
      <c r="CM54" s="90"/>
      <c r="CN54" s="90"/>
      <c r="CO54" s="90"/>
      <c r="CP54" s="116"/>
      <c r="CQ54" s="16">
        <f t="shared" si="18"/>
        <v>0</v>
      </c>
      <c r="CR54" s="90"/>
      <c r="CS54" s="90"/>
      <c r="CT54" s="90"/>
      <c r="CU54" s="116"/>
      <c r="CV54" s="16">
        <f t="shared" si="19"/>
        <v>0</v>
      </c>
      <c r="CW54" s="90"/>
      <c r="CX54" s="90"/>
      <c r="CY54" s="90"/>
      <c r="CZ54" s="116"/>
      <c r="DA54" s="16">
        <f t="shared" si="20"/>
        <v>0</v>
      </c>
      <c r="DB54" s="90"/>
      <c r="DC54" s="90"/>
      <c r="DD54" s="90"/>
      <c r="DE54" s="116"/>
      <c r="DF54" s="16">
        <f t="shared" si="21"/>
        <v>0</v>
      </c>
      <c r="DG54" s="90"/>
      <c r="DH54" s="90"/>
      <c r="DI54" s="90"/>
      <c r="DJ54" s="116"/>
      <c r="DK54" s="16">
        <f t="shared" si="22"/>
        <v>0</v>
      </c>
      <c r="DL54" s="90"/>
      <c r="DM54" s="90"/>
      <c r="DN54" s="90"/>
      <c r="DO54" s="116"/>
      <c r="DP54" s="16">
        <f t="shared" si="23"/>
        <v>0</v>
      </c>
      <c r="DQ54" s="90"/>
      <c r="DR54" s="90"/>
      <c r="DS54" s="90"/>
      <c r="DT54" s="116"/>
      <c r="DU54" s="16">
        <f t="shared" si="24"/>
        <v>0</v>
      </c>
      <c r="DV54" s="90"/>
      <c r="DW54" s="90"/>
      <c r="DX54" s="90"/>
      <c r="DY54" s="116"/>
      <c r="DZ54" s="16">
        <f t="shared" si="25"/>
        <v>0</v>
      </c>
      <c r="EA54" s="90"/>
      <c r="EB54" s="90"/>
      <c r="EC54" s="90"/>
      <c r="ED54" s="116"/>
      <c r="EE54" s="16">
        <f t="shared" si="26"/>
        <v>0</v>
      </c>
      <c r="EF54" s="90"/>
      <c r="EG54" s="90"/>
      <c r="EH54" s="90"/>
      <c r="EI54" s="116"/>
      <c r="EJ54" s="16">
        <f t="shared" si="27"/>
        <v>0</v>
      </c>
      <c r="EK54" s="90"/>
      <c r="EL54" s="90"/>
      <c r="EM54" s="90"/>
      <c r="EN54" s="116"/>
      <c r="EO54" s="16">
        <f t="shared" si="28"/>
        <v>0</v>
      </c>
      <c r="EP54" s="90"/>
      <c r="EQ54" s="90"/>
      <c r="ER54" s="90"/>
      <c r="ES54" s="116"/>
      <c r="ET54" s="16">
        <f t="shared" si="29"/>
        <v>0</v>
      </c>
      <c r="EU54" s="90"/>
      <c r="EV54" s="90"/>
      <c r="EW54" s="90"/>
      <c r="EX54" s="116"/>
      <c r="EY54" s="16">
        <f t="shared" si="30"/>
        <v>0</v>
      </c>
      <c r="EZ54" s="90"/>
      <c r="FA54" s="90"/>
      <c r="FB54" s="90"/>
      <c r="FC54" s="116"/>
      <c r="FD54" s="16">
        <f t="shared" si="31"/>
        <v>0</v>
      </c>
      <c r="FE54" s="90"/>
      <c r="FF54" s="90"/>
      <c r="FG54" s="90"/>
      <c r="FH54" s="116"/>
      <c r="FI54" s="16">
        <f t="shared" si="50"/>
        <v>0</v>
      </c>
      <c r="FJ54" s="90"/>
      <c r="FK54" s="90"/>
      <c r="FL54" s="90"/>
      <c r="FM54" s="116"/>
      <c r="FN54" s="16">
        <f t="shared" si="32"/>
        <v>0</v>
      </c>
      <c r="FO54" s="90"/>
      <c r="FP54" s="90"/>
      <c r="FQ54" s="90"/>
      <c r="FR54" s="116"/>
      <c r="FS54" s="16">
        <f t="shared" si="33"/>
        <v>0</v>
      </c>
      <c r="FT54" s="90"/>
      <c r="FU54" s="90"/>
      <c r="FV54" s="90"/>
      <c r="FW54" s="116"/>
      <c r="FX54" s="16">
        <f t="shared" si="34"/>
        <v>0</v>
      </c>
      <c r="FY54" s="90"/>
      <c r="FZ54" s="90"/>
      <c r="GA54" s="90"/>
      <c r="GB54" s="116"/>
      <c r="GC54" s="16">
        <f t="shared" si="35"/>
        <v>0</v>
      </c>
      <c r="GD54" s="90"/>
      <c r="GE54" s="90"/>
      <c r="GF54" s="90"/>
      <c r="GG54" s="116"/>
      <c r="GH54" s="16">
        <f t="shared" si="36"/>
        <v>0</v>
      </c>
      <c r="GI54" s="90"/>
      <c r="GJ54" s="90"/>
      <c r="GK54" s="90"/>
      <c r="GL54" s="116"/>
      <c r="GM54" s="16">
        <f t="shared" si="37"/>
        <v>0</v>
      </c>
      <c r="GN54" s="90"/>
      <c r="GO54" s="90"/>
      <c r="GP54" s="90"/>
      <c r="GQ54" s="116"/>
      <c r="GR54" s="16">
        <f t="shared" si="38"/>
        <v>0</v>
      </c>
      <c r="GS54" s="90"/>
      <c r="GT54" s="90"/>
      <c r="GU54" s="90"/>
      <c r="GV54" s="116"/>
      <c r="GW54" s="16">
        <f t="shared" si="39"/>
        <v>0</v>
      </c>
      <c r="GX54" s="90"/>
      <c r="GY54" s="90"/>
      <c r="GZ54" s="90"/>
      <c r="HA54" s="116"/>
      <c r="HB54" s="16">
        <f t="shared" si="40"/>
        <v>0</v>
      </c>
      <c r="HC54" s="90"/>
      <c r="HD54" s="90"/>
      <c r="HE54" s="90"/>
      <c r="HF54" s="116"/>
      <c r="HG54" s="16">
        <f t="shared" si="41"/>
        <v>0</v>
      </c>
      <c r="HH54" s="90"/>
      <c r="HI54" s="90"/>
      <c r="HJ54" s="90"/>
      <c r="HK54" s="116"/>
      <c r="HL54" s="16">
        <f t="shared" si="42"/>
        <v>0</v>
      </c>
      <c r="HM54" s="90"/>
      <c r="HN54" s="90"/>
      <c r="HO54" s="90"/>
      <c r="HP54" s="116"/>
      <c r="HQ54" s="16">
        <f t="shared" si="43"/>
        <v>0</v>
      </c>
      <c r="HR54" s="90"/>
      <c r="HS54" s="90"/>
      <c r="HT54" s="90"/>
      <c r="HU54" s="116"/>
      <c r="HV54" s="16">
        <f t="shared" si="44"/>
        <v>0</v>
      </c>
      <c r="HW54" s="90"/>
      <c r="HX54" s="90"/>
      <c r="HY54" s="90"/>
      <c r="HZ54" s="116"/>
      <c r="IA54" s="16">
        <f t="shared" si="45"/>
        <v>0</v>
      </c>
      <c r="IB54" s="90"/>
      <c r="IC54" s="90"/>
      <c r="ID54" s="90"/>
      <c r="IE54" s="116"/>
      <c r="IF54" s="16">
        <f t="shared" si="46"/>
        <v>0</v>
      </c>
      <c r="IG54" s="90"/>
      <c r="IH54" s="90"/>
      <c r="II54" s="90"/>
      <c r="IJ54" s="116"/>
      <c r="IK54" s="16">
        <f t="shared" si="47"/>
        <v>0</v>
      </c>
      <c r="IL54" s="90"/>
      <c r="IM54" s="90"/>
      <c r="IN54" s="90"/>
      <c r="IO54" s="116"/>
      <c r="IP54" s="16">
        <f t="shared" si="48"/>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49"/>
        <v>0</v>
      </c>
      <c r="BD55" s="90"/>
      <c r="BE55" s="90"/>
      <c r="BF55" s="90"/>
      <c r="BG55" s="116"/>
      <c r="BH55" s="16">
        <f t="shared" si="11"/>
        <v>0</v>
      </c>
      <c r="BI55" s="90"/>
      <c r="BJ55" s="90"/>
      <c r="BK55" s="90"/>
      <c r="BL55" s="116"/>
      <c r="BM55" s="16">
        <f t="shared" si="12"/>
        <v>0</v>
      </c>
      <c r="BN55" s="90"/>
      <c r="BO55" s="90"/>
      <c r="BP55" s="90"/>
      <c r="BQ55" s="116"/>
      <c r="BR55" s="16">
        <f t="shared" si="13"/>
        <v>0</v>
      </c>
      <c r="BS55" s="90"/>
      <c r="BT55" s="90"/>
      <c r="BU55" s="90"/>
      <c r="BV55" s="116"/>
      <c r="BW55" s="16">
        <f t="shared" si="14"/>
        <v>0</v>
      </c>
      <c r="BX55" s="90"/>
      <c r="BY55" s="90"/>
      <c r="BZ55" s="90"/>
      <c r="CA55" s="116"/>
      <c r="CB55" s="16">
        <f t="shared" si="15"/>
        <v>0</v>
      </c>
      <c r="CC55" s="90"/>
      <c r="CD55" s="90"/>
      <c r="CE55" s="90"/>
      <c r="CF55" s="116"/>
      <c r="CG55" s="16">
        <f t="shared" si="16"/>
        <v>0</v>
      </c>
      <c r="CH55" s="90"/>
      <c r="CI55" s="90"/>
      <c r="CJ55" s="90"/>
      <c r="CK55" s="116"/>
      <c r="CL55" s="16">
        <f t="shared" si="17"/>
        <v>0</v>
      </c>
      <c r="CM55" s="90"/>
      <c r="CN55" s="90"/>
      <c r="CO55" s="90"/>
      <c r="CP55" s="116"/>
      <c r="CQ55" s="16">
        <f t="shared" si="18"/>
        <v>0</v>
      </c>
      <c r="CR55" s="90"/>
      <c r="CS55" s="90"/>
      <c r="CT55" s="90"/>
      <c r="CU55" s="116"/>
      <c r="CV55" s="16">
        <f t="shared" si="19"/>
        <v>0</v>
      </c>
      <c r="CW55" s="90"/>
      <c r="CX55" s="90"/>
      <c r="CY55" s="90"/>
      <c r="CZ55" s="116"/>
      <c r="DA55" s="16">
        <f t="shared" si="20"/>
        <v>0</v>
      </c>
      <c r="DB55" s="90"/>
      <c r="DC55" s="90"/>
      <c r="DD55" s="90"/>
      <c r="DE55" s="116"/>
      <c r="DF55" s="16">
        <f t="shared" si="21"/>
        <v>0</v>
      </c>
      <c r="DG55" s="90"/>
      <c r="DH55" s="90"/>
      <c r="DI55" s="90"/>
      <c r="DJ55" s="116"/>
      <c r="DK55" s="16">
        <f t="shared" si="22"/>
        <v>0</v>
      </c>
      <c r="DL55" s="90"/>
      <c r="DM55" s="90"/>
      <c r="DN55" s="90"/>
      <c r="DO55" s="116"/>
      <c r="DP55" s="16">
        <f t="shared" si="23"/>
        <v>0</v>
      </c>
      <c r="DQ55" s="90"/>
      <c r="DR55" s="90"/>
      <c r="DS55" s="90"/>
      <c r="DT55" s="116"/>
      <c r="DU55" s="16">
        <f t="shared" si="24"/>
        <v>0</v>
      </c>
      <c r="DV55" s="90"/>
      <c r="DW55" s="90"/>
      <c r="DX55" s="90"/>
      <c r="DY55" s="116"/>
      <c r="DZ55" s="16">
        <f t="shared" si="25"/>
        <v>0</v>
      </c>
      <c r="EA55" s="90"/>
      <c r="EB55" s="90"/>
      <c r="EC55" s="90"/>
      <c r="ED55" s="116"/>
      <c r="EE55" s="16">
        <f t="shared" si="26"/>
        <v>0</v>
      </c>
      <c r="EF55" s="90"/>
      <c r="EG55" s="90"/>
      <c r="EH55" s="90"/>
      <c r="EI55" s="116"/>
      <c r="EJ55" s="16">
        <f t="shared" si="27"/>
        <v>0</v>
      </c>
      <c r="EK55" s="90"/>
      <c r="EL55" s="90"/>
      <c r="EM55" s="90"/>
      <c r="EN55" s="116"/>
      <c r="EO55" s="16">
        <f t="shared" si="28"/>
        <v>0</v>
      </c>
      <c r="EP55" s="90"/>
      <c r="EQ55" s="90"/>
      <c r="ER55" s="90"/>
      <c r="ES55" s="116"/>
      <c r="ET55" s="16">
        <f t="shared" si="29"/>
        <v>0</v>
      </c>
      <c r="EU55" s="90"/>
      <c r="EV55" s="90"/>
      <c r="EW55" s="90"/>
      <c r="EX55" s="116"/>
      <c r="EY55" s="16">
        <f t="shared" si="30"/>
        <v>0</v>
      </c>
      <c r="EZ55" s="90"/>
      <c r="FA55" s="90"/>
      <c r="FB55" s="90"/>
      <c r="FC55" s="116"/>
      <c r="FD55" s="16">
        <f t="shared" si="31"/>
        <v>0</v>
      </c>
      <c r="FE55" s="90"/>
      <c r="FF55" s="90"/>
      <c r="FG55" s="90"/>
      <c r="FH55" s="116"/>
      <c r="FI55" s="16">
        <f t="shared" si="50"/>
        <v>0</v>
      </c>
      <c r="FJ55" s="90"/>
      <c r="FK55" s="90"/>
      <c r="FL55" s="90"/>
      <c r="FM55" s="116"/>
      <c r="FN55" s="16">
        <f t="shared" si="32"/>
        <v>0</v>
      </c>
      <c r="FO55" s="90"/>
      <c r="FP55" s="90"/>
      <c r="FQ55" s="90"/>
      <c r="FR55" s="116"/>
      <c r="FS55" s="16">
        <f t="shared" si="33"/>
        <v>0</v>
      </c>
      <c r="FT55" s="90"/>
      <c r="FU55" s="90"/>
      <c r="FV55" s="90"/>
      <c r="FW55" s="116"/>
      <c r="FX55" s="16">
        <f t="shared" si="34"/>
        <v>0</v>
      </c>
      <c r="FY55" s="90"/>
      <c r="FZ55" s="90"/>
      <c r="GA55" s="90"/>
      <c r="GB55" s="116"/>
      <c r="GC55" s="16">
        <f t="shared" si="35"/>
        <v>0</v>
      </c>
      <c r="GD55" s="90"/>
      <c r="GE55" s="90"/>
      <c r="GF55" s="90"/>
      <c r="GG55" s="116"/>
      <c r="GH55" s="16">
        <f t="shared" si="36"/>
        <v>0</v>
      </c>
      <c r="GI55" s="90"/>
      <c r="GJ55" s="90"/>
      <c r="GK55" s="90"/>
      <c r="GL55" s="116"/>
      <c r="GM55" s="16">
        <f t="shared" si="37"/>
        <v>0</v>
      </c>
      <c r="GN55" s="90"/>
      <c r="GO55" s="90"/>
      <c r="GP55" s="90"/>
      <c r="GQ55" s="116"/>
      <c r="GR55" s="16">
        <f t="shared" si="38"/>
        <v>0</v>
      </c>
      <c r="GS55" s="90"/>
      <c r="GT55" s="90"/>
      <c r="GU55" s="90"/>
      <c r="GV55" s="116"/>
      <c r="GW55" s="16">
        <f t="shared" si="39"/>
        <v>0</v>
      </c>
      <c r="GX55" s="90"/>
      <c r="GY55" s="90"/>
      <c r="GZ55" s="90"/>
      <c r="HA55" s="116"/>
      <c r="HB55" s="16">
        <f t="shared" si="40"/>
        <v>0</v>
      </c>
      <c r="HC55" s="90"/>
      <c r="HD55" s="90"/>
      <c r="HE55" s="90"/>
      <c r="HF55" s="116"/>
      <c r="HG55" s="16">
        <f t="shared" si="41"/>
        <v>0</v>
      </c>
      <c r="HH55" s="90"/>
      <c r="HI55" s="90"/>
      <c r="HJ55" s="90"/>
      <c r="HK55" s="116"/>
      <c r="HL55" s="16">
        <f t="shared" si="42"/>
        <v>0</v>
      </c>
      <c r="HM55" s="90"/>
      <c r="HN55" s="90"/>
      <c r="HO55" s="90"/>
      <c r="HP55" s="116"/>
      <c r="HQ55" s="16">
        <f t="shared" si="43"/>
        <v>0</v>
      </c>
      <c r="HR55" s="90"/>
      <c r="HS55" s="90"/>
      <c r="HT55" s="90"/>
      <c r="HU55" s="116"/>
      <c r="HV55" s="16">
        <f t="shared" si="44"/>
        <v>0</v>
      </c>
      <c r="HW55" s="90"/>
      <c r="HX55" s="90"/>
      <c r="HY55" s="90"/>
      <c r="HZ55" s="116"/>
      <c r="IA55" s="16">
        <f t="shared" si="45"/>
        <v>0</v>
      </c>
      <c r="IB55" s="90"/>
      <c r="IC55" s="90"/>
      <c r="ID55" s="90"/>
      <c r="IE55" s="116"/>
      <c r="IF55" s="16">
        <f t="shared" si="46"/>
        <v>0</v>
      </c>
      <c r="IG55" s="90"/>
      <c r="IH55" s="90"/>
      <c r="II55" s="90"/>
      <c r="IJ55" s="116"/>
      <c r="IK55" s="16">
        <f t="shared" si="47"/>
        <v>0</v>
      </c>
      <c r="IL55" s="90"/>
      <c r="IM55" s="90"/>
      <c r="IN55" s="90"/>
      <c r="IO55" s="116"/>
      <c r="IP55" s="16">
        <f t="shared" si="48"/>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49"/>
        <v>0</v>
      </c>
      <c r="BD56" s="90"/>
      <c r="BE56" s="90"/>
      <c r="BF56" s="90"/>
      <c r="BG56" s="116"/>
      <c r="BH56" s="16">
        <f t="shared" si="11"/>
        <v>0</v>
      </c>
      <c r="BI56" s="90"/>
      <c r="BJ56" s="90"/>
      <c r="BK56" s="90"/>
      <c r="BL56" s="116"/>
      <c r="BM56" s="16">
        <f t="shared" si="12"/>
        <v>0</v>
      </c>
      <c r="BN56" s="90"/>
      <c r="BO56" s="90"/>
      <c r="BP56" s="90"/>
      <c r="BQ56" s="116"/>
      <c r="BR56" s="16">
        <f t="shared" si="13"/>
        <v>0</v>
      </c>
      <c r="BS56" s="90"/>
      <c r="BT56" s="90"/>
      <c r="BU56" s="90"/>
      <c r="BV56" s="116"/>
      <c r="BW56" s="16">
        <f t="shared" si="14"/>
        <v>0</v>
      </c>
      <c r="BX56" s="90"/>
      <c r="BY56" s="90"/>
      <c r="BZ56" s="90"/>
      <c r="CA56" s="116"/>
      <c r="CB56" s="16">
        <f t="shared" si="15"/>
        <v>0</v>
      </c>
      <c r="CC56" s="90"/>
      <c r="CD56" s="90"/>
      <c r="CE56" s="90"/>
      <c r="CF56" s="116"/>
      <c r="CG56" s="16">
        <f t="shared" si="16"/>
        <v>0</v>
      </c>
      <c r="CH56" s="90"/>
      <c r="CI56" s="90"/>
      <c r="CJ56" s="90"/>
      <c r="CK56" s="116"/>
      <c r="CL56" s="16">
        <f t="shared" si="17"/>
        <v>0</v>
      </c>
      <c r="CM56" s="90"/>
      <c r="CN56" s="90"/>
      <c r="CO56" s="90"/>
      <c r="CP56" s="116"/>
      <c r="CQ56" s="16">
        <f t="shared" si="18"/>
        <v>0</v>
      </c>
      <c r="CR56" s="90"/>
      <c r="CS56" s="90"/>
      <c r="CT56" s="90"/>
      <c r="CU56" s="116"/>
      <c r="CV56" s="16">
        <f t="shared" si="19"/>
        <v>0</v>
      </c>
      <c r="CW56" s="90"/>
      <c r="CX56" s="90"/>
      <c r="CY56" s="90"/>
      <c r="CZ56" s="116"/>
      <c r="DA56" s="16">
        <f t="shared" si="20"/>
        <v>0</v>
      </c>
      <c r="DB56" s="90"/>
      <c r="DC56" s="90"/>
      <c r="DD56" s="90"/>
      <c r="DE56" s="116"/>
      <c r="DF56" s="16">
        <f t="shared" si="21"/>
        <v>0</v>
      </c>
      <c r="DG56" s="90"/>
      <c r="DH56" s="90"/>
      <c r="DI56" s="90"/>
      <c r="DJ56" s="116"/>
      <c r="DK56" s="16">
        <f t="shared" si="22"/>
        <v>0</v>
      </c>
      <c r="DL56" s="90"/>
      <c r="DM56" s="90"/>
      <c r="DN56" s="90"/>
      <c r="DO56" s="116"/>
      <c r="DP56" s="16">
        <f t="shared" si="23"/>
        <v>0</v>
      </c>
      <c r="DQ56" s="90"/>
      <c r="DR56" s="90"/>
      <c r="DS56" s="90"/>
      <c r="DT56" s="116"/>
      <c r="DU56" s="16">
        <f t="shared" si="24"/>
        <v>0</v>
      </c>
      <c r="DV56" s="90"/>
      <c r="DW56" s="90"/>
      <c r="DX56" s="90"/>
      <c r="DY56" s="116"/>
      <c r="DZ56" s="16">
        <f t="shared" si="25"/>
        <v>0</v>
      </c>
      <c r="EA56" s="90"/>
      <c r="EB56" s="90"/>
      <c r="EC56" s="90"/>
      <c r="ED56" s="116"/>
      <c r="EE56" s="16">
        <f t="shared" si="26"/>
        <v>0</v>
      </c>
      <c r="EF56" s="90"/>
      <c r="EG56" s="90"/>
      <c r="EH56" s="90"/>
      <c r="EI56" s="116"/>
      <c r="EJ56" s="16">
        <f t="shared" si="27"/>
        <v>0</v>
      </c>
      <c r="EK56" s="90"/>
      <c r="EL56" s="90"/>
      <c r="EM56" s="90"/>
      <c r="EN56" s="116"/>
      <c r="EO56" s="16">
        <f t="shared" si="28"/>
        <v>0</v>
      </c>
      <c r="EP56" s="90"/>
      <c r="EQ56" s="90"/>
      <c r="ER56" s="90"/>
      <c r="ES56" s="116"/>
      <c r="ET56" s="16">
        <f t="shared" si="29"/>
        <v>0</v>
      </c>
      <c r="EU56" s="90"/>
      <c r="EV56" s="90"/>
      <c r="EW56" s="90"/>
      <c r="EX56" s="116"/>
      <c r="EY56" s="16">
        <f t="shared" si="30"/>
        <v>0</v>
      </c>
      <c r="EZ56" s="90"/>
      <c r="FA56" s="90"/>
      <c r="FB56" s="90"/>
      <c r="FC56" s="116"/>
      <c r="FD56" s="16">
        <f t="shared" si="31"/>
        <v>0</v>
      </c>
      <c r="FE56" s="90"/>
      <c r="FF56" s="90"/>
      <c r="FG56" s="90"/>
      <c r="FH56" s="116"/>
      <c r="FI56" s="16">
        <f t="shared" si="50"/>
        <v>0</v>
      </c>
      <c r="FJ56" s="90"/>
      <c r="FK56" s="90"/>
      <c r="FL56" s="90"/>
      <c r="FM56" s="116"/>
      <c r="FN56" s="16">
        <f t="shared" si="32"/>
        <v>0</v>
      </c>
      <c r="FO56" s="90"/>
      <c r="FP56" s="90"/>
      <c r="FQ56" s="90"/>
      <c r="FR56" s="116"/>
      <c r="FS56" s="16">
        <f t="shared" si="33"/>
        <v>0</v>
      </c>
      <c r="FT56" s="90"/>
      <c r="FU56" s="90"/>
      <c r="FV56" s="90"/>
      <c r="FW56" s="116"/>
      <c r="FX56" s="16">
        <f t="shared" si="34"/>
        <v>0</v>
      </c>
      <c r="FY56" s="90"/>
      <c r="FZ56" s="90"/>
      <c r="GA56" s="90"/>
      <c r="GB56" s="116"/>
      <c r="GC56" s="16">
        <f t="shared" si="35"/>
        <v>0</v>
      </c>
      <c r="GD56" s="90"/>
      <c r="GE56" s="90"/>
      <c r="GF56" s="90"/>
      <c r="GG56" s="116"/>
      <c r="GH56" s="16">
        <f t="shared" si="36"/>
        <v>0</v>
      </c>
      <c r="GI56" s="90"/>
      <c r="GJ56" s="90"/>
      <c r="GK56" s="90"/>
      <c r="GL56" s="116"/>
      <c r="GM56" s="16">
        <f t="shared" si="37"/>
        <v>0</v>
      </c>
      <c r="GN56" s="90"/>
      <c r="GO56" s="90"/>
      <c r="GP56" s="90"/>
      <c r="GQ56" s="116"/>
      <c r="GR56" s="16">
        <f t="shared" si="38"/>
        <v>0</v>
      </c>
      <c r="GS56" s="90"/>
      <c r="GT56" s="90"/>
      <c r="GU56" s="90"/>
      <c r="GV56" s="116"/>
      <c r="GW56" s="16">
        <f t="shared" si="39"/>
        <v>0</v>
      </c>
      <c r="GX56" s="90"/>
      <c r="GY56" s="90"/>
      <c r="GZ56" s="90"/>
      <c r="HA56" s="116"/>
      <c r="HB56" s="16">
        <f t="shared" si="40"/>
        <v>0</v>
      </c>
      <c r="HC56" s="90"/>
      <c r="HD56" s="90"/>
      <c r="HE56" s="90"/>
      <c r="HF56" s="116"/>
      <c r="HG56" s="16">
        <f t="shared" si="41"/>
        <v>0</v>
      </c>
      <c r="HH56" s="90"/>
      <c r="HI56" s="90"/>
      <c r="HJ56" s="90"/>
      <c r="HK56" s="116"/>
      <c r="HL56" s="16">
        <f t="shared" si="42"/>
        <v>0</v>
      </c>
      <c r="HM56" s="90"/>
      <c r="HN56" s="90"/>
      <c r="HO56" s="90"/>
      <c r="HP56" s="116"/>
      <c r="HQ56" s="16">
        <f t="shared" si="43"/>
        <v>0</v>
      </c>
      <c r="HR56" s="90"/>
      <c r="HS56" s="90"/>
      <c r="HT56" s="90"/>
      <c r="HU56" s="116"/>
      <c r="HV56" s="16">
        <f t="shared" si="44"/>
        <v>0</v>
      </c>
      <c r="HW56" s="90"/>
      <c r="HX56" s="90"/>
      <c r="HY56" s="90"/>
      <c r="HZ56" s="116"/>
      <c r="IA56" s="16">
        <f t="shared" si="45"/>
        <v>0</v>
      </c>
      <c r="IB56" s="90"/>
      <c r="IC56" s="90"/>
      <c r="ID56" s="90"/>
      <c r="IE56" s="116"/>
      <c r="IF56" s="16">
        <f t="shared" si="46"/>
        <v>0</v>
      </c>
      <c r="IG56" s="90"/>
      <c r="IH56" s="90"/>
      <c r="II56" s="90"/>
      <c r="IJ56" s="116"/>
      <c r="IK56" s="16">
        <f t="shared" si="47"/>
        <v>0</v>
      </c>
      <c r="IL56" s="90"/>
      <c r="IM56" s="90"/>
      <c r="IN56" s="90"/>
      <c r="IO56" s="116"/>
      <c r="IP56" s="16">
        <f t="shared" si="48"/>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49"/>
        <v>0</v>
      </c>
      <c r="BD57" s="90"/>
      <c r="BE57" s="90"/>
      <c r="BF57" s="90"/>
      <c r="BG57" s="116"/>
      <c r="BH57" s="16">
        <f t="shared" si="11"/>
        <v>0</v>
      </c>
      <c r="BI57" s="90"/>
      <c r="BJ57" s="90"/>
      <c r="BK57" s="90"/>
      <c r="BL57" s="116"/>
      <c r="BM57" s="16">
        <f t="shared" si="12"/>
        <v>0</v>
      </c>
      <c r="BN57" s="90"/>
      <c r="BO57" s="90"/>
      <c r="BP57" s="90"/>
      <c r="BQ57" s="116"/>
      <c r="BR57" s="16">
        <f t="shared" si="13"/>
        <v>0</v>
      </c>
      <c r="BS57" s="90"/>
      <c r="BT57" s="90"/>
      <c r="BU57" s="90"/>
      <c r="BV57" s="116"/>
      <c r="BW57" s="16">
        <f t="shared" si="14"/>
        <v>0</v>
      </c>
      <c r="BX57" s="90"/>
      <c r="BY57" s="90"/>
      <c r="BZ57" s="90"/>
      <c r="CA57" s="116"/>
      <c r="CB57" s="16">
        <f t="shared" si="15"/>
        <v>0</v>
      </c>
      <c r="CC57" s="90"/>
      <c r="CD57" s="90"/>
      <c r="CE57" s="90"/>
      <c r="CF57" s="116"/>
      <c r="CG57" s="16">
        <f t="shared" si="16"/>
        <v>0</v>
      </c>
      <c r="CH57" s="90"/>
      <c r="CI57" s="90"/>
      <c r="CJ57" s="90"/>
      <c r="CK57" s="116"/>
      <c r="CL57" s="16">
        <f t="shared" si="17"/>
        <v>0</v>
      </c>
      <c r="CM57" s="90"/>
      <c r="CN57" s="90"/>
      <c r="CO57" s="90"/>
      <c r="CP57" s="116"/>
      <c r="CQ57" s="16">
        <f t="shared" si="18"/>
        <v>0</v>
      </c>
      <c r="CR57" s="90"/>
      <c r="CS57" s="90"/>
      <c r="CT57" s="90"/>
      <c r="CU57" s="116"/>
      <c r="CV57" s="16">
        <f t="shared" si="19"/>
        <v>0</v>
      </c>
      <c r="CW57" s="90"/>
      <c r="CX57" s="90"/>
      <c r="CY57" s="90"/>
      <c r="CZ57" s="116"/>
      <c r="DA57" s="16">
        <f t="shared" si="20"/>
        <v>0</v>
      </c>
      <c r="DB57" s="90"/>
      <c r="DC57" s="90"/>
      <c r="DD57" s="90"/>
      <c r="DE57" s="116"/>
      <c r="DF57" s="16">
        <f t="shared" si="21"/>
        <v>0</v>
      </c>
      <c r="DG57" s="90"/>
      <c r="DH57" s="90"/>
      <c r="DI57" s="90"/>
      <c r="DJ57" s="116"/>
      <c r="DK57" s="16">
        <f t="shared" si="22"/>
        <v>0</v>
      </c>
      <c r="DL57" s="90"/>
      <c r="DM57" s="90"/>
      <c r="DN57" s="90"/>
      <c r="DO57" s="116"/>
      <c r="DP57" s="16">
        <f t="shared" si="23"/>
        <v>0</v>
      </c>
      <c r="DQ57" s="90"/>
      <c r="DR57" s="90"/>
      <c r="DS57" s="90"/>
      <c r="DT57" s="116"/>
      <c r="DU57" s="16">
        <f t="shared" si="24"/>
        <v>0</v>
      </c>
      <c r="DV57" s="90"/>
      <c r="DW57" s="90"/>
      <c r="DX57" s="90"/>
      <c r="DY57" s="116"/>
      <c r="DZ57" s="16">
        <f t="shared" si="25"/>
        <v>0</v>
      </c>
      <c r="EA57" s="90"/>
      <c r="EB57" s="90"/>
      <c r="EC57" s="90"/>
      <c r="ED57" s="116"/>
      <c r="EE57" s="16">
        <f t="shared" si="26"/>
        <v>0</v>
      </c>
      <c r="EF57" s="90"/>
      <c r="EG57" s="90"/>
      <c r="EH57" s="90"/>
      <c r="EI57" s="116"/>
      <c r="EJ57" s="16">
        <f t="shared" si="27"/>
        <v>0</v>
      </c>
      <c r="EK57" s="90"/>
      <c r="EL57" s="90"/>
      <c r="EM57" s="90"/>
      <c r="EN57" s="116"/>
      <c r="EO57" s="16">
        <f t="shared" si="28"/>
        <v>0</v>
      </c>
      <c r="EP57" s="90"/>
      <c r="EQ57" s="90"/>
      <c r="ER57" s="90"/>
      <c r="ES57" s="116"/>
      <c r="ET57" s="16">
        <f t="shared" si="29"/>
        <v>0</v>
      </c>
      <c r="EU57" s="90"/>
      <c r="EV57" s="90"/>
      <c r="EW57" s="90"/>
      <c r="EX57" s="116"/>
      <c r="EY57" s="16">
        <f t="shared" si="30"/>
        <v>0</v>
      </c>
      <c r="EZ57" s="90"/>
      <c r="FA57" s="90"/>
      <c r="FB57" s="90"/>
      <c r="FC57" s="116"/>
      <c r="FD57" s="16">
        <f t="shared" si="31"/>
        <v>0</v>
      </c>
      <c r="FE57" s="90"/>
      <c r="FF57" s="90"/>
      <c r="FG57" s="90"/>
      <c r="FH57" s="116"/>
      <c r="FI57" s="16">
        <f t="shared" si="50"/>
        <v>0</v>
      </c>
      <c r="FJ57" s="90"/>
      <c r="FK57" s="90"/>
      <c r="FL57" s="90"/>
      <c r="FM57" s="116"/>
      <c r="FN57" s="16">
        <f t="shared" si="32"/>
        <v>0</v>
      </c>
      <c r="FO57" s="90"/>
      <c r="FP57" s="90"/>
      <c r="FQ57" s="90"/>
      <c r="FR57" s="116"/>
      <c r="FS57" s="16">
        <f t="shared" si="33"/>
        <v>0</v>
      </c>
      <c r="FT57" s="90"/>
      <c r="FU57" s="90"/>
      <c r="FV57" s="90"/>
      <c r="FW57" s="116"/>
      <c r="FX57" s="16">
        <f t="shared" si="34"/>
        <v>0</v>
      </c>
      <c r="FY57" s="90"/>
      <c r="FZ57" s="90"/>
      <c r="GA57" s="90"/>
      <c r="GB57" s="116"/>
      <c r="GC57" s="16">
        <f t="shared" si="35"/>
        <v>0</v>
      </c>
      <c r="GD57" s="90"/>
      <c r="GE57" s="90"/>
      <c r="GF57" s="90"/>
      <c r="GG57" s="116"/>
      <c r="GH57" s="16">
        <f t="shared" si="36"/>
        <v>0</v>
      </c>
      <c r="GI57" s="90"/>
      <c r="GJ57" s="90"/>
      <c r="GK57" s="90"/>
      <c r="GL57" s="116"/>
      <c r="GM57" s="16">
        <f t="shared" si="37"/>
        <v>0</v>
      </c>
      <c r="GN57" s="90"/>
      <c r="GO57" s="90"/>
      <c r="GP57" s="90"/>
      <c r="GQ57" s="116"/>
      <c r="GR57" s="16">
        <f t="shared" si="38"/>
        <v>0</v>
      </c>
      <c r="GS57" s="90"/>
      <c r="GT57" s="90"/>
      <c r="GU57" s="90"/>
      <c r="GV57" s="116"/>
      <c r="GW57" s="16">
        <f t="shared" si="39"/>
        <v>0</v>
      </c>
      <c r="GX57" s="90"/>
      <c r="GY57" s="90"/>
      <c r="GZ57" s="90"/>
      <c r="HA57" s="116"/>
      <c r="HB57" s="16">
        <f t="shared" si="40"/>
        <v>0</v>
      </c>
      <c r="HC57" s="90"/>
      <c r="HD57" s="90"/>
      <c r="HE57" s="90"/>
      <c r="HF57" s="116"/>
      <c r="HG57" s="16">
        <f t="shared" si="41"/>
        <v>0</v>
      </c>
      <c r="HH57" s="90"/>
      <c r="HI57" s="90"/>
      <c r="HJ57" s="90"/>
      <c r="HK57" s="116"/>
      <c r="HL57" s="16">
        <f t="shared" si="42"/>
        <v>0</v>
      </c>
      <c r="HM57" s="90"/>
      <c r="HN57" s="90"/>
      <c r="HO57" s="90"/>
      <c r="HP57" s="116"/>
      <c r="HQ57" s="16">
        <f t="shared" si="43"/>
        <v>0</v>
      </c>
      <c r="HR57" s="90"/>
      <c r="HS57" s="90"/>
      <c r="HT57" s="90"/>
      <c r="HU57" s="116"/>
      <c r="HV57" s="16">
        <f t="shared" si="44"/>
        <v>0</v>
      </c>
      <c r="HW57" s="90"/>
      <c r="HX57" s="90"/>
      <c r="HY57" s="90"/>
      <c r="HZ57" s="116"/>
      <c r="IA57" s="16">
        <f t="shared" si="45"/>
        <v>0</v>
      </c>
      <c r="IB57" s="90"/>
      <c r="IC57" s="90"/>
      <c r="ID57" s="90"/>
      <c r="IE57" s="116"/>
      <c r="IF57" s="16">
        <f t="shared" si="46"/>
        <v>0</v>
      </c>
      <c r="IG57" s="90"/>
      <c r="IH57" s="90"/>
      <c r="II57" s="90"/>
      <c r="IJ57" s="116"/>
      <c r="IK57" s="16">
        <f t="shared" si="47"/>
        <v>0</v>
      </c>
      <c r="IL57" s="90"/>
      <c r="IM57" s="90"/>
      <c r="IN57" s="90"/>
      <c r="IO57" s="116"/>
      <c r="IP57" s="16">
        <f t="shared" si="48"/>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49"/>
        <v>0</v>
      </c>
      <c r="BD58" s="90"/>
      <c r="BE58" s="90"/>
      <c r="BF58" s="90"/>
      <c r="BG58" s="116"/>
      <c r="BH58" s="16">
        <f t="shared" si="11"/>
        <v>0</v>
      </c>
      <c r="BI58" s="90"/>
      <c r="BJ58" s="90"/>
      <c r="BK58" s="90"/>
      <c r="BL58" s="116"/>
      <c r="BM58" s="16">
        <f t="shared" si="12"/>
        <v>0</v>
      </c>
      <c r="BN58" s="90"/>
      <c r="BO58" s="90"/>
      <c r="BP58" s="90"/>
      <c r="BQ58" s="116"/>
      <c r="BR58" s="16">
        <f t="shared" si="13"/>
        <v>0</v>
      </c>
      <c r="BS58" s="90"/>
      <c r="BT58" s="90"/>
      <c r="BU58" s="90"/>
      <c r="BV58" s="116"/>
      <c r="BW58" s="16">
        <f t="shared" si="14"/>
        <v>0</v>
      </c>
      <c r="BX58" s="90"/>
      <c r="BY58" s="90"/>
      <c r="BZ58" s="90"/>
      <c r="CA58" s="116"/>
      <c r="CB58" s="16">
        <f t="shared" si="15"/>
        <v>0</v>
      </c>
      <c r="CC58" s="90"/>
      <c r="CD58" s="90"/>
      <c r="CE58" s="90"/>
      <c r="CF58" s="116"/>
      <c r="CG58" s="16">
        <f t="shared" si="16"/>
        <v>0</v>
      </c>
      <c r="CH58" s="90"/>
      <c r="CI58" s="90"/>
      <c r="CJ58" s="90"/>
      <c r="CK58" s="116"/>
      <c r="CL58" s="16">
        <f t="shared" si="17"/>
        <v>0</v>
      </c>
      <c r="CM58" s="90"/>
      <c r="CN58" s="90"/>
      <c r="CO58" s="90"/>
      <c r="CP58" s="116"/>
      <c r="CQ58" s="16">
        <f t="shared" si="18"/>
        <v>0</v>
      </c>
      <c r="CR58" s="90"/>
      <c r="CS58" s="90"/>
      <c r="CT58" s="90"/>
      <c r="CU58" s="116"/>
      <c r="CV58" s="16">
        <f t="shared" si="19"/>
        <v>0</v>
      </c>
      <c r="CW58" s="90"/>
      <c r="CX58" s="90"/>
      <c r="CY58" s="90"/>
      <c r="CZ58" s="116"/>
      <c r="DA58" s="16">
        <f t="shared" si="20"/>
        <v>0</v>
      </c>
      <c r="DB58" s="90"/>
      <c r="DC58" s="90"/>
      <c r="DD58" s="90"/>
      <c r="DE58" s="116"/>
      <c r="DF58" s="16">
        <f t="shared" si="21"/>
        <v>0</v>
      </c>
      <c r="DG58" s="90"/>
      <c r="DH58" s="90"/>
      <c r="DI58" s="90"/>
      <c r="DJ58" s="116"/>
      <c r="DK58" s="16">
        <f t="shared" si="22"/>
        <v>0</v>
      </c>
      <c r="DL58" s="90"/>
      <c r="DM58" s="90"/>
      <c r="DN58" s="90"/>
      <c r="DO58" s="116"/>
      <c r="DP58" s="16">
        <f t="shared" si="23"/>
        <v>0</v>
      </c>
      <c r="DQ58" s="90"/>
      <c r="DR58" s="90"/>
      <c r="DS58" s="90"/>
      <c r="DT58" s="116"/>
      <c r="DU58" s="16">
        <f t="shared" si="24"/>
        <v>0</v>
      </c>
      <c r="DV58" s="90"/>
      <c r="DW58" s="90"/>
      <c r="DX58" s="90"/>
      <c r="DY58" s="116"/>
      <c r="DZ58" s="16">
        <f t="shared" si="25"/>
        <v>0</v>
      </c>
      <c r="EA58" s="90"/>
      <c r="EB58" s="90"/>
      <c r="EC58" s="90"/>
      <c r="ED58" s="116"/>
      <c r="EE58" s="16">
        <f t="shared" si="26"/>
        <v>0</v>
      </c>
      <c r="EF58" s="90"/>
      <c r="EG58" s="90"/>
      <c r="EH58" s="90"/>
      <c r="EI58" s="116"/>
      <c r="EJ58" s="16">
        <f t="shared" si="27"/>
        <v>0</v>
      </c>
      <c r="EK58" s="90"/>
      <c r="EL58" s="90"/>
      <c r="EM58" s="90"/>
      <c r="EN58" s="116"/>
      <c r="EO58" s="16">
        <f t="shared" si="28"/>
        <v>0</v>
      </c>
      <c r="EP58" s="90"/>
      <c r="EQ58" s="90"/>
      <c r="ER58" s="90"/>
      <c r="ES58" s="116"/>
      <c r="ET58" s="16">
        <f t="shared" si="29"/>
        <v>0</v>
      </c>
      <c r="EU58" s="90"/>
      <c r="EV58" s="90"/>
      <c r="EW58" s="90"/>
      <c r="EX58" s="116"/>
      <c r="EY58" s="16">
        <f t="shared" si="30"/>
        <v>0</v>
      </c>
      <c r="EZ58" s="90"/>
      <c r="FA58" s="90"/>
      <c r="FB58" s="90"/>
      <c r="FC58" s="116"/>
      <c r="FD58" s="16">
        <f t="shared" si="31"/>
        <v>0</v>
      </c>
      <c r="FE58" s="90"/>
      <c r="FF58" s="90"/>
      <c r="FG58" s="90"/>
      <c r="FH58" s="116"/>
      <c r="FI58" s="16">
        <f t="shared" si="50"/>
        <v>0</v>
      </c>
      <c r="FJ58" s="90"/>
      <c r="FK58" s="90"/>
      <c r="FL58" s="90"/>
      <c r="FM58" s="116"/>
      <c r="FN58" s="16">
        <f t="shared" si="32"/>
        <v>0</v>
      </c>
      <c r="FO58" s="90"/>
      <c r="FP58" s="90"/>
      <c r="FQ58" s="90"/>
      <c r="FR58" s="116"/>
      <c r="FS58" s="16">
        <f t="shared" si="33"/>
        <v>0</v>
      </c>
      <c r="FT58" s="90"/>
      <c r="FU58" s="90"/>
      <c r="FV58" s="90"/>
      <c r="FW58" s="116"/>
      <c r="FX58" s="16">
        <f t="shared" si="34"/>
        <v>0</v>
      </c>
      <c r="FY58" s="90"/>
      <c r="FZ58" s="90"/>
      <c r="GA58" s="90"/>
      <c r="GB58" s="116"/>
      <c r="GC58" s="16">
        <f t="shared" si="35"/>
        <v>0</v>
      </c>
      <c r="GD58" s="90"/>
      <c r="GE58" s="90"/>
      <c r="GF58" s="90"/>
      <c r="GG58" s="116"/>
      <c r="GH58" s="16">
        <f t="shared" si="36"/>
        <v>0</v>
      </c>
      <c r="GI58" s="90"/>
      <c r="GJ58" s="90"/>
      <c r="GK58" s="90"/>
      <c r="GL58" s="116"/>
      <c r="GM58" s="16">
        <f t="shared" si="37"/>
        <v>0</v>
      </c>
      <c r="GN58" s="90"/>
      <c r="GO58" s="90"/>
      <c r="GP58" s="90"/>
      <c r="GQ58" s="116"/>
      <c r="GR58" s="16">
        <f t="shared" si="38"/>
        <v>0</v>
      </c>
      <c r="GS58" s="90"/>
      <c r="GT58" s="90"/>
      <c r="GU58" s="90"/>
      <c r="GV58" s="116"/>
      <c r="GW58" s="16">
        <f t="shared" si="39"/>
        <v>0</v>
      </c>
      <c r="GX58" s="90"/>
      <c r="GY58" s="90"/>
      <c r="GZ58" s="90"/>
      <c r="HA58" s="116"/>
      <c r="HB58" s="16">
        <f t="shared" si="40"/>
        <v>0</v>
      </c>
      <c r="HC58" s="90"/>
      <c r="HD58" s="90"/>
      <c r="HE58" s="90"/>
      <c r="HF58" s="116"/>
      <c r="HG58" s="16">
        <f t="shared" si="41"/>
        <v>0</v>
      </c>
      <c r="HH58" s="90"/>
      <c r="HI58" s="90"/>
      <c r="HJ58" s="90"/>
      <c r="HK58" s="116"/>
      <c r="HL58" s="16">
        <f t="shared" si="42"/>
        <v>0</v>
      </c>
      <c r="HM58" s="90"/>
      <c r="HN58" s="90"/>
      <c r="HO58" s="90"/>
      <c r="HP58" s="116"/>
      <c r="HQ58" s="16">
        <f t="shared" si="43"/>
        <v>0</v>
      </c>
      <c r="HR58" s="90"/>
      <c r="HS58" s="90"/>
      <c r="HT58" s="90"/>
      <c r="HU58" s="116"/>
      <c r="HV58" s="16">
        <f t="shared" si="44"/>
        <v>0</v>
      </c>
      <c r="HW58" s="90"/>
      <c r="HX58" s="90"/>
      <c r="HY58" s="90"/>
      <c r="HZ58" s="116"/>
      <c r="IA58" s="16">
        <f t="shared" si="45"/>
        <v>0</v>
      </c>
      <c r="IB58" s="90"/>
      <c r="IC58" s="90"/>
      <c r="ID58" s="90"/>
      <c r="IE58" s="116"/>
      <c r="IF58" s="16">
        <f t="shared" si="46"/>
        <v>0</v>
      </c>
      <c r="IG58" s="90"/>
      <c r="IH58" s="90"/>
      <c r="II58" s="90"/>
      <c r="IJ58" s="116"/>
      <c r="IK58" s="16">
        <f t="shared" si="47"/>
        <v>0</v>
      </c>
      <c r="IL58" s="90"/>
      <c r="IM58" s="90"/>
      <c r="IN58" s="90"/>
      <c r="IO58" s="116"/>
      <c r="IP58" s="16">
        <f t="shared" si="48"/>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49"/>
        <v>0</v>
      </c>
      <c r="BD59" s="90"/>
      <c r="BE59" s="90"/>
      <c r="BF59" s="90"/>
      <c r="BG59" s="116"/>
      <c r="BH59" s="16">
        <f t="shared" si="11"/>
        <v>0</v>
      </c>
      <c r="BI59" s="90"/>
      <c r="BJ59" s="90"/>
      <c r="BK59" s="90"/>
      <c r="BL59" s="116"/>
      <c r="BM59" s="16">
        <f t="shared" si="12"/>
        <v>0</v>
      </c>
      <c r="BN59" s="90"/>
      <c r="BO59" s="90"/>
      <c r="BP59" s="90"/>
      <c r="BQ59" s="116"/>
      <c r="BR59" s="16">
        <f t="shared" si="13"/>
        <v>0</v>
      </c>
      <c r="BS59" s="90"/>
      <c r="BT59" s="90"/>
      <c r="BU59" s="90"/>
      <c r="BV59" s="116"/>
      <c r="BW59" s="16">
        <f t="shared" si="14"/>
        <v>0</v>
      </c>
      <c r="BX59" s="90"/>
      <c r="BY59" s="90"/>
      <c r="BZ59" s="90"/>
      <c r="CA59" s="116"/>
      <c r="CB59" s="16">
        <f t="shared" si="15"/>
        <v>0</v>
      </c>
      <c r="CC59" s="90"/>
      <c r="CD59" s="90"/>
      <c r="CE59" s="90"/>
      <c r="CF59" s="116"/>
      <c r="CG59" s="16">
        <f t="shared" si="16"/>
        <v>0</v>
      </c>
      <c r="CH59" s="90"/>
      <c r="CI59" s="90"/>
      <c r="CJ59" s="90"/>
      <c r="CK59" s="116"/>
      <c r="CL59" s="16">
        <f t="shared" si="17"/>
        <v>0</v>
      </c>
      <c r="CM59" s="90"/>
      <c r="CN59" s="90"/>
      <c r="CO59" s="90"/>
      <c r="CP59" s="116"/>
      <c r="CQ59" s="16">
        <f t="shared" si="18"/>
        <v>0</v>
      </c>
      <c r="CR59" s="90"/>
      <c r="CS59" s="90"/>
      <c r="CT59" s="90"/>
      <c r="CU59" s="116"/>
      <c r="CV59" s="16">
        <f t="shared" si="19"/>
        <v>0</v>
      </c>
      <c r="CW59" s="90"/>
      <c r="CX59" s="90"/>
      <c r="CY59" s="90"/>
      <c r="CZ59" s="116"/>
      <c r="DA59" s="16">
        <f t="shared" si="20"/>
        <v>0</v>
      </c>
      <c r="DB59" s="90"/>
      <c r="DC59" s="90"/>
      <c r="DD59" s="90"/>
      <c r="DE59" s="116"/>
      <c r="DF59" s="16">
        <f t="shared" si="21"/>
        <v>0</v>
      </c>
      <c r="DG59" s="90"/>
      <c r="DH59" s="90"/>
      <c r="DI59" s="90"/>
      <c r="DJ59" s="116"/>
      <c r="DK59" s="16">
        <f t="shared" si="22"/>
        <v>0</v>
      </c>
      <c r="DL59" s="90"/>
      <c r="DM59" s="90"/>
      <c r="DN59" s="90"/>
      <c r="DO59" s="116"/>
      <c r="DP59" s="16">
        <f t="shared" si="23"/>
        <v>0</v>
      </c>
      <c r="DQ59" s="90"/>
      <c r="DR59" s="90"/>
      <c r="DS59" s="90"/>
      <c r="DT59" s="116"/>
      <c r="DU59" s="16">
        <f t="shared" si="24"/>
        <v>0</v>
      </c>
      <c r="DV59" s="90"/>
      <c r="DW59" s="90"/>
      <c r="DX59" s="90"/>
      <c r="DY59" s="116"/>
      <c r="DZ59" s="16">
        <f t="shared" si="25"/>
        <v>0</v>
      </c>
      <c r="EA59" s="90"/>
      <c r="EB59" s="90"/>
      <c r="EC59" s="90"/>
      <c r="ED59" s="116"/>
      <c r="EE59" s="16">
        <f t="shared" si="26"/>
        <v>0</v>
      </c>
      <c r="EF59" s="90"/>
      <c r="EG59" s="90"/>
      <c r="EH59" s="90"/>
      <c r="EI59" s="116"/>
      <c r="EJ59" s="16">
        <f t="shared" si="27"/>
        <v>0</v>
      </c>
      <c r="EK59" s="90"/>
      <c r="EL59" s="90"/>
      <c r="EM59" s="90"/>
      <c r="EN59" s="116"/>
      <c r="EO59" s="16">
        <f t="shared" si="28"/>
        <v>0</v>
      </c>
      <c r="EP59" s="90"/>
      <c r="EQ59" s="90"/>
      <c r="ER59" s="90"/>
      <c r="ES59" s="116"/>
      <c r="ET59" s="16">
        <f t="shared" si="29"/>
        <v>0</v>
      </c>
      <c r="EU59" s="90"/>
      <c r="EV59" s="90"/>
      <c r="EW59" s="90"/>
      <c r="EX59" s="116"/>
      <c r="EY59" s="16">
        <f t="shared" si="30"/>
        <v>0</v>
      </c>
      <c r="EZ59" s="90"/>
      <c r="FA59" s="90"/>
      <c r="FB59" s="90"/>
      <c r="FC59" s="116"/>
      <c r="FD59" s="16">
        <f t="shared" si="31"/>
        <v>0</v>
      </c>
      <c r="FE59" s="90"/>
      <c r="FF59" s="90"/>
      <c r="FG59" s="90"/>
      <c r="FH59" s="116"/>
      <c r="FI59" s="16">
        <f t="shared" si="50"/>
        <v>0</v>
      </c>
      <c r="FJ59" s="90"/>
      <c r="FK59" s="90"/>
      <c r="FL59" s="90"/>
      <c r="FM59" s="116"/>
      <c r="FN59" s="16">
        <f t="shared" si="32"/>
        <v>0</v>
      </c>
      <c r="FO59" s="90"/>
      <c r="FP59" s="90"/>
      <c r="FQ59" s="90"/>
      <c r="FR59" s="116"/>
      <c r="FS59" s="16">
        <f t="shared" si="33"/>
        <v>0</v>
      </c>
      <c r="FT59" s="90"/>
      <c r="FU59" s="90"/>
      <c r="FV59" s="90"/>
      <c r="FW59" s="116"/>
      <c r="FX59" s="16">
        <f t="shared" si="34"/>
        <v>0</v>
      </c>
      <c r="FY59" s="90"/>
      <c r="FZ59" s="90"/>
      <c r="GA59" s="90"/>
      <c r="GB59" s="116"/>
      <c r="GC59" s="16">
        <f t="shared" si="35"/>
        <v>0</v>
      </c>
      <c r="GD59" s="90"/>
      <c r="GE59" s="90"/>
      <c r="GF59" s="90"/>
      <c r="GG59" s="116"/>
      <c r="GH59" s="16">
        <f t="shared" si="36"/>
        <v>0</v>
      </c>
      <c r="GI59" s="90"/>
      <c r="GJ59" s="90"/>
      <c r="GK59" s="90"/>
      <c r="GL59" s="116"/>
      <c r="GM59" s="16">
        <f t="shared" si="37"/>
        <v>0</v>
      </c>
      <c r="GN59" s="90"/>
      <c r="GO59" s="90"/>
      <c r="GP59" s="90"/>
      <c r="GQ59" s="116"/>
      <c r="GR59" s="16">
        <f t="shared" si="38"/>
        <v>0</v>
      </c>
      <c r="GS59" s="90"/>
      <c r="GT59" s="90"/>
      <c r="GU59" s="90"/>
      <c r="GV59" s="116"/>
      <c r="GW59" s="16">
        <f t="shared" si="39"/>
        <v>0</v>
      </c>
      <c r="GX59" s="90"/>
      <c r="GY59" s="90"/>
      <c r="GZ59" s="90"/>
      <c r="HA59" s="116"/>
      <c r="HB59" s="16">
        <f t="shared" si="40"/>
        <v>0</v>
      </c>
      <c r="HC59" s="90"/>
      <c r="HD59" s="90"/>
      <c r="HE59" s="90"/>
      <c r="HF59" s="116"/>
      <c r="HG59" s="16">
        <f t="shared" si="41"/>
        <v>0</v>
      </c>
      <c r="HH59" s="90"/>
      <c r="HI59" s="90"/>
      <c r="HJ59" s="90"/>
      <c r="HK59" s="116"/>
      <c r="HL59" s="16">
        <f t="shared" si="42"/>
        <v>0</v>
      </c>
      <c r="HM59" s="90"/>
      <c r="HN59" s="90"/>
      <c r="HO59" s="90"/>
      <c r="HP59" s="116"/>
      <c r="HQ59" s="16">
        <f t="shared" si="43"/>
        <v>0</v>
      </c>
      <c r="HR59" s="90"/>
      <c r="HS59" s="90"/>
      <c r="HT59" s="90"/>
      <c r="HU59" s="116"/>
      <c r="HV59" s="16">
        <f t="shared" si="44"/>
        <v>0</v>
      </c>
      <c r="HW59" s="90"/>
      <c r="HX59" s="90"/>
      <c r="HY59" s="90"/>
      <c r="HZ59" s="116"/>
      <c r="IA59" s="16">
        <f t="shared" si="45"/>
        <v>0</v>
      </c>
      <c r="IB59" s="90"/>
      <c r="IC59" s="90"/>
      <c r="ID59" s="90"/>
      <c r="IE59" s="116"/>
      <c r="IF59" s="16">
        <f t="shared" si="46"/>
        <v>0</v>
      </c>
      <c r="IG59" s="90"/>
      <c r="IH59" s="90"/>
      <c r="II59" s="90"/>
      <c r="IJ59" s="116"/>
      <c r="IK59" s="16">
        <f t="shared" si="47"/>
        <v>0</v>
      </c>
      <c r="IL59" s="90"/>
      <c r="IM59" s="90"/>
      <c r="IN59" s="90"/>
      <c r="IO59" s="116"/>
      <c r="IP59" s="16">
        <f t="shared" si="48"/>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49"/>
        <v>0</v>
      </c>
      <c r="BD60" s="90"/>
      <c r="BE60" s="90"/>
      <c r="BF60" s="90"/>
      <c r="BG60" s="116"/>
      <c r="BH60" s="16">
        <f t="shared" si="11"/>
        <v>0</v>
      </c>
      <c r="BI60" s="90"/>
      <c r="BJ60" s="90"/>
      <c r="BK60" s="90"/>
      <c r="BL60" s="116"/>
      <c r="BM60" s="16">
        <f t="shared" si="12"/>
        <v>0</v>
      </c>
      <c r="BN60" s="90"/>
      <c r="BO60" s="90"/>
      <c r="BP60" s="90"/>
      <c r="BQ60" s="116"/>
      <c r="BR60" s="16">
        <f t="shared" si="13"/>
        <v>0</v>
      </c>
      <c r="BS60" s="90"/>
      <c r="BT60" s="90"/>
      <c r="BU60" s="90"/>
      <c r="BV60" s="116"/>
      <c r="BW60" s="16">
        <f t="shared" si="14"/>
        <v>0</v>
      </c>
      <c r="BX60" s="90"/>
      <c r="BY60" s="90"/>
      <c r="BZ60" s="90"/>
      <c r="CA60" s="116"/>
      <c r="CB60" s="16">
        <f t="shared" si="15"/>
        <v>0</v>
      </c>
      <c r="CC60" s="90"/>
      <c r="CD60" s="90"/>
      <c r="CE60" s="90"/>
      <c r="CF60" s="116"/>
      <c r="CG60" s="16">
        <f t="shared" si="16"/>
        <v>0</v>
      </c>
      <c r="CH60" s="90"/>
      <c r="CI60" s="90"/>
      <c r="CJ60" s="90"/>
      <c r="CK60" s="116"/>
      <c r="CL60" s="16">
        <f t="shared" si="17"/>
        <v>0</v>
      </c>
      <c r="CM60" s="90"/>
      <c r="CN60" s="90"/>
      <c r="CO60" s="90"/>
      <c r="CP60" s="116"/>
      <c r="CQ60" s="16">
        <f t="shared" si="18"/>
        <v>0</v>
      </c>
      <c r="CR60" s="90"/>
      <c r="CS60" s="90"/>
      <c r="CT60" s="90"/>
      <c r="CU60" s="116"/>
      <c r="CV60" s="16">
        <f t="shared" si="19"/>
        <v>0</v>
      </c>
      <c r="CW60" s="90"/>
      <c r="CX60" s="90"/>
      <c r="CY60" s="90"/>
      <c r="CZ60" s="116"/>
      <c r="DA60" s="16">
        <f t="shared" si="20"/>
        <v>0</v>
      </c>
      <c r="DB60" s="90"/>
      <c r="DC60" s="90"/>
      <c r="DD60" s="90"/>
      <c r="DE60" s="116"/>
      <c r="DF60" s="16">
        <f t="shared" si="21"/>
        <v>0</v>
      </c>
      <c r="DG60" s="90"/>
      <c r="DH60" s="90"/>
      <c r="DI60" s="90"/>
      <c r="DJ60" s="116"/>
      <c r="DK60" s="16">
        <f t="shared" si="22"/>
        <v>0</v>
      </c>
      <c r="DL60" s="90"/>
      <c r="DM60" s="90"/>
      <c r="DN60" s="90"/>
      <c r="DO60" s="116"/>
      <c r="DP60" s="16">
        <f t="shared" si="23"/>
        <v>0</v>
      </c>
      <c r="DQ60" s="90"/>
      <c r="DR60" s="90"/>
      <c r="DS60" s="90"/>
      <c r="DT60" s="116"/>
      <c r="DU60" s="16">
        <f t="shared" si="24"/>
        <v>0</v>
      </c>
      <c r="DV60" s="90"/>
      <c r="DW60" s="90"/>
      <c r="DX60" s="90"/>
      <c r="DY60" s="116"/>
      <c r="DZ60" s="16">
        <f t="shared" si="25"/>
        <v>0</v>
      </c>
      <c r="EA60" s="90"/>
      <c r="EB60" s="90"/>
      <c r="EC60" s="90"/>
      <c r="ED60" s="116"/>
      <c r="EE60" s="16">
        <f t="shared" si="26"/>
        <v>0</v>
      </c>
      <c r="EF60" s="90"/>
      <c r="EG60" s="90"/>
      <c r="EH60" s="90"/>
      <c r="EI60" s="116"/>
      <c r="EJ60" s="16">
        <f t="shared" si="27"/>
        <v>0</v>
      </c>
      <c r="EK60" s="90"/>
      <c r="EL60" s="90"/>
      <c r="EM60" s="90"/>
      <c r="EN60" s="116"/>
      <c r="EO60" s="16">
        <f t="shared" si="28"/>
        <v>0</v>
      </c>
      <c r="EP60" s="90"/>
      <c r="EQ60" s="90"/>
      <c r="ER60" s="90"/>
      <c r="ES60" s="116"/>
      <c r="ET60" s="16">
        <f t="shared" si="29"/>
        <v>0</v>
      </c>
      <c r="EU60" s="90"/>
      <c r="EV60" s="90"/>
      <c r="EW60" s="90"/>
      <c r="EX60" s="116"/>
      <c r="EY60" s="16">
        <f t="shared" si="30"/>
        <v>0</v>
      </c>
      <c r="EZ60" s="90"/>
      <c r="FA60" s="90"/>
      <c r="FB60" s="90"/>
      <c r="FC60" s="116"/>
      <c r="FD60" s="16">
        <f t="shared" si="31"/>
        <v>0</v>
      </c>
      <c r="FE60" s="90"/>
      <c r="FF60" s="90"/>
      <c r="FG60" s="90"/>
      <c r="FH60" s="116"/>
      <c r="FI60" s="16">
        <f t="shared" si="50"/>
        <v>0</v>
      </c>
      <c r="FJ60" s="90"/>
      <c r="FK60" s="90"/>
      <c r="FL60" s="90"/>
      <c r="FM60" s="116"/>
      <c r="FN60" s="16">
        <f t="shared" si="32"/>
        <v>0</v>
      </c>
      <c r="FO60" s="90"/>
      <c r="FP60" s="90"/>
      <c r="FQ60" s="90"/>
      <c r="FR60" s="116"/>
      <c r="FS60" s="16">
        <f t="shared" si="33"/>
        <v>0</v>
      </c>
      <c r="FT60" s="90"/>
      <c r="FU60" s="90"/>
      <c r="FV60" s="90"/>
      <c r="FW60" s="116"/>
      <c r="FX60" s="16">
        <f t="shared" si="34"/>
        <v>0</v>
      </c>
      <c r="FY60" s="90"/>
      <c r="FZ60" s="90"/>
      <c r="GA60" s="90"/>
      <c r="GB60" s="116"/>
      <c r="GC60" s="16">
        <f t="shared" si="35"/>
        <v>0</v>
      </c>
      <c r="GD60" s="90"/>
      <c r="GE60" s="90"/>
      <c r="GF60" s="90"/>
      <c r="GG60" s="116"/>
      <c r="GH60" s="16">
        <f t="shared" si="36"/>
        <v>0</v>
      </c>
      <c r="GI60" s="90"/>
      <c r="GJ60" s="90"/>
      <c r="GK60" s="90"/>
      <c r="GL60" s="116"/>
      <c r="GM60" s="16">
        <f t="shared" si="37"/>
        <v>0</v>
      </c>
      <c r="GN60" s="90"/>
      <c r="GO60" s="90"/>
      <c r="GP60" s="90"/>
      <c r="GQ60" s="116"/>
      <c r="GR60" s="16">
        <f t="shared" si="38"/>
        <v>0</v>
      </c>
      <c r="GS60" s="90"/>
      <c r="GT60" s="90"/>
      <c r="GU60" s="90"/>
      <c r="GV60" s="116"/>
      <c r="GW60" s="16">
        <f t="shared" si="39"/>
        <v>0</v>
      </c>
      <c r="GX60" s="90"/>
      <c r="GY60" s="90"/>
      <c r="GZ60" s="90"/>
      <c r="HA60" s="116"/>
      <c r="HB60" s="16">
        <f t="shared" si="40"/>
        <v>0</v>
      </c>
      <c r="HC60" s="90"/>
      <c r="HD60" s="90"/>
      <c r="HE60" s="90"/>
      <c r="HF60" s="116"/>
      <c r="HG60" s="16">
        <f t="shared" si="41"/>
        <v>0</v>
      </c>
      <c r="HH60" s="90"/>
      <c r="HI60" s="90"/>
      <c r="HJ60" s="90"/>
      <c r="HK60" s="116"/>
      <c r="HL60" s="16">
        <f t="shared" si="42"/>
        <v>0</v>
      </c>
      <c r="HM60" s="90"/>
      <c r="HN60" s="90"/>
      <c r="HO60" s="90"/>
      <c r="HP60" s="116"/>
      <c r="HQ60" s="16">
        <f t="shared" si="43"/>
        <v>0</v>
      </c>
      <c r="HR60" s="90"/>
      <c r="HS60" s="90"/>
      <c r="HT60" s="90"/>
      <c r="HU60" s="116"/>
      <c r="HV60" s="16">
        <f t="shared" si="44"/>
        <v>0</v>
      </c>
      <c r="HW60" s="90"/>
      <c r="HX60" s="90"/>
      <c r="HY60" s="90"/>
      <c r="HZ60" s="116"/>
      <c r="IA60" s="16">
        <f t="shared" si="45"/>
        <v>0</v>
      </c>
      <c r="IB60" s="90"/>
      <c r="IC60" s="90"/>
      <c r="ID60" s="90"/>
      <c r="IE60" s="116"/>
      <c r="IF60" s="16">
        <f t="shared" si="46"/>
        <v>0</v>
      </c>
      <c r="IG60" s="90"/>
      <c r="IH60" s="90"/>
      <c r="II60" s="90"/>
      <c r="IJ60" s="116"/>
      <c r="IK60" s="16">
        <f t="shared" si="47"/>
        <v>0</v>
      </c>
      <c r="IL60" s="90"/>
      <c r="IM60" s="90"/>
      <c r="IN60" s="90"/>
      <c r="IO60" s="116"/>
      <c r="IP60" s="16">
        <f t="shared" si="48"/>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49"/>
        <v>0</v>
      </c>
      <c r="BD61" s="90"/>
      <c r="BE61" s="90"/>
      <c r="BF61" s="90"/>
      <c r="BG61" s="116"/>
      <c r="BH61" s="16">
        <f t="shared" si="11"/>
        <v>0</v>
      </c>
      <c r="BI61" s="90"/>
      <c r="BJ61" s="90"/>
      <c r="BK61" s="90"/>
      <c r="BL61" s="116"/>
      <c r="BM61" s="16">
        <f t="shared" si="12"/>
        <v>0</v>
      </c>
      <c r="BN61" s="90"/>
      <c r="BO61" s="90"/>
      <c r="BP61" s="90"/>
      <c r="BQ61" s="116"/>
      <c r="BR61" s="16">
        <f t="shared" si="13"/>
        <v>0</v>
      </c>
      <c r="BS61" s="90"/>
      <c r="BT61" s="90"/>
      <c r="BU61" s="90"/>
      <c r="BV61" s="116"/>
      <c r="BW61" s="16">
        <f t="shared" si="14"/>
        <v>0</v>
      </c>
      <c r="BX61" s="90"/>
      <c r="BY61" s="90"/>
      <c r="BZ61" s="90"/>
      <c r="CA61" s="116"/>
      <c r="CB61" s="16">
        <f t="shared" si="15"/>
        <v>0</v>
      </c>
      <c r="CC61" s="90"/>
      <c r="CD61" s="90"/>
      <c r="CE61" s="90"/>
      <c r="CF61" s="116"/>
      <c r="CG61" s="16">
        <f t="shared" si="16"/>
        <v>0</v>
      </c>
      <c r="CH61" s="90"/>
      <c r="CI61" s="90"/>
      <c r="CJ61" s="90"/>
      <c r="CK61" s="116"/>
      <c r="CL61" s="16">
        <f t="shared" si="17"/>
        <v>0</v>
      </c>
      <c r="CM61" s="90"/>
      <c r="CN61" s="90"/>
      <c r="CO61" s="90"/>
      <c r="CP61" s="116"/>
      <c r="CQ61" s="16">
        <f t="shared" si="18"/>
        <v>0</v>
      </c>
      <c r="CR61" s="90"/>
      <c r="CS61" s="90"/>
      <c r="CT61" s="90"/>
      <c r="CU61" s="116"/>
      <c r="CV61" s="16">
        <f t="shared" si="19"/>
        <v>0</v>
      </c>
      <c r="CW61" s="90"/>
      <c r="CX61" s="90"/>
      <c r="CY61" s="90"/>
      <c r="CZ61" s="116"/>
      <c r="DA61" s="16">
        <f t="shared" si="20"/>
        <v>0</v>
      </c>
      <c r="DB61" s="90"/>
      <c r="DC61" s="90"/>
      <c r="DD61" s="90"/>
      <c r="DE61" s="116"/>
      <c r="DF61" s="16">
        <f t="shared" si="21"/>
        <v>0</v>
      </c>
      <c r="DG61" s="90"/>
      <c r="DH61" s="90"/>
      <c r="DI61" s="90"/>
      <c r="DJ61" s="116"/>
      <c r="DK61" s="16">
        <f t="shared" si="22"/>
        <v>0</v>
      </c>
      <c r="DL61" s="90"/>
      <c r="DM61" s="90"/>
      <c r="DN61" s="90"/>
      <c r="DO61" s="116"/>
      <c r="DP61" s="16">
        <f t="shared" si="23"/>
        <v>0</v>
      </c>
      <c r="DQ61" s="90"/>
      <c r="DR61" s="90"/>
      <c r="DS61" s="90"/>
      <c r="DT61" s="116"/>
      <c r="DU61" s="16">
        <f t="shared" si="24"/>
        <v>0</v>
      </c>
      <c r="DV61" s="90"/>
      <c r="DW61" s="90"/>
      <c r="DX61" s="90"/>
      <c r="DY61" s="116"/>
      <c r="DZ61" s="16">
        <f t="shared" si="25"/>
        <v>0</v>
      </c>
      <c r="EA61" s="90"/>
      <c r="EB61" s="90"/>
      <c r="EC61" s="90"/>
      <c r="ED61" s="116"/>
      <c r="EE61" s="16">
        <f t="shared" si="26"/>
        <v>0</v>
      </c>
      <c r="EF61" s="90"/>
      <c r="EG61" s="90"/>
      <c r="EH61" s="90"/>
      <c r="EI61" s="116"/>
      <c r="EJ61" s="16">
        <f t="shared" si="27"/>
        <v>0</v>
      </c>
      <c r="EK61" s="90"/>
      <c r="EL61" s="90"/>
      <c r="EM61" s="90"/>
      <c r="EN61" s="116"/>
      <c r="EO61" s="16">
        <f t="shared" si="28"/>
        <v>0</v>
      </c>
      <c r="EP61" s="90"/>
      <c r="EQ61" s="90"/>
      <c r="ER61" s="90"/>
      <c r="ES61" s="116"/>
      <c r="ET61" s="16">
        <f t="shared" si="29"/>
        <v>0</v>
      </c>
      <c r="EU61" s="90"/>
      <c r="EV61" s="90"/>
      <c r="EW61" s="90"/>
      <c r="EX61" s="116"/>
      <c r="EY61" s="16">
        <f t="shared" si="30"/>
        <v>0</v>
      </c>
      <c r="EZ61" s="90"/>
      <c r="FA61" s="90"/>
      <c r="FB61" s="90"/>
      <c r="FC61" s="116"/>
      <c r="FD61" s="16">
        <f t="shared" si="31"/>
        <v>0</v>
      </c>
      <c r="FE61" s="90"/>
      <c r="FF61" s="90"/>
      <c r="FG61" s="90"/>
      <c r="FH61" s="116"/>
      <c r="FI61" s="16">
        <f t="shared" si="50"/>
        <v>0</v>
      </c>
      <c r="FJ61" s="90"/>
      <c r="FK61" s="90"/>
      <c r="FL61" s="90"/>
      <c r="FM61" s="116"/>
      <c r="FN61" s="16">
        <f t="shared" si="32"/>
        <v>0</v>
      </c>
      <c r="FO61" s="90"/>
      <c r="FP61" s="90"/>
      <c r="FQ61" s="90"/>
      <c r="FR61" s="116"/>
      <c r="FS61" s="16">
        <f t="shared" si="33"/>
        <v>0</v>
      </c>
      <c r="FT61" s="90"/>
      <c r="FU61" s="90"/>
      <c r="FV61" s="90"/>
      <c r="FW61" s="116"/>
      <c r="FX61" s="16">
        <f t="shared" si="34"/>
        <v>0</v>
      </c>
      <c r="FY61" s="90"/>
      <c r="FZ61" s="90"/>
      <c r="GA61" s="90"/>
      <c r="GB61" s="116"/>
      <c r="GC61" s="16">
        <f t="shared" si="35"/>
        <v>0</v>
      </c>
      <c r="GD61" s="90"/>
      <c r="GE61" s="90"/>
      <c r="GF61" s="90"/>
      <c r="GG61" s="116"/>
      <c r="GH61" s="16">
        <f t="shared" si="36"/>
        <v>0</v>
      </c>
      <c r="GI61" s="90"/>
      <c r="GJ61" s="90"/>
      <c r="GK61" s="90"/>
      <c r="GL61" s="116"/>
      <c r="GM61" s="16">
        <f t="shared" si="37"/>
        <v>0</v>
      </c>
      <c r="GN61" s="90"/>
      <c r="GO61" s="90"/>
      <c r="GP61" s="90"/>
      <c r="GQ61" s="116"/>
      <c r="GR61" s="16">
        <f t="shared" si="38"/>
        <v>0</v>
      </c>
      <c r="GS61" s="90"/>
      <c r="GT61" s="90"/>
      <c r="GU61" s="90"/>
      <c r="GV61" s="116"/>
      <c r="GW61" s="16">
        <f t="shared" si="39"/>
        <v>0</v>
      </c>
      <c r="GX61" s="90"/>
      <c r="GY61" s="90"/>
      <c r="GZ61" s="90"/>
      <c r="HA61" s="116"/>
      <c r="HB61" s="16">
        <f t="shared" si="40"/>
        <v>0</v>
      </c>
      <c r="HC61" s="90"/>
      <c r="HD61" s="90"/>
      <c r="HE61" s="90"/>
      <c r="HF61" s="116"/>
      <c r="HG61" s="16">
        <f t="shared" si="41"/>
        <v>0</v>
      </c>
      <c r="HH61" s="90"/>
      <c r="HI61" s="90"/>
      <c r="HJ61" s="90"/>
      <c r="HK61" s="116"/>
      <c r="HL61" s="16">
        <f t="shared" si="42"/>
        <v>0</v>
      </c>
      <c r="HM61" s="90"/>
      <c r="HN61" s="90"/>
      <c r="HO61" s="90"/>
      <c r="HP61" s="116"/>
      <c r="HQ61" s="16">
        <f t="shared" si="43"/>
        <v>0</v>
      </c>
      <c r="HR61" s="90"/>
      <c r="HS61" s="90"/>
      <c r="HT61" s="90"/>
      <c r="HU61" s="116"/>
      <c r="HV61" s="16">
        <f t="shared" si="44"/>
        <v>0</v>
      </c>
      <c r="HW61" s="90"/>
      <c r="HX61" s="90"/>
      <c r="HY61" s="90"/>
      <c r="HZ61" s="116"/>
      <c r="IA61" s="16">
        <f t="shared" si="45"/>
        <v>0</v>
      </c>
      <c r="IB61" s="90"/>
      <c r="IC61" s="90"/>
      <c r="ID61" s="90"/>
      <c r="IE61" s="116"/>
      <c r="IF61" s="16">
        <f t="shared" si="46"/>
        <v>0</v>
      </c>
      <c r="IG61" s="90"/>
      <c r="IH61" s="90"/>
      <c r="II61" s="90"/>
      <c r="IJ61" s="116"/>
      <c r="IK61" s="16">
        <f t="shared" si="47"/>
        <v>0</v>
      </c>
      <c r="IL61" s="90"/>
      <c r="IM61" s="90"/>
      <c r="IN61" s="90"/>
      <c r="IO61" s="116"/>
      <c r="IP61" s="16">
        <f t="shared" si="48"/>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49"/>
        <v>0</v>
      </c>
      <c r="BD62" s="90"/>
      <c r="BE62" s="90"/>
      <c r="BF62" s="90"/>
      <c r="BG62" s="116"/>
      <c r="BH62" s="16">
        <f t="shared" si="11"/>
        <v>0</v>
      </c>
      <c r="BI62" s="90"/>
      <c r="BJ62" s="90"/>
      <c r="BK62" s="90"/>
      <c r="BL62" s="116"/>
      <c r="BM62" s="16">
        <f t="shared" si="12"/>
        <v>0</v>
      </c>
      <c r="BN62" s="90"/>
      <c r="BO62" s="90"/>
      <c r="BP62" s="90"/>
      <c r="BQ62" s="116"/>
      <c r="BR62" s="16">
        <f t="shared" si="13"/>
        <v>0</v>
      </c>
      <c r="BS62" s="90"/>
      <c r="BT62" s="90"/>
      <c r="BU62" s="90"/>
      <c r="BV62" s="116"/>
      <c r="BW62" s="16">
        <f t="shared" si="14"/>
        <v>0</v>
      </c>
      <c r="BX62" s="90"/>
      <c r="BY62" s="90"/>
      <c r="BZ62" s="90"/>
      <c r="CA62" s="116"/>
      <c r="CB62" s="16">
        <f t="shared" si="15"/>
        <v>0</v>
      </c>
      <c r="CC62" s="90"/>
      <c r="CD62" s="90"/>
      <c r="CE62" s="90"/>
      <c r="CF62" s="116"/>
      <c r="CG62" s="16">
        <f t="shared" si="16"/>
        <v>0</v>
      </c>
      <c r="CH62" s="90"/>
      <c r="CI62" s="90"/>
      <c r="CJ62" s="90"/>
      <c r="CK62" s="116"/>
      <c r="CL62" s="16">
        <f t="shared" si="17"/>
        <v>0</v>
      </c>
      <c r="CM62" s="90"/>
      <c r="CN62" s="90"/>
      <c r="CO62" s="90"/>
      <c r="CP62" s="116"/>
      <c r="CQ62" s="16">
        <f t="shared" si="18"/>
        <v>0</v>
      </c>
      <c r="CR62" s="90"/>
      <c r="CS62" s="90"/>
      <c r="CT62" s="90"/>
      <c r="CU62" s="116"/>
      <c r="CV62" s="16">
        <f t="shared" si="19"/>
        <v>0</v>
      </c>
      <c r="CW62" s="90"/>
      <c r="CX62" s="90"/>
      <c r="CY62" s="90"/>
      <c r="CZ62" s="116"/>
      <c r="DA62" s="16">
        <f t="shared" si="20"/>
        <v>0</v>
      </c>
      <c r="DB62" s="90"/>
      <c r="DC62" s="90"/>
      <c r="DD62" s="90"/>
      <c r="DE62" s="116"/>
      <c r="DF62" s="16">
        <f t="shared" si="21"/>
        <v>0</v>
      </c>
      <c r="DG62" s="90"/>
      <c r="DH62" s="90"/>
      <c r="DI62" s="90"/>
      <c r="DJ62" s="116"/>
      <c r="DK62" s="16">
        <f t="shared" si="22"/>
        <v>0</v>
      </c>
      <c r="DL62" s="90"/>
      <c r="DM62" s="90"/>
      <c r="DN62" s="90"/>
      <c r="DO62" s="116"/>
      <c r="DP62" s="16">
        <f t="shared" si="23"/>
        <v>0</v>
      </c>
      <c r="DQ62" s="90"/>
      <c r="DR62" s="90"/>
      <c r="DS62" s="90"/>
      <c r="DT62" s="116"/>
      <c r="DU62" s="16">
        <f t="shared" si="24"/>
        <v>0</v>
      </c>
      <c r="DV62" s="90"/>
      <c r="DW62" s="90"/>
      <c r="DX62" s="90"/>
      <c r="DY62" s="116"/>
      <c r="DZ62" s="16">
        <f t="shared" si="25"/>
        <v>0</v>
      </c>
      <c r="EA62" s="90"/>
      <c r="EB62" s="90"/>
      <c r="EC62" s="90"/>
      <c r="ED62" s="116"/>
      <c r="EE62" s="16">
        <f t="shared" si="26"/>
        <v>0</v>
      </c>
      <c r="EF62" s="90"/>
      <c r="EG62" s="90"/>
      <c r="EH62" s="90"/>
      <c r="EI62" s="116"/>
      <c r="EJ62" s="16">
        <f t="shared" si="27"/>
        <v>0</v>
      </c>
      <c r="EK62" s="90"/>
      <c r="EL62" s="90"/>
      <c r="EM62" s="90"/>
      <c r="EN62" s="116"/>
      <c r="EO62" s="16">
        <f t="shared" si="28"/>
        <v>0</v>
      </c>
      <c r="EP62" s="90"/>
      <c r="EQ62" s="90"/>
      <c r="ER62" s="90"/>
      <c r="ES62" s="116"/>
      <c r="ET62" s="16">
        <f t="shared" si="29"/>
        <v>0</v>
      </c>
      <c r="EU62" s="90"/>
      <c r="EV62" s="90"/>
      <c r="EW62" s="90"/>
      <c r="EX62" s="116"/>
      <c r="EY62" s="16">
        <f t="shared" si="30"/>
        <v>0</v>
      </c>
      <c r="EZ62" s="90"/>
      <c r="FA62" s="90"/>
      <c r="FB62" s="90"/>
      <c r="FC62" s="116"/>
      <c r="FD62" s="16">
        <f t="shared" si="31"/>
        <v>0</v>
      </c>
      <c r="FE62" s="90"/>
      <c r="FF62" s="90"/>
      <c r="FG62" s="90"/>
      <c r="FH62" s="116"/>
      <c r="FI62" s="16">
        <f t="shared" si="50"/>
        <v>0</v>
      </c>
      <c r="FJ62" s="90"/>
      <c r="FK62" s="90"/>
      <c r="FL62" s="90"/>
      <c r="FM62" s="116"/>
      <c r="FN62" s="16">
        <f t="shared" si="32"/>
        <v>0</v>
      </c>
      <c r="FO62" s="90"/>
      <c r="FP62" s="90"/>
      <c r="FQ62" s="90"/>
      <c r="FR62" s="116"/>
      <c r="FS62" s="16">
        <f t="shared" si="33"/>
        <v>0</v>
      </c>
      <c r="FT62" s="90"/>
      <c r="FU62" s="90"/>
      <c r="FV62" s="90"/>
      <c r="FW62" s="116"/>
      <c r="FX62" s="16">
        <f t="shared" si="34"/>
        <v>0</v>
      </c>
      <c r="FY62" s="90"/>
      <c r="FZ62" s="90"/>
      <c r="GA62" s="90"/>
      <c r="GB62" s="116"/>
      <c r="GC62" s="16">
        <f t="shared" si="35"/>
        <v>0</v>
      </c>
      <c r="GD62" s="90"/>
      <c r="GE62" s="90"/>
      <c r="GF62" s="90"/>
      <c r="GG62" s="116"/>
      <c r="GH62" s="16">
        <f t="shared" si="36"/>
        <v>0</v>
      </c>
      <c r="GI62" s="90"/>
      <c r="GJ62" s="90"/>
      <c r="GK62" s="90"/>
      <c r="GL62" s="116"/>
      <c r="GM62" s="16">
        <f t="shared" si="37"/>
        <v>0</v>
      </c>
      <c r="GN62" s="90"/>
      <c r="GO62" s="90"/>
      <c r="GP62" s="90"/>
      <c r="GQ62" s="116"/>
      <c r="GR62" s="16">
        <f t="shared" si="38"/>
        <v>0</v>
      </c>
      <c r="GS62" s="90"/>
      <c r="GT62" s="90"/>
      <c r="GU62" s="90"/>
      <c r="GV62" s="116"/>
      <c r="GW62" s="16">
        <f t="shared" si="39"/>
        <v>0</v>
      </c>
      <c r="GX62" s="90"/>
      <c r="GY62" s="90"/>
      <c r="GZ62" s="90"/>
      <c r="HA62" s="116"/>
      <c r="HB62" s="16">
        <f t="shared" si="40"/>
        <v>0</v>
      </c>
      <c r="HC62" s="90"/>
      <c r="HD62" s="90"/>
      <c r="HE62" s="90"/>
      <c r="HF62" s="116"/>
      <c r="HG62" s="16">
        <f t="shared" si="41"/>
        <v>0</v>
      </c>
      <c r="HH62" s="90"/>
      <c r="HI62" s="90"/>
      <c r="HJ62" s="90"/>
      <c r="HK62" s="116"/>
      <c r="HL62" s="16">
        <f t="shared" si="42"/>
        <v>0</v>
      </c>
      <c r="HM62" s="90"/>
      <c r="HN62" s="90"/>
      <c r="HO62" s="90"/>
      <c r="HP62" s="116"/>
      <c r="HQ62" s="16">
        <f t="shared" si="43"/>
        <v>0</v>
      </c>
      <c r="HR62" s="90"/>
      <c r="HS62" s="90"/>
      <c r="HT62" s="90"/>
      <c r="HU62" s="116"/>
      <c r="HV62" s="16">
        <f t="shared" si="44"/>
        <v>0</v>
      </c>
      <c r="HW62" s="90"/>
      <c r="HX62" s="90"/>
      <c r="HY62" s="90"/>
      <c r="HZ62" s="116"/>
      <c r="IA62" s="16">
        <f t="shared" si="45"/>
        <v>0</v>
      </c>
      <c r="IB62" s="90"/>
      <c r="IC62" s="90"/>
      <c r="ID62" s="90"/>
      <c r="IE62" s="116"/>
      <c r="IF62" s="16">
        <f t="shared" si="46"/>
        <v>0</v>
      </c>
      <c r="IG62" s="90"/>
      <c r="IH62" s="90"/>
      <c r="II62" s="90"/>
      <c r="IJ62" s="116"/>
      <c r="IK62" s="16">
        <f t="shared" si="47"/>
        <v>0</v>
      </c>
      <c r="IL62" s="90"/>
      <c r="IM62" s="90"/>
      <c r="IN62" s="90"/>
      <c r="IO62" s="116"/>
      <c r="IP62" s="16">
        <f t="shared" si="48"/>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49"/>
        <v>0</v>
      </c>
      <c r="BD63" s="90"/>
      <c r="BE63" s="90"/>
      <c r="BF63" s="90"/>
      <c r="BG63" s="116"/>
      <c r="BH63" s="16">
        <f t="shared" si="11"/>
        <v>0</v>
      </c>
      <c r="BI63" s="90"/>
      <c r="BJ63" s="90"/>
      <c r="BK63" s="90"/>
      <c r="BL63" s="116"/>
      <c r="BM63" s="16">
        <f t="shared" si="12"/>
        <v>0</v>
      </c>
      <c r="BN63" s="90"/>
      <c r="BO63" s="90"/>
      <c r="BP63" s="90"/>
      <c r="BQ63" s="116"/>
      <c r="BR63" s="16">
        <f t="shared" si="13"/>
        <v>0</v>
      </c>
      <c r="BS63" s="90"/>
      <c r="BT63" s="90"/>
      <c r="BU63" s="90"/>
      <c r="BV63" s="116"/>
      <c r="BW63" s="16">
        <f t="shared" si="14"/>
        <v>0</v>
      </c>
      <c r="BX63" s="90"/>
      <c r="BY63" s="90"/>
      <c r="BZ63" s="90"/>
      <c r="CA63" s="116"/>
      <c r="CB63" s="16">
        <f t="shared" si="15"/>
        <v>0</v>
      </c>
      <c r="CC63" s="90"/>
      <c r="CD63" s="90"/>
      <c r="CE63" s="90"/>
      <c r="CF63" s="116"/>
      <c r="CG63" s="16">
        <f t="shared" si="16"/>
        <v>0</v>
      </c>
      <c r="CH63" s="90"/>
      <c r="CI63" s="90"/>
      <c r="CJ63" s="90"/>
      <c r="CK63" s="116"/>
      <c r="CL63" s="16">
        <f t="shared" si="17"/>
        <v>0</v>
      </c>
      <c r="CM63" s="90"/>
      <c r="CN63" s="90"/>
      <c r="CO63" s="90"/>
      <c r="CP63" s="116"/>
      <c r="CQ63" s="16">
        <f t="shared" si="18"/>
        <v>0</v>
      </c>
      <c r="CR63" s="90"/>
      <c r="CS63" s="90"/>
      <c r="CT63" s="90"/>
      <c r="CU63" s="116"/>
      <c r="CV63" s="16">
        <f t="shared" si="19"/>
        <v>0</v>
      </c>
      <c r="CW63" s="90"/>
      <c r="CX63" s="90"/>
      <c r="CY63" s="90"/>
      <c r="CZ63" s="116"/>
      <c r="DA63" s="16">
        <f t="shared" si="20"/>
        <v>0</v>
      </c>
      <c r="DB63" s="90"/>
      <c r="DC63" s="90"/>
      <c r="DD63" s="90"/>
      <c r="DE63" s="116"/>
      <c r="DF63" s="16">
        <f t="shared" si="21"/>
        <v>0</v>
      </c>
      <c r="DG63" s="90"/>
      <c r="DH63" s="90"/>
      <c r="DI63" s="90"/>
      <c r="DJ63" s="116"/>
      <c r="DK63" s="16">
        <f t="shared" si="22"/>
        <v>0</v>
      </c>
      <c r="DL63" s="90"/>
      <c r="DM63" s="90"/>
      <c r="DN63" s="90"/>
      <c r="DO63" s="116"/>
      <c r="DP63" s="16">
        <f t="shared" si="23"/>
        <v>0</v>
      </c>
      <c r="DQ63" s="90"/>
      <c r="DR63" s="90"/>
      <c r="DS63" s="90"/>
      <c r="DT63" s="116"/>
      <c r="DU63" s="16">
        <f t="shared" si="24"/>
        <v>0</v>
      </c>
      <c r="DV63" s="90"/>
      <c r="DW63" s="90"/>
      <c r="DX63" s="90"/>
      <c r="DY63" s="116"/>
      <c r="DZ63" s="16">
        <f t="shared" si="25"/>
        <v>0</v>
      </c>
      <c r="EA63" s="90"/>
      <c r="EB63" s="90"/>
      <c r="EC63" s="90"/>
      <c r="ED63" s="116"/>
      <c r="EE63" s="16">
        <f t="shared" si="26"/>
        <v>0</v>
      </c>
      <c r="EF63" s="90"/>
      <c r="EG63" s="90"/>
      <c r="EH63" s="90"/>
      <c r="EI63" s="116"/>
      <c r="EJ63" s="16">
        <f t="shared" si="27"/>
        <v>0</v>
      </c>
      <c r="EK63" s="90"/>
      <c r="EL63" s="90"/>
      <c r="EM63" s="90"/>
      <c r="EN63" s="116"/>
      <c r="EO63" s="16">
        <f t="shared" si="28"/>
        <v>0</v>
      </c>
      <c r="EP63" s="90"/>
      <c r="EQ63" s="90"/>
      <c r="ER63" s="90"/>
      <c r="ES63" s="116"/>
      <c r="ET63" s="16">
        <f t="shared" si="29"/>
        <v>0</v>
      </c>
      <c r="EU63" s="90"/>
      <c r="EV63" s="90"/>
      <c r="EW63" s="90"/>
      <c r="EX63" s="116"/>
      <c r="EY63" s="16">
        <f t="shared" si="30"/>
        <v>0</v>
      </c>
      <c r="EZ63" s="90"/>
      <c r="FA63" s="90"/>
      <c r="FB63" s="90"/>
      <c r="FC63" s="116"/>
      <c r="FD63" s="16">
        <f t="shared" si="31"/>
        <v>0</v>
      </c>
      <c r="FE63" s="90"/>
      <c r="FF63" s="90"/>
      <c r="FG63" s="90"/>
      <c r="FH63" s="116"/>
      <c r="FI63" s="16">
        <f t="shared" si="50"/>
        <v>0</v>
      </c>
      <c r="FJ63" s="90"/>
      <c r="FK63" s="90"/>
      <c r="FL63" s="90"/>
      <c r="FM63" s="116"/>
      <c r="FN63" s="16">
        <f t="shared" si="32"/>
        <v>0</v>
      </c>
      <c r="FO63" s="90"/>
      <c r="FP63" s="90"/>
      <c r="FQ63" s="90"/>
      <c r="FR63" s="116"/>
      <c r="FS63" s="16">
        <f t="shared" si="33"/>
        <v>0</v>
      </c>
      <c r="FT63" s="90"/>
      <c r="FU63" s="90"/>
      <c r="FV63" s="90"/>
      <c r="FW63" s="116"/>
      <c r="FX63" s="16">
        <f t="shared" si="34"/>
        <v>0</v>
      </c>
      <c r="FY63" s="90"/>
      <c r="FZ63" s="90"/>
      <c r="GA63" s="90"/>
      <c r="GB63" s="116"/>
      <c r="GC63" s="16">
        <f t="shared" si="35"/>
        <v>0</v>
      </c>
      <c r="GD63" s="90"/>
      <c r="GE63" s="90"/>
      <c r="GF63" s="90"/>
      <c r="GG63" s="116"/>
      <c r="GH63" s="16">
        <f t="shared" si="36"/>
        <v>0</v>
      </c>
      <c r="GI63" s="90"/>
      <c r="GJ63" s="90"/>
      <c r="GK63" s="90"/>
      <c r="GL63" s="116"/>
      <c r="GM63" s="16">
        <f t="shared" si="37"/>
        <v>0</v>
      </c>
      <c r="GN63" s="90"/>
      <c r="GO63" s="90"/>
      <c r="GP63" s="90"/>
      <c r="GQ63" s="116"/>
      <c r="GR63" s="16">
        <f t="shared" si="38"/>
        <v>0</v>
      </c>
      <c r="GS63" s="90"/>
      <c r="GT63" s="90"/>
      <c r="GU63" s="90"/>
      <c r="GV63" s="116"/>
      <c r="GW63" s="16">
        <f t="shared" si="39"/>
        <v>0</v>
      </c>
      <c r="GX63" s="90"/>
      <c r="GY63" s="90"/>
      <c r="GZ63" s="90"/>
      <c r="HA63" s="116"/>
      <c r="HB63" s="16">
        <f t="shared" si="40"/>
        <v>0</v>
      </c>
      <c r="HC63" s="90"/>
      <c r="HD63" s="90"/>
      <c r="HE63" s="90"/>
      <c r="HF63" s="116"/>
      <c r="HG63" s="16">
        <f t="shared" si="41"/>
        <v>0</v>
      </c>
      <c r="HH63" s="90"/>
      <c r="HI63" s="90"/>
      <c r="HJ63" s="90"/>
      <c r="HK63" s="116"/>
      <c r="HL63" s="16">
        <f t="shared" si="42"/>
        <v>0</v>
      </c>
      <c r="HM63" s="90"/>
      <c r="HN63" s="90"/>
      <c r="HO63" s="90"/>
      <c r="HP63" s="116"/>
      <c r="HQ63" s="16">
        <f t="shared" si="43"/>
        <v>0</v>
      </c>
      <c r="HR63" s="90"/>
      <c r="HS63" s="90"/>
      <c r="HT63" s="90"/>
      <c r="HU63" s="116"/>
      <c r="HV63" s="16">
        <f t="shared" si="44"/>
        <v>0</v>
      </c>
      <c r="HW63" s="90"/>
      <c r="HX63" s="90"/>
      <c r="HY63" s="90"/>
      <c r="HZ63" s="116"/>
      <c r="IA63" s="16">
        <f t="shared" si="45"/>
        <v>0</v>
      </c>
      <c r="IB63" s="90"/>
      <c r="IC63" s="90"/>
      <c r="ID63" s="90"/>
      <c r="IE63" s="116"/>
      <c r="IF63" s="16">
        <f t="shared" si="46"/>
        <v>0</v>
      </c>
      <c r="IG63" s="90"/>
      <c r="IH63" s="90"/>
      <c r="II63" s="90"/>
      <c r="IJ63" s="116"/>
      <c r="IK63" s="16">
        <f t="shared" si="47"/>
        <v>0</v>
      </c>
      <c r="IL63" s="90"/>
      <c r="IM63" s="90"/>
      <c r="IN63" s="90"/>
      <c r="IO63" s="116"/>
      <c r="IP63" s="16">
        <f t="shared" si="48"/>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49"/>
        <v>0</v>
      </c>
      <c r="BD64" s="90"/>
      <c r="BE64" s="90"/>
      <c r="BF64" s="90"/>
      <c r="BG64" s="116"/>
      <c r="BH64" s="16">
        <f t="shared" si="11"/>
        <v>0</v>
      </c>
      <c r="BI64" s="90"/>
      <c r="BJ64" s="90"/>
      <c r="BK64" s="90"/>
      <c r="BL64" s="116"/>
      <c r="BM64" s="16">
        <f t="shared" si="12"/>
        <v>0</v>
      </c>
      <c r="BN64" s="90"/>
      <c r="BO64" s="90"/>
      <c r="BP64" s="90"/>
      <c r="BQ64" s="116"/>
      <c r="BR64" s="16">
        <f t="shared" si="13"/>
        <v>0</v>
      </c>
      <c r="BS64" s="90"/>
      <c r="BT64" s="90"/>
      <c r="BU64" s="90"/>
      <c r="BV64" s="116"/>
      <c r="BW64" s="16">
        <f t="shared" si="14"/>
        <v>0</v>
      </c>
      <c r="BX64" s="90"/>
      <c r="BY64" s="90"/>
      <c r="BZ64" s="90"/>
      <c r="CA64" s="116"/>
      <c r="CB64" s="16">
        <f t="shared" si="15"/>
        <v>0</v>
      </c>
      <c r="CC64" s="90"/>
      <c r="CD64" s="90"/>
      <c r="CE64" s="90"/>
      <c r="CF64" s="116"/>
      <c r="CG64" s="16">
        <f t="shared" si="16"/>
        <v>0</v>
      </c>
      <c r="CH64" s="90"/>
      <c r="CI64" s="90"/>
      <c r="CJ64" s="90"/>
      <c r="CK64" s="116"/>
      <c r="CL64" s="16">
        <f t="shared" si="17"/>
        <v>0</v>
      </c>
      <c r="CM64" s="90"/>
      <c r="CN64" s="90"/>
      <c r="CO64" s="90"/>
      <c r="CP64" s="116"/>
      <c r="CQ64" s="16">
        <f t="shared" si="18"/>
        <v>0</v>
      </c>
      <c r="CR64" s="90"/>
      <c r="CS64" s="90"/>
      <c r="CT64" s="90"/>
      <c r="CU64" s="116"/>
      <c r="CV64" s="16">
        <f t="shared" si="19"/>
        <v>0</v>
      </c>
      <c r="CW64" s="90"/>
      <c r="CX64" s="90"/>
      <c r="CY64" s="90"/>
      <c r="CZ64" s="116"/>
      <c r="DA64" s="16">
        <f t="shared" si="20"/>
        <v>0</v>
      </c>
      <c r="DB64" s="90"/>
      <c r="DC64" s="90"/>
      <c r="DD64" s="90"/>
      <c r="DE64" s="116"/>
      <c r="DF64" s="16">
        <f t="shared" si="21"/>
        <v>0</v>
      </c>
      <c r="DG64" s="90"/>
      <c r="DH64" s="90"/>
      <c r="DI64" s="90"/>
      <c r="DJ64" s="116"/>
      <c r="DK64" s="16">
        <f t="shared" si="22"/>
        <v>0</v>
      </c>
      <c r="DL64" s="90"/>
      <c r="DM64" s="90"/>
      <c r="DN64" s="90"/>
      <c r="DO64" s="116"/>
      <c r="DP64" s="16">
        <f t="shared" si="23"/>
        <v>0</v>
      </c>
      <c r="DQ64" s="90"/>
      <c r="DR64" s="90"/>
      <c r="DS64" s="90"/>
      <c r="DT64" s="116"/>
      <c r="DU64" s="16">
        <f t="shared" si="24"/>
        <v>0</v>
      </c>
      <c r="DV64" s="90"/>
      <c r="DW64" s="90"/>
      <c r="DX64" s="90"/>
      <c r="DY64" s="116"/>
      <c r="DZ64" s="16">
        <f t="shared" si="25"/>
        <v>0</v>
      </c>
      <c r="EA64" s="90"/>
      <c r="EB64" s="90"/>
      <c r="EC64" s="90"/>
      <c r="ED64" s="116"/>
      <c r="EE64" s="16">
        <f t="shared" si="26"/>
        <v>0</v>
      </c>
      <c r="EF64" s="90"/>
      <c r="EG64" s="90"/>
      <c r="EH64" s="90"/>
      <c r="EI64" s="116"/>
      <c r="EJ64" s="16">
        <f t="shared" si="27"/>
        <v>0</v>
      </c>
      <c r="EK64" s="90"/>
      <c r="EL64" s="90"/>
      <c r="EM64" s="90"/>
      <c r="EN64" s="116"/>
      <c r="EO64" s="16">
        <f t="shared" si="28"/>
        <v>0</v>
      </c>
      <c r="EP64" s="90"/>
      <c r="EQ64" s="90"/>
      <c r="ER64" s="90"/>
      <c r="ES64" s="116"/>
      <c r="ET64" s="16">
        <f t="shared" si="29"/>
        <v>0</v>
      </c>
      <c r="EU64" s="90"/>
      <c r="EV64" s="90"/>
      <c r="EW64" s="90"/>
      <c r="EX64" s="116"/>
      <c r="EY64" s="16">
        <f t="shared" si="30"/>
        <v>0</v>
      </c>
      <c r="EZ64" s="90"/>
      <c r="FA64" s="90"/>
      <c r="FB64" s="90"/>
      <c r="FC64" s="116"/>
      <c r="FD64" s="16">
        <f t="shared" si="31"/>
        <v>0</v>
      </c>
      <c r="FE64" s="90"/>
      <c r="FF64" s="90"/>
      <c r="FG64" s="90"/>
      <c r="FH64" s="116"/>
      <c r="FI64" s="16">
        <f t="shared" si="50"/>
        <v>0</v>
      </c>
      <c r="FJ64" s="90"/>
      <c r="FK64" s="90"/>
      <c r="FL64" s="90"/>
      <c r="FM64" s="116"/>
      <c r="FN64" s="16">
        <f t="shared" si="32"/>
        <v>0</v>
      </c>
      <c r="FO64" s="90"/>
      <c r="FP64" s="90"/>
      <c r="FQ64" s="90"/>
      <c r="FR64" s="116"/>
      <c r="FS64" s="16">
        <f t="shared" si="33"/>
        <v>0</v>
      </c>
      <c r="FT64" s="90"/>
      <c r="FU64" s="90"/>
      <c r="FV64" s="90"/>
      <c r="FW64" s="116"/>
      <c r="FX64" s="16">
        <f t="shared" si="34"/>
        <v>0</v>
      </c>
      <c r="FY64" s="90"/>
      <c r="FZ64" s="90"/>
      <c r="GA64" s="90"/>
      <c r="GB64" s="116"/>
      <c r="GC64" s="16">
        <f t="shared" si="35"/>
        <v>0</v>
      </c>
      <c r="GD64" s="90"/>
      <c r="GE64" s="90"/>
      <c r="GF64" s="90"/>
      <c r="GG64" s="116"/>
      <c r="GH64" s="16">
        <f t="shared" si="36"/>
        <v>0</v>
      </c>
      <c r="GI64" s="90"/>
      <c r="GJ64" s="90"/>
      <c r="GK64" s="90"/>
      <c r="GL64" s="116"/>
      <c r="GM64" s="16">
        <f t="shared" si="37"/>
        <v>0</v>
      </c>
      <c r="GN64" s="90"/>
      <c r="GO64" s="90"/>
      <c r="GP64" s="90"/>
      <c r="GQ64" s="116"/>
      <c r="GR64" s="16">
        <f t="shared" si="38"/>
        <v>0</v>
      </c>
      <c r="GS64" s="90"/>
      <c r="GT64" s="90"/>
      <c r="GU64" s="90"/>
      <c r="GV64" s="116"/>
      <c r="GW64" s="16">
        <f t="shared" si="39"/>
        <v>0</v>
      </c>
      <c r="GX64" s="90"/>
      <c r="GY64" s="90"/>
      <c r="GZ64" s="90"/>
      <c r="HA64" s="116"/>
      <c r="HB64" s="16">
        <f t="shared" si="40"/>
        <v>0</v>
      </c>
      <c r="HC64" s="90"/>
      <c r="HD64" s="90"/>
      <c r="HE64" s="90"/>
      <c r="HF64" s="116"/>
      <c r="HG64" s="16">
        <f t="shared" si="41"/>
        <v>0</v>
      </c>
      <c r="HH64" s="90"/>
      <c r="HI64" s="90"/>
      <c r="HJ64" s="90"/>
      <c r="HK64" s="116"/>
      <c r="HL64" s="16">
        <f t="shared" si="42"/>
        <v>0</v>
      </c>
      <c r="HM64" s="90"/>
      <c r="HN64" s="90"/>
      <c r="HO64" s="90"/>
      <c r="HP64" s="116"/>
      <c r="HQ64" s="16">
        <f t="shared" si="43"/>
        <v>0</v>
      </c>
      <c r="HR64" s="90"/>
      <c r="HS64" s="90"/>
      <c r="HT64" s="90"/>
      <c r="HU64" s="116"/>
      <c r="HV64" s="16">
        <f t="shared" si="44"/>
        <v>0</v>
      </c>
      <c r="HW64" s="90"/>
      <c r="HX64" s="90"/>
      <c r="HY64" s="90"/>
      <c r="HZ64" s="116"/>
      <c r="IA64" s="16">
        <f t="shared" si="45"/>
        <v>0</v>
      </c>
      <c r="IB64" s="90"/>
      <c r="IC64" s="90"/>
      <c r="ID64" s="90"/>
      <c r="IE64" s="116"/>
      <c r="IF64" s="16">
        <f t="shared" si="46"/>
        <v>0</v>
      </c>
      <c r="IG64" s="90"/>
      <c r="IH64" s="90"/>
      <c r="II64" s="90"/>
      <c r="IJ64" s="116"/>
      <c r="IK64" s="16">
        <f t="shared" si="47"/>
        <v>0</v>
      </c>
      <c r="IL64" s="90"/>
      <c r="IM64" s="90"/>
      <c r="IN64" s="90"/>
      <c r="IO64" s="116"/>
      <c r="IP64" s="16">
        <f t="shared" si="48"/>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49"/>
        <v>0</v>
      </c>
      <c r="BD65" s="90"/>
      <c r="BE65" s="90"/>
      <c r="BF65" s="90"/>
      <c r="BG65" s="116"/>
      <c r="BH65" s="16">
        <f t="shared" si="11"/>
        <v>0</v>
      </c>
      <c r="BI65" s="90"/>
      <c r="BJ65" s="90"/>
      <c r="BK65" s="90"/>
      <c r="BL65" s="116"/>
      <c r="BM65" s="16">
        <f t="shared" si="12"/>
        <v>0</v>
      </c>
      <c r="BN65" s="90"/>
      <c r="BO65" s="90"/>
      <c r="BP65" s="90"/>
      <c r="BQ65" s="116"/>
      <c r="BR65" s="16">
        <f t="shared" si="13"/>
        <v>0</v>
      </c>
      <c r="BS65" s="90"/>
      <c r="BT65" s="90"/>
      <c r="BU65" s="90"/>
      <c r="BV65" s="116"/>
      <c r="BW65" s="16">
        <f t="shared" si="14"/>
        <v>0</v>
      </c>
      <c r="BX65" s="90"/>
      <c r="BY65" s="90"/>
      <c r="BZ65" s="90"/>
      <c r="CA65" s="116"/>
      <c r="CB65" s="16">
        <f t="shared" si="15"/>
        <v>0</v>
      </c>
      <c r="CC65" s="90"/>
      <c r="CD65" s="90"/>
      <c r="CE65" s="90"/>
      <c r="CF65" s="116"/>
      <c r="CG65" s="16">
        <f t="shared" si="16"/>
        <v>0</v>
      </c>
      <c r="CH65" s="90"/>
      <c r="CI65" s="90"/>
      <c r="CJ65" s="90"/>
      <c r="CK65" s="116"/>
      <c r="CL65" s="16">
        <f t="shared" si="17"/>
        <v>0</v>
      </c>
      <c r="CM65" s="90"/>
      <c r="CN65" s="90"/>
      <c r="CO65" s="90"/>
      <c r="CP65" s="116"/>
      <c r="CQ65" s="16">
        <f t="shared" si="18"/>
        <v>0</v>
      </c>
      <c r="CR65" s="90"/>
      <c r="CS65" s="90"/>
      <c r="CT65" s="90"/>
      <c r="CU65" s="116"/>
      <c r="CV65" s="16">
        <f t="shared" si="19"/>
        <v>0</v>
      </c>
      <c r="CW65" s="90"/>
      <c r="CX65" s="90"/>
      <c r="CY65" s="90"/>
      <c r="CZ65" s="116"/>
      <c r="DA65" s="16">
        <f t="shared" si="20"/>
        <v>0</v>
      </c>
      <c r="DB65" s="90"/>
      <c r="DC65" s="90"/>
      <c r="DD65" s="90"/>
      <c r="DE65" s="116"/>
      <c r="DF65" s="16">
        <f t="shared" si="21"/>
        <v>0</v>
      </c>
      <c r="DG65" s="90"/>
      <c r="DH65" s="90"/>
      <c r="DI65" s="90"/>
      <c r="DJ65" s="116"/>
      <c r="DK65" s="16">
        <f t="shared" si="22"/>
        <v>0</v>
      </c>
      <c r="DL65" s="90"/>
      <c r="DM65" s="90"/>
      <c r="DN65" s="90"/>
      <c r="DO65" s="116"/>
      <c r="DP65" s="16">
        <f t="shared" si="23"/>
        <v>0</v>
      </c>
      <c r="DQ65" s="90"/>
      <c r="DR65" s="90"/>
      <c r="DS65" s="90"/>
      <c r="DT65" s="116"/>
      <c r="DU65" s="16">
        <f t="shared" si="24"/>
        <v>0</v>
      </c>
      <c r="DV65" s="90"/>
      <c r="DW65" s="90"/>
      <c r="DX65" s="90"/>
      <c r="DY65" s="116"/>
      <c r="DZ65" s="16">
        <f t="shared" si="25"/>
        <v>0</v>
      </c>
      <c r="EA65" s="90"/>
      <c r="EB65" s="90"/>
      <c r="EC65" s="90"/>
      <c r="ED65" s="116"/>
      <c r="EE65" s="16">
        <f t="shared" si="26"/>
        <v>0</v>
      </c>
      <c r="EF65" s="90"/>
      <c r="EG65" s="90"/>
      <c r="EH65" s="90"/>
      <c r="EI65" s="116"/>
      <c r="EJ65" s="16">
        <f t="shared" si="27"/>
        <v>0</v>
      </c>
      <c r="EK65" s="90"/>
      <c r="EL65" s="90"/>
      <c r="EM65" s="90"/>
      <c r="EN65" s="116"/>
      <c r="EO65" s="16">
        <f t="shared" si="28"/>
        <v>0</v>
      </c>
      <c r="EP65" s="90"/>
      <c r="EQ65" s="90"/>
      <c r="ER65" s="90"/>
      <c r="ES65" s="116"/>
      <c r="ET65" s="16">
        <f t="shared" si="29"/>
        <v>0</v>
      </c>
      <c r="EU65" s="90"/>
      <c r="EV65" s="90"/>
      <c r="EW65" s="90"/>
      <c r="EX65" s="116"/>
      <c r="EY65" s="16">
        <f t="shared" si="30"/>
        <v>0</v>
      </c>
      <c r="EZ65" s="90"/>
      <c r="FA65" s="90"/>
      <c r="FB65" s="90"/>
      <c r="FC65" s="116"/>
      <c r="FD65" s="16">
        <f t="shared" si="31"/>
        <v>0</v>
      </c>
      <c r="FE65" s="90"/>
      <c r="FF65" s="90"/>
      <c r="FG65" s="90"/>
      <c r="FH65" s="116"/>
      <c r="FI65" s="16">
        <f t="shared" si="50"/>
        <v>0</v>
      </c>
      <c r="FJ65" s="90"/>
      <c r="FK65" s="90"/>
      <c r="FL65" s="90"/>
      <c r="FM65" s="116"/>
      <c r="FN65" s="16">
        <f t="shared" si="32"/>
        <v>0</v>
      </c>
      <c r="FO65" s="90"/>
      <c r="FP65" s="90"/>
      <c r="FQ65" s="90"/>
      <c r="FR65" s="116"/>
      <c r="FS65" s="16">
        <f t="shared" si="33"/>
        <v>0</v>
      </c>
      <c r="FT65" s="90"/>
      <c r="FU65" s="90"/>
      <c r="FV65" s="90"/>
      <c r="FW65" s="116"/>
      <c r="FX65" s="16">
        <f t="shared" si="34"/>
        <v>0</v>
      </c>
      <c r="FY65" s="90"/>
      <c r="FZ65" s="90"/>
      <c r="GA65" s="90"/>
      <c r="GB65" s="116"/>
      <c r="GC65" s="16">
        <f t="shared" si="35"/>
        <v>0</v>
      </c>
      <c r="GD65" s="90"/>
      <c r="GE65" s="90"/>
      <c r="GF65" s="90"/>
      <c r="GG65" s="116"/>
      <c r="GH65" s="16">
        <f t="shared" si="36"/>
        <v>0</v>
      </c>
      <c r="GI65" s="90"/>
      <c r="GJ65" s="90"/>
      <c r="GK65" s="90"/>
      <c r="GL65" s="116"/>
      <c r="GM65" s="16">
        <f t="shared" si="37"/>
        <v>0</v>
      </c>
      <c r="GN65" s="90"/>
      <c r="GO65" s="90"/>
      <c r="GP65" s="90"/>
      <c r="GQ65" s="116"/>
      <c r="GR65" s="16">
        <f t="shared" si="38"/>
        <v>0</v>
      </c>
      <c r="GS65" s="90"/>
      <c r="GT65" s="90"/>
      <c r="GU65" s="90"/>
      <c r="GV65" s="116"/>
      <c r="GW65" s="16">
        <f t="shared" si="39"/>
        <v>0</v>
      </c>
      <c r="GX65" s="90"/>
      <c r="GY65" s="90"/>
      <c r="GZ65" s="90"/>
      <c r="HA65" s="116"/>
      <c r="HB65" s="16">
        <f t="shared" si="40"/>
        <v>0</v>
      </c>
      <c r="HC65" s="90"/>
      <c r="HD65" s="90"/>
      <c r="HE65" s="90"/>
      <c r="HF65" s="116"/>
      <c r="HG65" s="16">
        <f t="shared" si="41"/>
        <v>0</v>
      </c>
      <c r="HH65" s="90"/>
      <c r="HI65" s="90"/>
      <c r="HJ65" s="90"/>
      <c r="HK65" s="116"/>
      <c r="HL65" s="16">
        <f t="shared" si="42"/>
        <v>0</v>
      </c>
      <c r="HM65" s="90"/>
      <c r="HN65" s="90"/>
      <c r="HO65" s="90"/>
      <c r="HP65" s="116"/>
      <c r="HQ65" s="16">
        <f t="shared" si="43"/>
        <v>0</v>
      </c>
      <c r="HR65" s="90"/>
      <c r="HS65" s="90"/>
      <c r="HT65" s="90"/>
      <c r="HU65" s="116"/>
      <c r="HV65" s="16">
        <f t="shared" si="44"/>
        <v>0</v>
      </c>
      <c r="HW65" s="90"/>
      <c r="HX65" s="90"/>
      <c r="HY65" s="90"/>
      <c r="HZ65" s="116"/>
      <c r="IA65" s="16">
        <f t="shared" si="45"/>
        <v>0</v>
      </c>
      <c r="IB65" s="90"/>
      <c r="IC65" s="90"/>
      <c r="ID65" s="90"/>
      <c r="IE65" s="116"/>
      <c r="IF65" s="16">
        <f t="shared" si="46"/>
        <v>0</v>
      </c>
      <c r="IG65" s="90"/>
      <c r="IH65" s="90"/>
      <c r="II65" s="90"/>
      <c r="IJ65" s="116"/>
      <c r="IK65" s="16">
        <f t="shared" si="47"/>
        <v>0</v>
      </c>
      <c r="IL65" s="90"/>
      <c r="IM65" s="90"/>
      <c r="IN65" s="90"/>
      <c r="IO65" s="116"/>
      <c r="IP65" s="16">
        <f t="shared" si="48"/>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49"/>
        <v>0</v>
      </c>
      <c r="BD66" s="90"/>
      <c r="BE66" s="90"/>
      <c r="BF66" s="90"/>
      <c r="BG66" s="116"/>
      <c r="BH66" s="16">
        <f t="shared" si="11"/>
        <v>0</v>
      </c>
      <c r="BI66" s="90"/>
      <c r="BJ66" s="90"/>
      <c r="BK66" s="90"/>
      <c r="BL66" s="116"/>
      <c r="BM66" s="16">
        <f t="shared" si="12"/>
        <v>0</v>
      </c>
      <c r="BN66" s="90"/>
      <c r="BO66" s="90"/>
      <c r="BP66" s="90"/>
      <c r="BQ66" s="116"/>
      <c r="BR66" s="16">
        <f t="shared" si="13"/>
        <v>0</v>
      </c>
      <c r="BS66" s="90"/>
      <c r="BT66" s="90"/>
      <c r="BU66" s="90"/>
      <c r="BV66" s="116"/>
      <c r="BW66" s="16">
        <f t="shared" si="14"/>
        <v>0</v>
      </c>
      <c r="BX66" s="90"/>
      <c r="BY66" s="90"/>
      <c r="BZ66" s="90"/>
      <c r="CA66" s="116"/>
      <c r="CB66" s="16">
        <f t="shared" si="15"/>
        <v>0</v>
      </c>
      <c r="CC66" s="90"/>
      <c r="CD66" s="90"/>
      <c r="CE66" s="90"/>
      <c r="CF66" s="116"/>
      <c r="CG66" s="16">
        <f t="shared" si="16"/>
        <v>0</v>
      </c>
      <c r="CH66" s="90"/>
      <c r="CI66" s="90"/>
      <c r="CJ66" s="90"/>
      <c r="CK66" s="116"/>
      <c r="CL66" s="16">
        <f t="shared" si="17"/>
        <v>0</v>
      </c>
      <c r="CM66" s="90"/>
      <c r="CN66" s="90"/>
      <c r="CO66" s="90"/>
      <c r="CP66" s="116"/>
      <c r="CQ66" s="16">
        <f t="shared" si="18"/>
        <v>0</v>
      </c>
      <c r="CR66" s="90"/>
      <c r="CS66" s="90"/>
      <c r="CT66" s="90"/>
      <c r="CU66" s="116"/>
      <c r="CV66" s="16">
        <f t="shared" si="19"/>
        <v>0</v>
      </c>
      <c r="CW66" s="90"/>
      <c r="CX66" s="90"/>
      <c r="CY66" s="90"/>
      <c r="CZ66" s="116"/>
      <c r="DA66" s="16">
        <f t="shared" si="20"/>
        <v>0</v>
      </c>
      <c r="DB66" s="90"/>
      <c r="DC66" s="90"/>
      <c r="DD66" s="90"/>
      <c r="DE66" s="116"/>
      <c r="DF66" s="16">
        <f t="shared" si="21"/>
        <v>0</v>
      </c>
      <c r="DG66" s="90"/>
      <c r="DH66" s="90"/>
      <c r="DI66" s="90"/>
      <c r="DJ66" s="116"/>
      <c r="DK66" s="16">
        <f t="shared" si="22"/>
        <v>0</v>
      </c>
      <c r="DL66" s="90"/>
      <c r="DM66" s="90"/>
      <c r="DN66" s="90"/>
      <c r="DO66" s="116"/>
      <c r="DP66" s="16">
        <f t="shared" si="23"/>
        <v>0</v>
      </c>
      <c r="DQ66" s="90"/>
      <c r="DR66" s="90"/>
      <c r="DS66" s="90"/>
      <c r="DT66" s="116"/>
      <c r="DU66" s="16">
        <f t="shared" si="24"/>
        <v>0</v>
      </c>
      <c r="DV66" s="90"/>
      <c r="DW66" s="90"/>
      <c r="DX66" s="90"/>
      <c r="DY66" s="116"/>
      <c r="DZ66" s="16">
        <f t="shared" si="25"/>
        <v>0</v>
      </c>
      <c r="EA66" s="90"/>
      <c r="EB66" s="90"/>
      <c r="EC66" s="90"/>
      <c r="ED66" s="116"/>
      <c r="EE66" s="16">
        <f t="shared" si="26"/>
        <v>0</v>
      </c>
      <c r="EF66" s="90"/>
      <c r="EG66" s="90"/>
      <c r="EH66" s="90"/>
      <c r="EI66" s="116"/>
      <c r="EJ66" s="16">
        <f t="shared" si="27"/>
        <v>0</v>
      </c>
      <c r="EK66" s="90"/>
      <c r="EL66" s="90"/>
      <c r="EM66" s="90"/>
      <c r="EN66" s="116"/>
      <c r="EO66" s="16">
        <f t="shared" si="28"/>
        <v>0</v>
      </c>
      <c r="EP66" s="90"/>
      <c r="EQ66" s="90"/>
      <c r="ER66" s="90"/>
      <c r="ES66" s="116"/>
      <c r="ET66" s="16">
        <f t="shared" si="29"/>
        <v>0</v>
      </c>
      <c r="EU66" s="90"/>
      <c r="EV66" s="90"/>
      <c r="EW66" s="90"/>
      <c r="EX66" s="116"/>
      <c r="EY66" s="16">
        <f t="shared" si="30"/>
        <v>0</v>
      </c>
      <c r="EZ66" s="90"/>
      <c r="FA66" s="90"/>
      <c r="FB66" s="90"/>
      <c r="FC66" s="116"/>
      <c r="FD66" s="16">
        <f t="shared" si="31"/>
        <v>0</v>
      </c>
      <c r="FE66" s="90"/>
      <c r="FF66" s="90"/>
      <c r="FG66" s="90"/>
      <c r="FH66" s="116"/>
      <c r="FI66" s="16">
        <f t="shared" si="50"/>
        <v>0</v>
      </c>
      <c r="FJ66" s="90"/>
      <c r="FK66" s="90"/>
      <c r="FL66" s="90"/>
      <c r="FM66" s="116"/>
      <c r="FN66" s="16">
        <f t="shared" si="32"/>
        <v>0</v>
      </c>
      <c r="FO66" s="90"/>
      <c r="FP66" s="90"/>
      <c r="FQ66" s="90"/>
      <c r="FR66" s="116"/>
      <c r="FS66" s="16">
        <f t="shared" si="33"/>
        <v>0</v>
      </c>
      <c r="FT66" s="90"/>
      <c r="FU66" s="90"/>
      <c r="FV66" s="90"/>
      <c r="FW66" s="116"/>
      <c r="FX66" s="16">
        <f t="shared" si="34"/>
        <v>0</v>
      </c>
      <c r="FY66" s="90"/>
      <c r="FZ66" s="90"/>
      <c r="GA66" s="90"/>
      <c r="GB66" s="116"/>
      <c r="GC66" s="16">
        <f t="shared" si="35"/>
        <v>0</v>
      </c>
      <c r="GD66" s="90"/>
      <c r="GE66" s="90"/>
      <c r="GF66" s="90"/>
      <c r="GG66" s="116"/>
      <c r="GH66" s="16">
        <f t="shared" si="36"/>
        <v>0</v>
      </c>
      <c r="GI66" s="90"/>
      <c r="GJ66" s="90"/>
      <c r="GK66" s="90"/>
      <c r="GL66" s="116"/>
      <c r="GM66" s="16">
        <f t="shared" si="37"/>
        <v>0</v>
      </c>
      <c r="GN66" s="90"/>
      <c r="GO66" s="90"/>
      <c r="GP66" s="90"/>
      <c r="GQ66" s="116"/>
      <c r="GR66" s="16">
        <f t="shared" si="38"/>
        <v>0</v>
      </c>
      <c r="GS66" s="90"/>
      <c r="GT66" s="90"/>
      <c r="GU66" s="90"/>
      <c r="GV66" s="116"/>
      <c r="GW66" s="16">
        <f t="shared" si="39"/>
        <v>0</v>
      </c>
      <c r="GX66" s="90"/>
      <c r="GY66" s="90"/>
      <c r="GZ66" s="90"/>
      <c r="HA66" s="116"/>
      <c r="HB66" s="16">
        <f t="shared" si="40"/>
        <v>0</v>
      </c>
      <c r="HC66" s="90"/>
      <c r="HD66" s="90"/>
      <c r="HE66" s="90"/>
      <c r="HF66" s="116"/>
      <c r="HG66" s="16">
        <f t="shared" si="41"/>
        <v>0</v>
      </c>
      <c r="HH66" s="90"/>
      <c r="HI66" s="90"/>
      <c r="HJ66" s="90"/>
      <c r="HK66" s="116"/>
      <c r="HL66" s="16">
        <f t="shared" si="42"/>
        <v>0</v>
      </c>
      <c r="HM66" s="90"/>
      <c r="HN66" s="90"/>
      <c r="HO66" s="90"/>
      <c r="HP66" s="116"/>
      <c r="HQ66" s="16">
        <f t="shared" si="43"/>
        <v>0</v>
      </c>
      <c r="HR66" s="90"/>
      <c r="HS66" s="90"/>
      <c r="HT66" s="90"/>
      <c r="HU66" s="116"/>
      <c r="HV66" s="16">
        <f t="shared" si="44"/>
        <v>0</v>
      </c>
      <c r="HW66" s="90"/>
      <c r="HX66" s="90"/>
      <c r="HY66" s="90"/>
      <c r="HZ66" s="116"/>
      <c r="IA66" s="16">
        <f t="shared" si="45"/>
        <v>0</v>
      </c>
      <c r="IB66" s="90"/>
      <c r="IC66" s="90"/>
      <c r="ID66" s="90"/>
      <c r="IE66" s="116"/>
      <c r="IF66" s="16">
        <f t="shared" si="46"/>
        <v>0</v>
      </c>
      <c r="IG66" s="90"/>
      <c r="IH66" s="90"/>
      <c r="II66" s="90"/>
      <c r="IJ66" s="116"/>
      <c r="IK66" s="16">
        <f t="shared" si="47"/>
        <v>0</v>
      </c>
      <c r="IL66" s="90"/>
      <c r="IM66" s="90"/>
      <c r="IN66" s="90"/>
      <c r="IO66" s="116"/>
      <c r="IP66" s="16">
        <f t="shared" si="48"/>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49"/>
        <v>0</v>
      </c>
      <c r="BD67" s="90"/>
      <c r="BE67" s="90"/>
      <c r="BF67" s="90"/>
      <c r="BG67" s="116"/>
      <c r="BH67" s="16">
        <f t="shared" si="11"/>
        <v>0</v>
      </c>
      <c r="BI67" s="90"/>
      <c r="BJ67" s="90"/>
      <c r="BK67" s="90"/>
      <c r="BL67" s="116"/>
      <c r="BM67" s="16">
        <f t="shared" si="12"/>
        <v>0</v>
      </c>
      <c r="BN67" s="90"/>
      <c r="BO67" s="90"/>
      <c r="BP67" s="90"/>
      <c r="BQ67" s="116"/>
      <c r="BR67" s="16">
        <f t="shared" si="13"/>
        <v>0</v>
      </c>
      <c r="BS67" s="90"/>
      <c r="BT67" s="90"/>
      <c r="BU67" s="90"/>
      <c r="BV67" s="116"/>
      <c r="BW67" s="16">
        <f t="shared" si="14"/>
        <v>0</v>
      </c>
      <c r="BX67" s="90"/>
      <c r="BY67" s="90"/>
      <c r="BZ67" s="90"/>
      <c r="CA67" s="116"/>
      <c r="CB67" s="16">
        <f t="shared" si="15"/>
        <v>0</v>
      </c>
      <c r="CC67" s="90"/>
      <c r="CD67" s="90"/>
      <c r="CE67" s="90"/>
      <c r="CF67" s="116"/>
      <c r="CG67" s="16">
        <f t="shared" si="16"/>
        <v>0</v>
      </c>
      <c r="CH67" s="90"/>
      <c r="CI67" s="90"/>
      <c r="CJ67" s="90"/>
      <c r="CK67" s="116"/>
      <c r="CL67" s="16">
        <f t="shared" si="17"/>
        <v>0</v>
      </c>
      <c r="CM67" s="90"/>
      <c r="CN67" s="90"/>
      <c r="CO67" s="90"/>
      <c r="CP67" s="116"/>
      <c r="CQ67" s="16">
        <f t="shared" si="18"/>
        <v>0</v>
      </c>
      <c r="CR67" s="90"/>
      <c r="CS67" s="90"/>
      <c r="CT67" s="90"/>
      <c r="CU67" s="116"/>
      <c r="CV67" s="16">
        <f t="shared" si="19"/>
        <v>0</v>
      </c>
      <c r="CW67" s="90"/>
      <c r="CX67" s="90"/>
      <c r="CY67" s="90"/>
      <c r="CZ67" s="116"/>
      <c r="DA67" s="16">
        <f t="shared" si="20"/>
        <v>0</v>
      </c>
      <c r="DB67" s="90"/>
      <c r="DC67" s="90"/>
      <c r="DD67" s="90"/>
      <c r="DE67" s="116"/>
      <c r="DF67" s="16">
        <f t="shared" si="21"/>
        <v>0</v>
      </c>
      <c r="DG67" s="90"/>
      <c r="DH67" s="90"/>
      <c r="DI67" s="90"/>
      <c r="DJ67" s="116"/>
      <c r="DK67" s="16">
        <f t="shared" si="22"/>
        <v>0</v>
      </c>
      <c r="DL67" s="90"/>
      <c r="DM67" s="90"/>
      <c r="DN67" s="90"/>
      <c r="DO67" s="116"/>
      <c r="DP67" s="16">
        <f t="shared" si="23"/>
        <v>0</v>
      </c>
      <c r="DQ67" s="90"/>
      <c r="DR67" s="90"/>
      <c r="DS67" s="90"/>
      <c r="DT67" s="116"/>
      <c r="DU67" s="16">
        <f t="shared" si="24"/>
        <v>0</v>
      </c>
      <c r="DV67" s="90"/>
      <c r="DW67" s="90"/>
      <c r="DX67" s="90"/>
      <c r="DY67" s="116"/>
      <c r="DZ67" s="16">
        <f t="shared" si="25"/>
        <v>0</v>
      </c>
      <c r="EA67" s="90"/>
      <c r="EB67" s="90"/>
      <c r="EC67" s="90"/>
      <c r="ED67" s="116"/>
      <c r="EE67" s="16">
        <f t="shared" si="26"/>
        <v>0</v>
      </c>
      <c r="EF67" s="90"/>
      <c r="EG67" s="90"/>
      <c r="EH67" s="90"/>
      <c r="EI67" s="116"/>
      <c r="EJ67" s="16">
        <f t="shared" si="27"/>
        <v>0</v>
      </c>
      <c r="EK67" s="90"/>
      <c r="EL67" s="90"/>
      <c r="EM67" s="90"/>
      <c r="EN67" s="116"/>
      <c r="EO67" s="16">
        <f t="shared" si="28"/>
        <v>0</v>
      </c>
      <c r="EP67" s="90"/>
      <c r="EQ67" s="90"/>
      <c r="ER67" s="90"/>
      <c r="ES67" s="116"/>
      <c r="ET67" s="16">
        <f t="shared" si="29"/>
        <v>0</v>
      </c>
      <c r="EU67" s="90"/>
      <c r="EV67" s="90"/>
      <c r="EW67" s="90"/>
      <c r="EX67" s="116"/>
      <c r="EY67" s="16">
        <f t="shared" si="30"/>
        <v>0</v>
      </c>
      <c r="EZ67" s="90"/>
      <c r="FA67" s="90"/>
      <c r="FB67" s="90"/>
      <c r="FC67" s="116"/>
      <c r="FD67" s="16">
        <f t="shared" si="31"/>
        <v>0</v>
      </c>
      <c r="FE67" s="90"/>
      <c r="FF67" s="90"/>
      <c r="FG67" s="90"/>
      <c r="FH67" s="116"/>
      <c r="FI67" s="16">
        <f t="shared" si="50"/>
        <v>0</v>
      </c>
      <c r="FJ67" s="90"/>
      <c r="FK67" s="90"/>
      <c r="FL67" s="90"/>
      <c r="FM67" s="116"/>
      <c r="FN67" s="16">
        <f t="shared" si="32"/>
        <v>0</v>
      </c>
      <c r="FO67" s="90"/>
      <c r="FP67" s="90"/>
      <c r="FQ67" s="90"/>
      <c r="FR67" s="116"/>
      <c r="FS67" s="16">
        <f t="shared" si="33"/>
        <v>0</v>
      </c>
      <c r="FT67" s="90"/>
      <c r="FU67" s="90"/>
      <c r="FV67" s="90"/>
      <c r="FW67" s="116"/>
      <c r="FX67" s="16">
        <f t="shared" si="34"/>
        <v>0</v>
      </c>
      <c r="FY67" s="90"/>
      <c r="FZ67" s="90"/>
      <c r="GA67" s="90"/>
      <c r="GB67" s="116"/>
      <c r="GC67" s="16">
        <f t="shared" si="35"/>
        <v>0</v>
      </c>
      <c r="GD67" s="90"/>
      <c r="GE67" s="90"/>
      <c r="GF67" s="90"/>
      <c r="GG67" s="116"/>
      <c r="GH67" s="16">
        <f t="shared" si="36"/>
        <v>0</v>
      </c>
      <c r="GI67" s="90"/>
      <c r="GJ67" s="90"/>
      <c r="GK67" s="90"/>
      <c r="GL67" s="116"/>
      <c r="GM67" s="16">
        <f t="shared" si="37"/>
        <v>0</v>
      </c>
      <c r="GN67" s="90"/>
      <c r="GO67" s="90"/>
      <c r="GP67" s="90"/>
      <c r="GQ67" s="116"/>
      <c r="GR67" s="16">
        <f t="shared" si="38"/>
        <v>0</v>
      </c>
      <c r="GS67" s="90"/>
      <c r="GT67" s="90"/>
      <c r="GU67" s="90"/>
      <c r="GV67" s="116"/>
      <c r="GW67" s="16">
        <f t="shared" si="39"/>
        <v>0</v>
      </c>
      <c r="GX67" s="90"/>
      <c r="GY67" s="90"/>
      <c r="GZ67" s="90"/>
      <c r="HA67" s="116"/>
      <c r="HB67" s="16">
        <f t="shared" si="40"/>
        <v>0</v>
      </c>
      <c r="HC67" s="90"/>
      <c r="HD67" s="90"/>
      <c r="HE67" s="90"/>
      <c r="HF67" s="116"/>
      <c r="HG67" s="16">
        <f t="shared" si="41"/>
        <v>0</v>
      </c>
      <c r="HH67" s="90"/>
      <c r="HI67" s="90"/>
      <c r="HJ67" s="90"/>
      <c r="HK67" s="116"/>
      <c r="HL67" s="16">
        <f t="shared" si="42"/>
        <v>0</v>
      </c>
      <c r="HM67" s="90"/>
      <c r="HN67" s="90"/>
      <c r="HO67" s="90"/>
      <c r="HP67" s="116"/>
      <c r="HQ67" s="16">
        <f t="shared" si="43"/>
        <v>0</v>
      </c>
      <c r="HR67" s="90"/>
      <c r="HS67" s="90"/>
      <c r="HT67" s="90"/>
      <c r="HU67" s="116"/>
      <c r="HV67" s="16">
        <f t="shared" si="44"/>
        <v>0</v>
      </c>
      <c r="HW67" s="90"/>
      <c r="HX67" s="90"/>
      <c r="HY67" s="90"/>
      <c r="HZ67" s="116"/>
      <c r="IA67" s="16">
        <f t="shared" si="45"/>
        <v>0</v>
      </c>
      <c r="IB67" s="90"/>
      <c r="IC67" s="90"/>
      <c r="ID67" s="90"/>
      <c r="IE67" s="116"/>
      <c r="IF67" s="16">
        <f t="shared" si="46"/>
        <v>0</v>
      </c>
      <c r="IG67" s="90"/>
      <c r="IH67" s="90"/>
      <c r="II67" s="90"/>
      <c r="IJ67" s="116"/>
      <c r="IK67" s="16">
        <f t="shared" si="47"/>
        <v>0</v>
      </c>
      <c r="IL67" s="90"/>
      <c r="IM67" s="90"/>
      <c r="IN67" s="90"/>
      <c r="IO67" s="116"/>
      <c r="IP67" s="16">
        <f t="shared" si="48"/>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49"/>
        <v>0</v>
      </c>
      <c r="BD68" s="90"/>
      <c r="BE68" s="90"/>
      <c r="BF68" s="90"/>
      <c r="BG68" s="116"/>
      <c r="BH68" s="16">
        <f t="shared" si="11"/>
        <v>0</v>
      </c>
      <c r="BI68" s="90"/>
      <c r="BJ68" s="90"/>
      <c r="BK68" s="90"/>
      <c r="BL68" s="116"/>
      <c r="BM68" s="16">
        <f t="shared" si="12"/>
        <v>0</v>
      </c>
      <c r="BN68" s="90"/>
      <c r="BO68" s="90"/>
      <c r="BP68" s="90"/>
      <c r="BQ68" s="116"/>
      <c r="BR68" s="16">
        <f t="shared" si="13"/>
        <v>0</v>
      </c>
      <c r="BS68" s="90"/>
      <c r="BT68" s="90"/>
      <c r="BU68" s="90"/>
      <c r="BV68" s="116"/>
      <c r="BW68" s="16">
        <f t="shared" si="14"/>
        <v>0</v>
      </c>
      <c r="BX68" s="90"/>
      <c r="BY68" s="90"/>
      <c r="BZ68" s="90"/>
      <c r="CA68" s="116"/>
      <c r="CB68" s="16">
        <f t="shared" si="15"/>
        <v>0</v>
      </c>
      <c r="CC68" s="90"/>
      <c r="CD68" s="90"/>
      <c r="CE68" s="90"/>
      <c r="CF68" s="116"/>
      <c r="CG68" s="16">
        <f t="shared" si="16"/>
        <v>0</v>
      </c>
      <c r="CH68" s="90"/>
      <c r="CI68" s="90"/>
      <c r="CJ68" s="90"/>
      <c r="CK68" s="116"/>
      <c r="CL68" s="16">
        <f t="shared" si="17"/>
        <v>0</v>
      </c>
      <c r="CM68" s="90"/>
      <c r="CN68" s="90"/>
      <c r="CO68" s="90"/>
      <c r="CP68" s="116"/>
      <c r="CQ68" s="16">
        <f t="shared" si="18"/>
        <v>0</v>
      </c>
      <c r="CR68" s="90"/>
      <c r="CS68" s="90"/>
      <c r="CT68" s="90"/>
      <c r="CU68" s="116"/>
      <c r="CV68" s="16">
        <f t="shared" si="19"/>
        <v>0</v>
      </c>
      <c r="CW68" s="90"/>
      <c r="CX68" s="90"/>
      <c r="CY68" s="90"/>
      <c r="CZ68" s="116"/>
      <c r="DA68" s="16">
        <f t="shared" si="20"/>
        <v>0</v>
      </c>
      <c r="DB68" s="90"/>
      <c r="DC68" s="90"/>
      <c r="DD68" s="90"/>
      <c r="DE68" s="116"/>
      <c r="DF68" s="16">
        <f t="shared" si="21"/>
        <v>0</v>
      </c>
      <c r="DG68" s="90"/>
      <c r="DH68" s="90"/>
      <c r="DI68" s="90"/>
      <c r="DJ68" s="116"/>
      <c r="DK68" s="16">
        <f t="shared" si="22"/>
        <v>0</v>
      </c>
      <c r="DL68" s="90"/>
      <c r="DM68" s="90"/>
      <c r="DN68" s="90"/>
      <c r="DO68" s="116"/>
      <c r="DP68" s="16">
        <f t="shared" si="23"/>
        <v>0</v>
      </c>
      <c r="DQ68" s="90"/>
      <c r="DR68" s="90"/>
      <c r="DS68" s="90"/>
      <c r="DT68" s="116"/>
      <c r="DU68" s="16">
        <f t="shared" si="24"/>
        <v>0</v>
      </c>
      <c r="DV68" s="90"/>
      <c r="DW68" s="90"/>
      <c r="DX68" s="90"/>
      <c r="DY68" s="116"/>
      <c r="DZ68" s="16">
        <f t="shared" si="25"/>
        <v>0</v>
      </c>
      <c r="EA68" s="90"/>
      <c r="EB68" s="90"/>
      <c r="EC68" s="90"/>
      <c r="ED68" s="116"/>
      <c r="EE68" s="16">
        <f t="shared" si="26"/>
        <v>0</v>
      </c>
      <c r="EF68" s="90"/>
      <c r="EG68" s="90"/>
      <c r="EH68" s="90"/>
      <c r="EI68" s="116"/>
      <c r="EJ68" s="16">
        <f t="shared" si="27"/>
        <v>0</v>
      </c>
      <c r="EK68" s="90"/>
      <c r="EL68" s="90"/>
      <c r="EM68" s="90"/>
      <c r="EN68" s="116"/>
      <c r="EO68" s="16">
        <f t="shared" si="28"/>
        <v>0</v>
      </c>
      <c r="EP68" s="90"/>
      <c r="EQ68" s="90"/>
      <c r="ER68" s="90"/>
      <c r="ES68" s="116"/>
      <c r="ET68" s="16">
        <f t="shared" si="29"/>
        <v>0</v>
      </c>
      <c r="EU68" s="90"/>
      <c r="EV68" s="90"/>
      <c r="EW68" s="90"/>
      <c r="EX68" s="116"/>
      <c r="EY68" s="16">
        <f t="shared" si="30"/>
        <v>0</v>
      </c>
      <c r="EZ68" s="90"/>
      <c r="FA68" s="90"/>
      <c r="FB68" s="90"/>
      <c r="FC68" s="116"/>
      <c r="FD68" s="16">
        <f t="shared" si="31"/>
        <v>0</v>
      </c>
      <c r="FE68" s="90"/>
      <c r="FF68" s="90"/>
      <c r="FG68" s="90"/>
      <c r="FH68" s="116"/>
      <c r="FI68" s="16">
        <f t="shared" si="50"/>
        <v>0</v>
      </c>
      <c r="FJ68" s="90"/>
      <c r="FK68" s="90"/>
      <c r="FL68" s="90"/>
      <c r="FM68" s="116"/>
      <c r="FN68" s="16">
        <f t="shared" si="32"/>
        <v>0</v>
      </c>
      <c r="FO68" s="90"/>
      <c r="FP68" s="90"/>
      <c r="FQ68" s="90"/>
      <c r="FR68" s="116"/>
      <c r="FS68" s="16">
        <f t="shared" si="33"/>
        <v>0</v>
      </c>
      <c r="FT68" s="90"/>
      <c r="FU68" s="90"/>
      <c r="FV68" s="90"/>
      <c r="FW68" s="116"/>
      <c r="FX68" s="16">
        <f t="shared" si="34"/>
        <v>0</v>
      </c>
      <c r="FY68" s="90"/>
      <c r="FZ68" s="90"/>
      <c r="GA68" s="90"/>
      <c r="GB68" s="116"/>
      <c r="GC68" s="16">
        <f t="shared" si="35"/>
        <v>0</v>
      </c>
      <c r="GD68" s="90"/>
      <c r="GE68" s="90"/>
      <c r="GF68" s="90"/>
      <c r="GG68" s="116"/>
      <c r="GH68" s="16">
        <f t="shared" si="36"/>
        <v>0</v>
      </c>
      <c r="GI68" s="90"/>
      <c r="GJ68" s="90"/>
      <c r="GK68" s="90"/>
      <c r="GL68" s="116"/>
      <c r="GM68" s="16">
        <f t="shared" si="37"/>
        <v>0</v>
      </c>
      <c r="GN68" s="90"/>
      <c r="GO68" s="90"/>
      <c r="GP68" s="90"/>
      <c r="GQ68" s="116"/>
      <c r="GR68" s="16">
        <f t="shared" si="38"/>
        <v>0</v>
      </c>
      <c r="GS68" s="90"/>
      <c r="GT68" s="90"/>
      <c r="GU68" s="90"/>
      <c r="GV68" s="116"/>
      <c r="GW68" s="16">
        <f t="shared" si="39"/>
        <v>0</v>
      </c>
      <c r="GX68" s="90"/>
      <c r="GY68" s="90"/>
      <c r="GZ68" s="90"/>
      <c r="HA68" s="116"/>
      <c r="HB68" s="16">
        <f t="shared" si="40"/>
        <v>0</v>
      </c>
      <c r="HC68" s="90"/>
      <c r="HD68" s="90"/>
      <c r="HE68" s="90"/>
      <c r="HF68" s="116"/>
      <c r="HG68" s="16">
        <f t="shared" si="41"/>
        <v>0</v>
      </c>
      <c r="HH68" s="90"/>
      <c r="HI68" s="90"/>
      <c r="HJ68" s="90"/>
      <c r="HK68" s="116"/>
      <c r="HL68" s="16">
        <f t="shared" si="42"/>
        <v>0</v>
      </c>
      <c r="HM68" s="90"/>
      <c r="HN68" s="90"/>
      <c r="HO68" s="90"/>
      <c r="HP68" s="116"/>
      <c r="HQ68" s="16">
        <f t="shared" si="43"/>
        <v>0</v>
      </c>
      <c r="HR68" s="90"/>
      <c r="HS68" s="90"/>
      <c r="HT68" s="90"/>
      <c r="HU68" s="116"/>
      <c r="HV68" s="16">
        <f t="shared" si="44"/>
        <v>0</v>
      </c>
      <c r="HW68" s="90"/>
      <c r="HX68" s="90"/>
      <c r="HY68" s="90"/>
      <c r="HZ68" s="116"/>
      <c r="IA68" s="16">
        <f t="shared" si="45"/>
        <v>0</v>
      </c>
      <c r="IB68" s="90"/>
      <c r="IC68" s="90"/>
      <c r="ID68" s="90"/>
      <c r="IE68" s="116"/>
      <c r="IF68" s="16">
        <f t="shared" si="46"/>
        <v>0</v>
      </c>
      <c r="IG68" s="90"/>
      <c r="IH68" s="90"/>
      <c r="II68" s="90"/>
      <c r="IJ68" s="116"/>
      <c r="IK68" s="16">
        <f t="shared" si="47"/>
        <v>0</v>
      </c>
      <c r="IL68" s="90"/>
      <c r="IM68" s="90"/>
      <c r="IN68" s="90"/>
      <c r="IO68" s="116"/>
      <c r="IP68" s="16">
        <f t="shared" si="48"/>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49"/>
        <v>0</v>
      </c>
      <c r="BD69" s="90"/>
      <c r="BE69" s="90"/>
      <c r="BF69" s="90"/>
      <c r="BG69" s="116"/>
      <c r="BH69" s="16">
        <f t="shared" si="11"/>
        <v>0</v>
      </c>
      <c r="BI69" s="90"/>
      <c r="BJ69" s="90"/>
      <c r="BK69" s="90"/>
      <c r="BL69" s="116"/>
      <c r="BM69" s="16">
        <f t="shared" si="12"/>
        <v>0</v>
      </c>
      <c r="BN69" s="90"/>
      <c r="BO69" s="90"/>
      <c r="BP69" s="90"/>
      <c r="BQ69" s="116"/>
      <c r="BR69" s="16">
        <f t="shared" si="13"/>
        <v>0</v>
      </c>
      <c r="BS69" s="90"/>
      <c r="BT69" s="90"/>
      <c r="BU69" s="90"/>
      <c r="BV69" s="116"/>
      <c r="BW69" s="16">
        <f t="shared" si="14"/>
        <v>0</v>
      </c>
      <c r="BX69" s="90"/>
      <c r="BY69" s="90"/>
      <c r="BZ69" s="90"/>
      <c r="CA69" s="116"/>
      <c r="CB69" s="16">
        <f t="shared" si="15"/>
        <v>0</v>
      </c>
      <c r="CC69" s="90"/>
      <c r="CD69" s="90"/>
      <c r="CE69" s="90"/>
      <c r="CF69" s="116"/>
      <c r="CG69" s="16">
        <f t="shared" si="16"/>
        <v>0</v>
      </c>
      <c r="CH69" s="90"/>
      <c r="CI69" s="90"/>
      <c r="CJ69" s="90"/>
      <c r="CK69" s="116"/>
      <c r="CL69" s="16">
        <f t="shared" si="17"/>
        <v>0</v>
      </c>
      <c r="CM69" s="90"/>
      <c r="CN69" s="90"/>
      <c r="CO69" s="90"/>
      <c r="CP69" s="116"/>
      <c r="CQ69" s="16">
        <f t="shared" si="18"/>
        <v>0</v>
      </c>
      <c r="CR69" s="90"/>
      <c r="CS69" s="90"/>
      <c r="CT69" s="90"/>
      <c r="CU69" s="116"/>
      <c r="CV69" s="16">
        <f t="shared" si="19"/>
        <v>0</v>
      </c>
      <c r="CW69" s="90"/>
      <c r="CX69" s="90"/>
      <c r="CY69" s="90"/>
      <c r="CZ69" s="116"/>
      <c r="DA69" s="16">
        <f t="shared" si="20"/>
        <v>0</v>
      </c>
      <c r="DB69" s="90"/>
      <c r="DC69" s="90"/>
      <c r="DD69" s="90"/>
      <c r="DE69" s="116"/>
      <c r="DF69" s="16">
        <f t="shared" si="21"/>
        <v>0</v>
      </c>
      <c r="DG69" s="90"/>
      <c r="DH69" s="90"/>
      <c r="DI69" s="90"/>
      <c r="DJ69" s="116"/>
      <c r="DK69" s="16">
        <f t="shared" si="22"/>
        <v>0</v>
      </c>
      <c r="DL69" s="90"/>
      <c r="DM69" s="90"/>
      <c r="DN69" s="90"/>
      <c r="DO69" s="116"/>
      <c r="DP69" s="16">
        <f t="shared" si="23"/>
        <v>0</v>
      </c>
      <c r="DQ69" s="90"/>
      <c r="DR69" s="90"/>
      <c r="DS69" s="90"/>
      <c r="DT69" s="116"/>
      <c r="DU69" s="16">
        <f t="shared" si="24"/>
        <v>0</v>
      </c>
      <c r="DV69" s="90"/>
      <c r="DW69" s="90"/>
      <c r="DX69" s="90"/>
      <c r="DY69" s="116"/>
      <c r="DZ69" s="16">
        <f t="shared" si="25"/>
        <v>0</v>
      </c>
      <c r="EA69" s="90"/>
      <c r="EB69" s="90"/>
      <c r="EC69" s="90"/>
      <c r="ED69" s="116"/>
      <c r="EE69" s="16">
        <f t="shared" si="26"/>
        <v>0</v>
      </c>
      <c r="EF69" s="90"/>
      <c r="EG69" s="90"/>
      <c r="EH69" s="90"/>
      <c r="EI69" s="116"/>
      <c r="EJ69" s="16">
        <f t="shared" si="27"/>
        <v>0</v>
      </c>
      <c r="EK69" s="90"/>
      <c r="EL69" s="90"/>
      <c r="EM69" s="90"/>
      <c r="EN69" s="116"/>
      <c r="EO69" s="16">
        <f t="shared" si="28"/>
        <v>0</v>
      </c>
      <c r="EP69" s="90"/>
      <c r="EQ69" s="90"/>
      <c r="ER69" s="90"/>
      <c r="ES69" s="116"/>
      <c r="ET69" s="16">
        <f t="shared" si="29"/>
        <v>0</v>
      </c>
      <c r="EU69" s="90"/>
      <c r="EV69" s="90"/>
      <c r="EW69" s="90"/>
      <c r="EX69" s="116"/>
      <c r="EY69" s="16">
        <f t="shared" si="30"/>
        <v>0</v>
      </c>
      <c r="EZ69" s="90"/>
      <c r="FA69" s="90"/>
      <c r="FB69" s="90"/>
      <c r="FC69" s="116"/>
      <c r="FD69" s="16">
        <f t="shared" si="31"/>
        <v>0</v>
      </c>
      <c r="FE69" s="90"/>
      <c r="FF69" s="90"/>
      <c r="FG69" s="90"/>
      <c r="FH69" s="116"/>
      <c r="FI69" s="16">
        <f t="shared" si="50"/>
        <v>0</v>
      </c>
      <c r="FJ69" s="90"/>
      <c r="FK69" s="90"/>
      <c r="FL69" s="90"/>
      <c r="FM69" s="116"/>
      <c r="FN69" s="16">
        <f t="shared" si="32"/>
        <v>0</v>
      </c>
      <c r="FO69" s="90"/>
      <c r="FP69" s="90"/>
      <c r="FQ69" s="90"/>
      <c r="FR69" s="116"/>
      <c r="FS69" s="16">
        <f t="shared" si="33"/>
        <v>0</v>
      </c>
      <c r="FT69" s="90"/>
      <c r="FU69" s="90"/>
      <c r="FV69" s="90"/>
      <c r="FW69" s="116"/>
      <c r="FX69" s="16">
        <f t="shared" si="34"/>
        <v>0</v>
      </c>
      <c r="FY69" s="90"/>
      <c r="FZ69" s="90"/>
      <c r="GA69" s="90"/>
      <c r="GB69" s="116"/>
      <c r="GC69" s="16">
        <f t="shared" si="35"/>
        <v>0</v>
      </c>
      <c r="GD69" s="90"/>
      <c r="GE69" s="90"/>
      <c r="GF69" s="90"/>
      <c r="GG69" s="116"/>
      <c r="GH69" s="16">
        <f t="shared" si="36"/>
        <v>0</v>
      </c>
      <c r="GI69" s="90"/>
      <c r="GJ69" s="90"/>
      <c r="GK69" s="90"/>
      <c r="GL69" s="116"/>
      <c r="GM69" s="16">
        <f t="shared" si="37"/>
        <v>0</v>
      </c>
      <c r="GN69" s="90"/>
      <c r="GO69" s="90"/>
      <c r="GP69" s="90"/>
      <c r="GQ69" s="116"/>
      <c r="GR69" s="16">
        <f t="shared" si="38"/>
        <v>0</v>
      </c>
      <c r="GS69" s="90"/>
      <c r="GT69" s="90"/>
      <c r="GU69" s="90"/>
      <c r="GV69" s="116"/>
      <c r="GW69" s="16">
        <f t="shared" si="39"/>
        <v>0</v>
      </c>
      <c r="GX69" s="90"/>
      <c r="GY69" s="90"/>
      <c r="GZ69" s="90"/>
      <c r="HA69" s="116"/>
      <c r="HB69" s="16">
        <f t="shared" si="40"/>
        <v>0</v>
      </c>
      <c r="HC69" s="90"/>
      <c r="HD69" s="90"/>
      <c r="HE69" s="90"/>
      <c r="HF69" s="116"/>
      <c r="HG69" s="16">
        <f t="shared" si="41"/>
        <v>0</v>
      </c>
      <c r="HH69" s="90"/>
      <c r="HI69" s="90"/>
      <c r="HJ69" s="90"/>
      <c r="HK69" s="116"/>
      <c r="HL69" s="16">
        <f t="shared" si="42"/>
        <v>0</v>
      </c>
      <c r="HM69" s="90"/>
      <c r="HN69" s="90"/>
      <c r="HO69" s="90"/>
      <c r="HP69" s="116"/>
      <c r="HQ69" s="16">
        <f t="shared" si="43"/>
        <v>0</v>
      </c>
      <c r="HR69" s="90"/>
      <c r="HS69" s="90"/>
      <c r="HT69" s="90"/>
      <c r="HU69" s="116"/>
      <c r="HV69" s="16">
        <f t="shared" si="44"/>
        <v>0</v>
      </c>
      <c r="HW69" s="90"/>
      <c r="HX69" s="90"/>
      <c r="HY69" s="90"/>
      <c r="HZ69" s="116"/>
      <c r="IA69" s="16">
        <f t="shared" si="45"/>
        <v>0</v>
      </c>
      <c r="IB69" s="90"/>
      <c r="IC69" s="90"/>
      <c r="ID69" s="90"/>
      <c r="IE69" s="116"/>
      <c r="IF69" s="16">
        <f t="shared" si="46"/>
        <v>0</v>
      </c>
      <c r="IG69" s="90"/>
      <c r="IH69" s="90"/>
      <c r="II69" s="90"/>
      <c r="IJ69" s="116"/>
      <c r="IK69" s="16">
        <f t="shared" si="47"/>
        <v>0</v>
      </c>
      <c r="IL69" s="90"/>
      <c r="IM69" s="90"/>
      <c r="IN69" s="90"/>
      <c r="IO69" s="116"/>
      <c r="IP69" s="16">
        <f t="shared" si="48"/>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49"/>
        <v>0</v>
      </c>
      <c r="BD70" s="90"/>
      <c r="BE70" s="90"/>
      <c r="BF70" s="90"/>
      <c r="BG70" s="116"/>
      <c r="BH70" s="16">
        <f t="shared" si="11"/>
        <v>0</v>
      </c>
      <c r="BI70" s="90"/>
      <c r="BJ70" s="90"/>
      <c r="BK70" s="90"/>
      <c r="BL70" s="116"/>
      <c r="BM70" s="16">
        <f t="shared" si="12"/>
        <v>0</v>
      </c>
      <c r="BN70" s="90"/>
      <c r="BO70" s="90"/>
      <c r="BP70" s="90"/>
      <c r="BQ70" s="116"/>
      <c r="BR70" s="16">
        <f t="shared" si="13"/>
        <v>0</v>
      </c>
      <c r="BS70" s="90"/>
      <c r="BT70" s="90"/>
      <c r="BU70" s="90"/>
      <c r="BV70" s="116"/>
      <c r="BW70" s="16">
        <f t="shared" si="14"/>
        <v>0</v>
      </c>
      <c r="BX70" s="90"/>
      <c r="BY70" s="90"/>
      <c r="BZ70" s="90"/>
      <c r="CA70" s="116"/>
      <c r="CB70" s="16">
        <f t="shared" si="15"/>
        <v>0</v>
      </c>
      <c r="CC70" s="90"/>
      <c r="CD70" s="90"/>
      <c r="CE70" s="90"/>
      <c r="CF70" s="116"/>
      <c r="CG70" s="16">
        <f t="shared" si="16"/>
        <v>0</v>
      </c>
      <c r="CH70" s="90"/>
      <c r="CI70" s="90"/>
      <c r="CJ70" s="90"/>
      <c r="CK70" s="116"/>
      <c r="CL70" s="16">
        <f t="shared" si="17"/>
        <v>0</v>
      </c>
      <c r="CM70" s="90"/>
      <c r="CN70" s="90"/>
      <c r="CO70" s="90"/>
      <c r="CP70" s="116"/>
      <c r="CQ70" s="16">
        <f t="shared" si="18"/>
        <v>0</v>
      </c>
      <c r="CR70" s="90"/>
      <c r="CS70" s="90"/>
      <c r="CT70" s="90"/>
      <c r="CU70" s="116"/>
      <c r="CV70" s="16">
        <f t="shared" si="19"/>
        <v>0</v>
      </c>
      <c r="CW70" s="90"/>
      <c r="CX70" s="90"/>
      <c r="CY70" s="90"/>
      <c r="CZ70" s="116"/>
      <c r="DA70" s="16">
        <f t="shared" si="20"/>
        <v>0</v>
      </c>
      <c r="DB70" s="90"/>
      <c r="DC70" s="90"/>
      <c r="DD70" s="90"/>
      <c r="DE70" s="116"/>
      <c r="DF70" s="16">
        <f t="shared" si="21"/>
        <v>0</v>
      </c>
      <c r="DG70" s="90"/>
      <c r="DH70" s="90"/>
      <c r="DI70" s="90"/>
      <c r="DJ70" s="116"/>
      <c r="DK70" s="16">
        <f t="shared" si="22"/>
        <v>0</v>
      </c>
      <c r="DL70" s="90"/>
      <c r="DM70" s="90"/>
      <c r="DN70" s="90"/>
      <c r="DO70" s="116"/>
      <c r="DP70" s="16">
        <f t="shared" si="23"/>
        <v>0</v>
      </c>
      <c r="DQ70" s="90"/>
      <c r="DR70" s="90"/>
      <c r="DS70" s="90"/>
      <c r="DT70" s="116"/>
      <c r="DU70" s="16">
        <f t="shared" si="24"/>
        <v>0</v>
      </c>
      <c r="DV70" s="90"/>
      <c r="DW70" s="90"/>
      <c r="DX70" s="90"/>
      <c r="DY70" s="116"/>
      <c r="DZ70" s="16">
        <f t="shared" si="25"/>
        <v>0</v>
      </c>
      <c r="EA70" s="90"/>
      <c r="EB70" s="90"/>
      <c r="EC70" s="90"/>
      <c r="ED70" s="116"/>
      <c r="EE70" s="16">
        <f t="shared" si="26"/>
        <v>0</v>
      </c>
      <c r="EF70" s="90"/>
      <c r="EG70" s="90"/>
      <c r="EH70" s="90"/>
      <c r="EI70" s="116"/>
      <c r="EJ70" s="16">
        <f t="shared" si="27"/>
        <v>0</v>
      </c>
      <c r="EK70" s="90"/>
      <c r="EL70" s="90"/>
      <c r="EM70" s="90"/>
      <c r="EN70" s="116"/>
      <c r="EO70" s="16">
        <f t="shared" si="28"/>
        <v>0</v>
      </c>
      <c r="EP70" s="90"/>
      <c r="EQ70" s="90"/>
      <c r="ER70" s="90"/>
      <c r="ES70" s="116"/>
      <c r="ET70" s="16">
        <f t="shared" si="29"/>
        <v>0</v>
      </c>
      <c r="EU70" s="90"/>
      <c r="EV70" s="90"/>
      <c r="EW70" s="90"/>
      <c r="EX70" s="116"/>
      <c r="EY70" s="16">
        <f t="shared" si="30"/>
        <v>0</v>
      </c>
      <c r="EZ70" s="90"/>
      <c r="FA70" s="90"/>
      <c r="FB70" s="90"/>
      <c r="FC70" s="116"/>
      <c r="FD70" s="16">
        <f t="shared" si="31"/>
        <v>0</v>
      </c>
      <c r="FE70" s="90"/>
      <c r="FF70" s="90"/>
      <c r="FG70" s="90"/>
      <c r="FH70" s="116"/>
      <c r="FI70" s="16">
        <f t="shared" si="50"/>
        <v>0</v>
      </c>
      <c r="FJ70" s="90"/>
      <c r="FK70" s="90"/>
      <c r="FL70" s="90"/>
      <c r="FM70" s="116"/>
      <c r="FN70" s="16">
        <f t="shared" si="32"/>
        <v>0</v>
      </c>
      <c r="FO70" s="90"/>
      <c r="FP70" s="90"/>
      <c r="FQ70" s="90"/>
      <c r="FR70" s="116"/>
      <c r="FS70" s="16">
        <f t="shared" si="33"/>
        <v>0</v>
      </c>
      <c r="FT70" s="90"/>
      <c r="FU70" s="90"/>
      <c r="FV70" s="90"/>
      <c r="FW70" s="116"/>
      <c r="FX70" s="16">
        <f t="shared" si="34"/>
        <v>0</v>
      </c>
      <c r="FY70" s="90"/>
      <c r="FZ70" s="90"/>
      <c r="GA70" s="90"/>
      <c r="GB70" s="116"/>
      <c r="GC70" s="16">
        <f t="shared" si="35"/>
        <v>0</v>
      </c>
      <c r="GD70" s="90"/>
      <c r="GE70" s="90"/>
      <c r="GF70" s="90"/>
      <c r="GG70" s="116"/>
      <c r="GH70" s="16">
        <f t="shared" si="36"/>
        <v>0</v>
      </c>
      <c r="GI70" s="90"/>
      <c r="GJ70" s="90"/>
      <c r="GK70" s="90"/>
      <c r="GL70" s="116"/>
      <c r="GM70" s="16">
        <f t="shared" si="37"/>
        <v>0</v>
      </c>
      <c r="GN70" s="90"/>
      <c r="GO70" s="90"/>
      <c r="GP70" s="90"/>
      <c r="GQ70" s="116"/>
      <c r="GR70" s="16">
        <f t="shared" si="38"/>
        <v>0</v>
      </c>
      <c r="GS70" s="90"/>
      <c r="GT70" s="90"/>
      <c r="GU70" s="90"/>
      <c r="GV70" s="116"/>
      <c r="GW70" s="16">
        <f t="shared" si="39"/>
        <v>0</v>
      </c>
      <c r="GX70" s="90"/>
      <c r="GY70" s="90"/>
      <c r="GZ70" s="90"/>
      <c r="HA70" s="116"/>
      <c r="HB70" s="16">
        <f t="shared" si="40"/>
        <v>0</v>
      </c>
      <c r="HC70" s="90"/>
      <c r="HD70" s="90"/>
      <c r="HE70" s="90"/>
      <c r="HF70" s="116"/>
      <c r="HG70" s="16">
        <f t="shared" si="41"/>
        <v>0</v>
      </c>
      <c r="HH70" s="90"/>
      <c r="HI70" s="90"/>
      <c r="HJ70" s="90"/>
      <c r="HK70" s="116"/>
      <c r="HL70" s="16">
        <f t="shared" si="42"/>
        <v>0</v>
      </c>
      <c r="HM70" s="90"/>
      <c r="HN70" s="90"/>
      <c r="HO70" s="90"/>
      <c r="HP70" s="116"/>
      <c r="HQ70" s="16">
        <f t="shared" si="43"/>
        <v>0</v>
      </c>
      <c r="HR70" s="90"/>
      <c r="HS70" s="90"/>
      <c r="HT70" s="90"/>
      <c r="HU70" s="116"/>
      <c r="HV70" s="16">
        <f t="shared" si="44"/>
        <v>0</v>
      </c>
      <c r="HW70" s="90"/>
      <c r="HX70" s="90"/>
      <c r="HY70" s="90"/>
      <c r="HZ70" s="116"/>
      <c r="IA70" s="16">
        <f t="shared" si="45"/>
        <v>0</v>
      </c>
      <c r="IB70" s="90"/>
      <c r="IC70" s="90"/>
      <c r="ID70" s="90"/>
      <c r="IE70" s="116"/>
      <c r="IF70" s="16">
        <f t="shared" si="46"/>
        <v>0</v>
      </c>
      <c r="IG70" s="90"/>
      <c r="IH70" s="90"/>
      <c r="II70" s="90"/>
      <c r="IJ70" s="116"/>
      <c r="IK70" s="16">
        <f t="shared" si="47"/>
        <v>0</v>
      </c>
      <c r="IL70" s="90"/>
      <c r="IM70" s="90"/>
      <c r="IN70" s="90"/>
      <c r="IO70" s="116"/>
      <c r="IP70" s="16">
        <f t="shared" si="48"/>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49"/>
        <v>0</v>
      </c>
      <c r="BD71" s="90"/>
      <c r="BE71" s="90"/>
      <c r="BF71" s="90"/>
      <c r="BG71" s="116"/>
      <c r="BH71" s="16">
        <f t="shared" si="11"/>
        <v>0</v>
      </c>
      <c r="BI71" s="90"/>
      <c r="BJ71" s="90"/>
      <c r="BK71" s="90"/>
      <c r="BL71" s="116"/>
      <c r="BM71" s="16">
        <f t="shared" si="12"/>
        <v>0</v>
      </c>
      <c r="BN71" s="90"/>
      <c r="BO71" s="90"/>
      <c r="BP71" s="90"/>
      <c r="BQ71" s="116"/>
      <c r="BR71" s="16">
        <f t="shared" si="13"/>
        <v>0</v>
      </c>
      <c r="BS71" s="90"/>
      <c r="BT71" s="90"/>
      <c r="BU71" s="90"/>
      <c r="BV71" s="116"/>
      <c r="BW71" s="16">
        <f t="shared" si="14"/>
        <v>0</v>
      </c>
      <c r="BX71" s="90"/>
      <c r="BY71" s="90"/>
      <c r="BZ71" s="90"/>
      <c r="CA71" s="116"/>
      <c r="CB71" s="16">
        <f t="shared" si="15"/>
        <v>0</v>
      </c>
      <c r="CC71" s="90"/>
      <c r="CD71" s="90"/>
      <c r="CE71" s="90"/>
      <c r="CF71" s="116"/>
      <c r="CG71" s="16">
        <f t="shared" si="16"/>
        <v>0</v>
      </c>
      <c r="CH71" s="90"/>
      <c r="CI71" s="90"/>
      <c r="CJ71" s="90"/>
      <c r="CK71" s="116"/>
      <c r="CL71" s="16">
        <f t="shared" si="17"/>
        <v>0</v>
      </c>
      <c r="CM71" s="90"/>
      <c r="CN71" s="90"/>
      <c r="CO71" s="90"/>
      <c r="CP71" s="116"/>
      <c r="CQ71" s="16">
        <f t="shared" si="18"/>
        <v>0</v>
      </c>
      <c r="CR71" s="90"/>
      <c r="CS71" s="90"/>
      <c r="CT71" s="90"/>
      <c r="CU71" s="116"/>
      <c r="CV71" s="16">
        <f t="shared" si="19"/>
        <v>0</v>
      </c>
      <c r="CW71" s="90"/>
      <c r="CX71" s="90"/>
      <c r="CY71" s="90"/>
      <c r="CZ71" s="116"/>
      <c r="DA71" s="16">
        <f t="shared" si="20"/>
        <v>0</v>
      </c>
      <c r="DB71" s="90"/>
      <c r="DC71" s="90"/>
      <c r="DD71" s="90"/>
      <c r="DE71" s="116"/>
      <c r="DF71" s="16">
        <f t="shared" si="21"/>
        <v>0</v>
      </c>
      <c r="DG71" s="90"/>
      <c r="DH71" s="90"/>
      <c r="DI71" s="90"/>
      <c r="DJ71" s="116"/>
      <c r="DK71" s="16">
        <f t="shared" si="22"/>
        <v>0</v>
      </c>
      <c r="DL71" s="90"/>
      <c r="DM71" s="90"/>
      <c r="DN71" s="90"/>
      <c r="DO71" s="116"/>
      <c r="DP71" s="16">
        <f t="shared" si="23"/>
        <v>0</v>
      </c>
      <c r="DQ71" s="90"/>
      <c r="DR71" s="90"/>
      <c r="DS71" s="90"/>
      <c r="DT71" s="116"/>
      <c r="DU71" s="16">
        <f t="shared" si="24"/>
        <v>0</v>
      </c>
      <c r="DV71" s="90"/>
      <c r="DW71" s="90"/>
      <c r="DX71" s="90"/>
      <c r="DY71" s="116"/>
      <c r="DZ71" s="16">
        <f t="shared" si="25"/>
        <v>0</v>
      </c>
      <c r="EA71" s="90"/>
      <c r="EB71" s="90"/>
      <c r="EC71" s="90"/>
      <c r="ED71" s="116"/>
      <c r="EE71" s="16">
        <f t="shared" si="26"/>
        <v>0</v>
      </c>
      <c r="EF71" s="90"/>
      <c r="EG71" s="90"/>
      <c r="EH71" s="90"/>
      <c r="EI71" s="116"/>
      <c r="EJ71" s="16">
        <f t="shared" si="27"/>
        <v>0</v>
      </c>
      <c r="EK71" s="90"/>
      <c r="EL71" s="90"/>
      <c r="EM71" s="90"/>
      <c r="EN71" s="116"/>
      <c r="EO71" s="16">
        <f t="shared" si="28"/>
        <v>0</v>
      </c>
      <c r="EP71" s="90"/>
      <c r="EQ71" s="90"/>
      <c r="ER71" s="90"/>
      <c r="ES71" s="116"/>
      <c r="ET71" s="16">
        <f t="shared" si="29"/>
        <v>0</v>
      </c>
      <c r="EU71" s="90"/>
      <c r="EV71" s="90"/>
      <c r="EW71" s="90"/>
      <c r="EX71" s="116"/>
      <c r="EY71" s="16">
        <f t="shared" si="30"/>
        <v>0</v>
      </c>
      <c r="EZ71" s="90"/>
      <c r="FA71" s="90"/>
      <c r="FB71" s="90"/>
      <c r="FC71" s="116"/>
      <c r="FD71" s="16">
        <f t="shared" si="31"/>
        <v>0</v>
      </c>
      <c r="FE71" s="90"/>
      <c r="FF71" s="90"/>
      <c r="FG71" s="90"/>
      <c r="FH71" s="116"/>
      <c r="FI71" s="16">
        <f t="shared" si="50"/>
        <v>0</v>
      </c>
      <c r="FJ71" s="90"/>
      <c r="FK71" s="90"/>
      <c r="FL71" s="90"/>
      <c r="FM71" s="116"/>
      <c r="FN71" s="16">
        <f t="shared" si="32"/>
        <v>0</v>
      </c>
      <c r="FO71" s="90"/>
      <c r="FP71" s="90"/>
      <c r="FQ71" s="90"/>
      <c r="FR71" s="116"/>
      <c r="FS71" s="16">
        <f t="shared" si="33"/>
        <v>0</v>
      </c>
      <c r="FT71" s="90"/>
      <c r="FU71" s="90"/>
      <c r="FV71" s="90"/>
      <c r="FW71" s="116"/>
      <c r="FX71" s="16">
        <f t="shared" si="34"/>
        <v>0</v>
      </c>
      <c r="FY71" s="90"/>
      <c r="FZ71" s="90"/>
      <c r="GA71" s="90"/>
      <c r="GB71" s="116"/>
      <c r="GC71" s="16">
        <f t="shared" si="35"/>
        <v>0</v>
      </c>
      <c r="GD71" s="90"/>
      <c r="GE71" s="90"/>
      <c r="GF71" s="90"/>
      <c r="GG71" s="116"/>
      <c r="GH71" s="16">
        <f t="shared" si="36"/>
        <v>0</v>
      </c>
      <c r="GI71" s="90"/>
      <c r="GJ71" s="90"/>
      <c r="GK71" s="90"/>
      <c r="GL71" s="116"/>
      <c r="GM71" s="16">
        <f t="shared" si="37"/>
        <v>0</v>
      </c>
      <c r="GN71" s="90"/>
      <c r="GO71" s="90"/>
      <c r="GP71" s="90"/>
      <c r="GQ71" s="116"/>
      <c r="GR71" s="16">
        <f t="shared" si="38"/>
        <v>0</v>
      </c>
      <c r="GS71" s="90"/>
      <c r="GT71" s="90"/>
      <c r="GU71" s="90"/>
      <c r="GV71" s="116"/>
      <c r="GW71" s="16">
        <f t="shared" si="39"/>
        <v>0</v>
      </c>
      <c r="GX71" s="90"/>
      <c r="GY71" s="90"/>
      <c r="GZ71" s="90"/>
      <c r="HA71" s="116"/>
      <c r="HB71" s="16">
        <f t="shared" si="40"/>
        <v>0</v>
      </c>
      <c r="HC71" s="90"/>
      <c r="HD71" s="90"/>
      <c r="HE71" s="90"/>
      <c r="HF71" s="116"/>
      <c r="HG71" s="16">
        <f t="shared" si="41"/>
        <v>0</v>
      </c>
      <c r="HH71" s="90"/>
      <c r="HI71" s="90"/>
      <c r="HJ71" s="90"/>
      <c r="HK71" s="116"/>
      <c r="HL71" s="16">
        <f t="shared" si="42"/>
        <v>0</v>
      </c>
      <c r="HM71" s="90"/>
      <c r="HN71" s="90"/>
      <c r="HO71" s="90"/>
      <c r="HP71" s="116"/>
      <c r="HQ71" s="16">
        <f t="shared" si="43"/>
        <v>0</v>
      </c>
      <c r="HR71" s="90"/>
      <c r="HS71" s="90"/>
      <c r="HT71" s="90"/>
      <c r="HU71" s="116"/>
      <c r="HV71" s="16">
        <f t="shared" si="44"/>
        <v>0</v>
      </c>
      <c r="HW71" s="90"/>
      <c r="HX71" s="90"/>
      <c r="HY71" s="90"/>
      <c r="HZ71" s="116"/>
      <c r="IA71" s="16">
        <f t="shared" si="45"/>
        <v>0</v>
      </c>
      <c r="IB71" s="90"/>
      <c r="IC71" s="90"/>
      <c r="ID71" s="90"/>
      <c r="IE71" s="116"/>
      <c r="IF71" s="16">
        <f t="shared" si="46"/>
        <v>0</v>
      </c>
      <c r="IG71" s="90"/>
      <c r="IH71" s="90"/>
      <c r="II71" s="90"/>
      <c r="IJ71" s="116"/>
      <c r="IK71" s="16">
        <f t="shared" si="47"/>
        <v>0</v>
      </c>
      <c r="IL71" s="90"/>
      <c r="IM71" s="90"/>
      <c r="IN71" s="90"/>
      <c r="IO71" s="116"/>
      <c r="IP71" s="16">
        <f t="shared" si="48"/>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49"/>
        <v>0</v>
      </c>
      <c r="BD72" s="90"/>
      <c r="BE72" s="90"/>
      <c r="BF72" s="90"/>
      <c r="BG72" s="116"/>
      <c r="BH72" s="16">
        <f t="shared" si="11"/>
        <v>0</v>
      </c>
      <c r="BI72" s="90"/>
      <c r="BJ72" s="90"/>
      <c r="BK72" s="90"/>
      <c r="BL72" s="116"/>
      <c r="BM72" s="16">
        <f t="shared" si="12"/>
        <v>0</v>
      </c>
      <c r="BN72" s="90"/>
      <c r="BO72" s="90"/>
      <c r="BP72" s="90"/>
      <c r="BQ72" s="116"/>
      <c r="BR72" s="16">
        <f t="shared" si="13"/>
        <v>0</v>
      </c>
      <c r="BS72" s="90"/>
      <c r="BT72" s="90"/>
      <c r="BU72" s="90"/>
      <c r="BV72" s="116"/>
      <c r="BW72" s="16">
        <f t="shared" si="14"/>
        <v>0</v>
      </c>
      <c r="BX72" s="90"/>
      <c r="BY72" s="90"/>
      <c r="BZ72" s="90"/>
      <c r="CA72" s="116"/>
      <c r="CB72" s="16">
        <f t="shared" si="15"/>
        <v>0</v>
      </c>
      <c r="CC72" s="90"/>
      <c r="CD72" s="90"/>
      <c r="CE72" s="90"/>
      <c r="CF72" s="116"/>
      <c r="CG72" s="16">
        <f t="shared" si="16"/>
        <v>0</v>
      </c>
      <c r="CH72" s="90"/>
      <c r="CI72" s="90"/>
      <c r="CJ72" s="90"/>
      <c r="CK72" s="116"/>
      <c r="CL72" s="16">
        <f t="shared" si="17"/>
        <v>0</v>
      </c>
      <c r="CM72" s="90"/>
      <c r="CN72" s="90"/>
      <c r="CO72" s="90"/>
      <c r="CP72" s="116"/>
      <c r="CQ72" s="16">
        <f t="shared" si="18"/>
        <v>0</v>
      </c>
      <c r="CR72" s="90"/>
      <c r="CS72" s="90"/>
      <c r="CT72" s="90"/>
      <c r="CU72" s="116"/>
      <c r="CV72" s="16">
        <f t="shared" si="19"/>
        <v>0</v>
      </c>
      <c r="CW72" s="90"/>
      <c r="CX72" s="90"/>
      <c r="CY72" s="90"/>
      <c r="CZ72" s="116"/>
      <c r="DA72" s="16">
        <f t="shared" si="20"/>
        <v>0</v>
      </c>
      <c r="DB72" s="90"/>
      <c r="DC72" s="90"/>
      <c r="DD72" s="90"/>
      <c r="DE72" s="116"/>
      <c r="DF72" s="16">
        <f t="shared" si="21"/>
        <v>0</v>
      </c>
      <c r="DG72" s="90"/>
      <c r="DH72" s="90"/>
      <c r="DI72" s="90"/>
      <c r="DJ72" s="116"/>
      <c r="DK72" s="16">
        <f t="shared" si="22"/>
        <v>0</v>
      </c>
      <c r="DL72" s="90"/>
      <c r="DM72" s="90"/>
      <c r="DN72" s="90"/>
      <c r="DO72" s="116"/>
      <c r="DP72" s="16">
        <f t="shared" si="23"/>
        <v>0</v>
      </c>
      <c r="DQ72" s="90"/>
      <c r="DR72" s="90"/>
      <c r="DS72" s="90"/>
      <c r="DT72" s="116"/>
      <c r="DU72" s="16">
        <f t="shared" si="24"/>
        <v>0</v>
      </c>
      <c r="DV72" s="90"/>
      <c r="DW72" s="90"/>
      <c r="DX72" s="90"/>
      <c r="DY72" s="116"/>
      <c r="DZ72" s="16">
        <f t="shared" si="25"/>
        <v>0</v>
      </c>
      <c r="EA72" s="90"/>
      <c r="EB72" s="90"/>
      <c r="EC72" s="90"/>
      <c r="ED72" s="116"/>
      <c r="EE72" s="16">
        <f t="shared" si="26"/>
        <v>0</v>
      </c>
      <c r="EF72" s="90"/>
      <c r="EG72" s="90"/>
      <c r="EH72" s="90"/>
      <c r="EI72" s="116"/>
      <c r="EJ72" s="16">
        <f t="shared" si="27"/>
        <v>0</v>
      </c>
      <c r="EK72" s="90"/>
      <c r="EL72" s="90"/>
      <c r="EM72" s="90"/>
      <c r="EN72" s="116"/>
      <c r="EO72" s="16">
        <f t="shared" si="28"/>
        <v>0</v>
      </c>
      <c r="EP72" s="90"/>
      <c r="EQ72" s="90"/>
      <c r="ER72" s="90"/>
      <c r="ES72" s="116"/>
      <c r="ET72" s="16">
        <f t="shared" si="29"/>
        <v>0</v>
      </c>
      <c r="EU72" s="90"/>
      <c r="EV72" s="90"/>
      <c r="EW72" s="90"/>
      <c r="EX72" s="116"/>
      <c r="EY72" s="16">
        <f t="shared" si="30"/>
        <v>0</v>
      </c>
      <c r="EZ72" s="90"/>
      <c r="FA72" s="90"/>
      <c r="FB72" s="90"/>
      <c r="FC72" s="116"/>
      <c r="FD72" s="16">
        <f t="shared" si="31"/>
        <v>0</v>
      </c>
      <c r="FE72" s="90"/>
      <c r="FF72" s="90"/>
      <c r="FG72" s="90"/>
      <c r="FH72" s="116"/>
      <c r="FI72" s="16">
        <f t="shared" si="50"/>
        <v>0</v>
      </c>
      <c r="FJ72" s="90"/>
      <c r="FK72" s="90"/>
      <c r="FL72" s="90"/>
      <c r="FM72" s="116"/>
      <c r="FN72" s="16">
        <f t="shared" si="32"/>
        <v>0</v>
      </c>
      <c r="FO72" s="90"/>
      <c r="FP72" s="90"/>
      <c r="FQ72" s="90"/>
      <c r="FR72" s="116"/>
      <c r="FS72" s="16">
        <f t="shared" si="33"/>
        <v>0</v>
      </c>
      <c r="FT72" s="90"/>
      <c r="FU72" s="90"/>
      <c r="FV72" s="90"/>
      <c r="FW72" s="116"/>
      <c r="FX72" s="16">
        <f t="shared" si="34"/>
        <v>0</v>
      </c>
      <c r="FY72" s="90"/>
      <c r="FZ72" s="90"/>
      <c r="GA72" s="90"/>
      <c r="GB72" s="116"/>
      <c r="GC72" s="16">
        <f t="shared" si="35"/>
        <v>0</v>
      </c>
      <c r="GD72" s="90"/>
      <c r="GE72" s="90"/>
      <c r="GF72" s="90"/>
      <c r="GG72" s="116"/>
      <c r="GH72" s="16">
        <f t="shared" si="36"/>
        <v>0</v>
      </c>
      <c r="GI72" s="90"/>
      <c r="GJ72" s="90"/>
      <c r="GK72" s="90"/>
      <c r="GL72" s="116"/>
      <c r="GM72" s="16">
        <f t="shared" si="37"/>
        <v>0</v>
      </c>
      <c r="GN72" s="90"/>
      <c r="GO72" s="90"/>
      <c r="GP72" s="90"/>
      <c r="GQ72" s="116"/>
      <c r="GR72" s="16">
        <f t="shared" si="38"/>
        <v>0</v>
      </c>
      <c r="GS72" s="90"/>
      <c r="GT72" s="90"/>
      <c r="GU72" s="90"/>
      <c r="GV72" s="116"/>
      <c r="GW72" s="16">
        <f t="shared" si="39"/>
        <v>0</v>
      </c>
      <c r="GX72" s="90"/>
      <c r="GY72" s="90"/>
      <c r="GZ72" s="90"/>
      <c r="HA72" s="116"/>
      <c r="HB72" s="16">
        <f t="shared" si="40"/>
        <v>0</v>
      </c>
      <c r="HC72" s="90"/>
      <c r="HD72" s="90"/>
      <c r="HE72" s="90"/>
      <c r="HF72" s="116"/>
      <c r="HG72" s="16">
        <f t="shared" si="41"/>
        <v>0</v>
      </c>
      <c r="HH72" s="90"/>
      <c r="HI72" s="90"/>
      <c r="HJ72" s="90"/>
      <c r="HK72" s="116"/>
      <c r="HL72" s="16">
        <f t="shared" si="42"/>
        <v>0</v>
      </c>
      <c r="HM72" s="90"/>
      <c r="HN72" s="90"/>
      <c r="HO72" s="90"/>
      <c r="HP72" s="116"/>
      <c r="HQ72" s="16">
        <f t="shared" si="43"/>
        <v>0</v>
      </c>
      <c r="HR72" s="90"/>
      <c r="HS72" s="90"/>
      <c r="HT72" s="90"/>
      <c r="HU72" s="116"/>
      <c r="HV72" s="16">
        <f t="shared" si="44"/>
        <v>0</v>
      </c>
      <c r="HW72" s="90"/>
      <c r="HX72" s="90"/>
      <c r="HY72" s="90"/>
      <c r="HZ72" s="116"/>
      <c r="IA72" s="16">
        <f t="shared" si="45"/>
        <v>0</v>
      </c>
      <c r="IB72" s="90"/>
      <c r="IC72" s="90"/>
      <c r="ID72" s="90"/>
      <c r="IE72" s="116"/>
      <c r="IF72" s="16">
        <f t="shared" si="46"/>
        <v>0</v>
      </c>
      <c r="IG72" s="90"/>
      <c r="IH72" s="90"/>
      <c r="II72" s="90"/>
      <c r="IJ72" s="116"/>
      <c r="IK72" s="16">
        <f t="shared" si="47"/>
        <v>0</v>
      </c>
      <c r="IL72" s="90"/>
      <c r="IM72" s="90"/>
      <c r="IN72" s="90"/>
      <c r="IO72" s="116"/>
      <c r="IP72" s="16">
        <f t="shared" si="48"/>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49"/>
        <v>0</v>
      </c>
      <c r="BD73" s="90"/>
      <c r="BE73" s="90"/>
      <c r="BF73" s="90"/>
      <c r="BG73" s="116"/>
      <c r="BH73" s="16">
        <f t="shared" si="11"/>
        <v>0</v>
      </c>
      <c r="BI73" s="90"/>
      <c r="BJ73" s="90"/>
      <c r="BK73" s="90"/>
      <c r="BL73" s="116"/>
      <c r="BM73" s="16">
        <f t="shared" si="12"/>
        <v>0</v>
      </c>
      <c r="BN73" s="90"/>
      <c r="BO73" s="90"/>
      <c r="BP73" s="90"/>
      <c r="BQ73" s="116"/>
      <c r="BR73" s="16">
        <f t="shared" si="13"/>
        <v>0</v>
      </c>
      <c r="BS73" s="90"/>
      <c r="BT73" s="90"/>
      <c r="BU73" s="90"/>
      <c r="BV73" s="116"/>
      <c r="BW73" s="16">
        <f t="shared" si="14"/>
        <v>0</v>
      </c>
      <c r="BX73" s="90"/>
      <c r="BY73" s="90"/>
      <c r="BZ73" s="90"/>
      <c r="CA73" s="116"/>
      <c r="CB73" s="16">
        <f t="shared" si="15"/>
        <v>0</v>
      </c>
      <c r="CC73" s="90"/>
      <c r="CD73" s="90"/>
      <c r="CE73" s="90"/>
      <c r="CF73" s="116"/>
      <c r="CG73" s="16">
        <f t="shared" si="16"/>
        <v>0</v>
      </c>
      <c r="CH73" s="90"/>
      <c r="CI73" s="90"/>
      <c r="CJ73" s="90"/>
      <c r="CK73" s="116"/>
      <c r="CL73" s="16">
        <f t="shared" si="17"/>
        <v>0</v>
      </c>
      <c r="CM73" s="90"/>
      <c r="CN73" s="90"/>
      <c r="CO73" s="90"/>
      <c r="CP73" s="116"/>
      <c r="CQ73" s="16">
        <f t="shared" si="18"/>
        <v>0</v>
      </c>
      <c r="CR73" s="90"/>
      <c r="CS73" s="90"/>
      <c r="CT73" s="90"/>
      <c r="CU73" s="116"/>
      <c r="CV73" s="16">
        <f t="shared" si="19"/>
        <v>0</v>
      </c>
      <c r="CW73" s="90"/>
      <c r="CX73" s="90"/>
      <c r="CY73" s="90"/>
      <c r="CZ73" s="116"/>
      <c r="DA73" s="16">
        <f t="shared" si="20"/>
        <v>0</v>
      </c>
      <c r="DB73" s="90"/>
      <c r="DC73" s="90"/>
      <c r="DD73" s="90"/>
      <c r="DE73" s="116"/>
      <c r="DF73" s="16">
        <f t="shared" si="21"/>
        <v>0</v>
      </c>
      <c r="DG73" s="90"/>
      <c r="DH73" s="90"/>
      <c r="DI73" s="90"/>
      <c r="DJ73" s="116"/>
      <c r="DK73" s="16">
        <f t="shared" si="22"/>
        <v>0</v>
      </c>
      <c r="DL73" s="90"/>
      <c r="DM73" s="90"/>
      <c r="DN73" s="90"/>
      <c r="DO73" s="116"/>
      <c r="DP73" s="16">
        <f t="shared" si="23"/>
        <v>0</v>
      </c>
      <c r="DQ73" s="90"/>
      <c r="DR73" s="90"/>
      <c r="DS73" s="90"/>
      <c r="DT73" s="116"/>
      <c r="DU73" s="16">
        <f t="shared" si="24"/>
        <v>0</v>
      </c>
      <c r="DV73" s="90"/>
      <c r="DW73" s="90"/>
      <c r="DX73" s="90"/>
      <c r="DY73" s="116"/>
      <c r="DZ73" s="16">
        <f t="shared" si="25"/>
        <v>0</v>
      </c>
      <c r="EA73" s="90"/>
      <c r="EB73" s="90"/>
      <c r="EC73" s="90"/>
      <c r="ED73" s="116"/>
      <c r="EE73" s="16">
        <f t="shared" si="26"/>
        <v>0</v>
      </c>
      <c r="EF73" s="90"/>
      <c r="EG73" s="90"/>
      <c r="EH73" s="90"/>
      <c r="EI73" s="116"/>
      <c r="EJ73" s="16">
        <f t="shared" si="27"/>
        <v>0</v>
      </c>
      <c r="EK73" s="90"/>
      <c r="EL73" s="90"/>
      <c r="EM73" s="90"/>
      <c r="EN73" s="116"/>
      <c r="EO73" s="16">
        <f t="shared" si="28"/>
        <v>0</v>
      </c>
      <c r="EP73" s="90"/>
      <c r="EQ73" s="90"/>
      <c r="ER73" s="90"/>
      <c r="ES73" s="116"/>
      <c r="ET73" s="16">
        <f t="shared" si="29"/>
        <v>0</v>
      </c>
      <c r="EU73" s="90"/>
      <c r="EV73" s="90"/>
      <c r="EW73" s="90"/>
      <c r="EX73" s="116"/>
      <c r="EY73" s="16">
        <f t="shared" si="30"/>
        <v>0</v>
      </c>
      <c r="EZ73" s="90"/>
      <c r="FA73" s="90"/>
      <c r="FB73" s="90"/>
      <c r="FC73" s="116"/>
      <c r="FD73" s="16">
        <f t="shared" si="31"/>
        <v>0</v>
      </c>
      <c r="FE73" s="90"/>
      <c r="FF73" s="90"/>
      <c r="FG73" s="90"/>
      <c r="FH73" s="116"/>
      <c r="FI73" s="16">
        <f t="shared" si="50"/>
        <v>0</v>
      </c>
      <c r="FJ73" s="90"/>
      <c r="FK73" s="90"/>
      <c r="FL73" s="90"/>
      <c r="FM73" s="116"/>
      <c r="FN73" s="16">
        <f t="shared" si="32"/>
        <v>0</v>
      </c>
      <c r="FO73" s="90"/>
      <c r="FP73" s="90"/>
      <c r="FQ73" s="90"/>
      <c r="FR73" s="116"/>
      <c r="FS73" s="16">
        <f t="shared" si="33"/>
        <v>0</v>
      </c>
      <c r="FT73" s="90"/>
      <c r="FU73" s="90"/>
      <c r="FV73" s="90"/>
      <c r="FW73" s="116"/>
      <c r="FX73" s="16">
        <f t="shared" si="34"/>
        <v>0</v>
      </c>
      <c r="FY73" s="90"/>
      <c r="FZ73" s="90"/>
      <c r="GA73" s="90"/>
      <c r="GB73" s="116"/>
      <c r="GC73" s="16">
        <f t="shared" si="35"/>
        <v>0</v>
      </c>
      <c r="GD73" s="90"/>
      <c r="GE73" s="90"/>
      <c r="GF73" s="90"/>
      <c r="GG73" s="116"/>
      <c r="GH73" s="16">
        <f t="shared" si="36"/>
        <v>0</v>
      </c>
      <c r="GI73" s="90"/>
      <c r="GJ73" s="90"/>
      <c r="GK73" s="90"/>
      <c r="GL73" s="116"/>
      <c r="GM73" s="16">
        <f t="shared" si="37"/>
        <v>0</v>
      </c>
      <c r="GN73" s="90"/>
      <c r="GO73" s="90"/>
      <c r="GP73" s="90"/>
      <c r="GQ73" s="116"/>
      <c r="GR73" s="16">
        <f t="shared" si="38"/>
        <v>0</v>
      </c>
      <c r="GS73" s="90"/>
      <c r="GT73" s="90"/>
      <c r="GU73" s="90"/>
      <c r="GV73" s="116"/>
      <c r="GW73" s="16">
        <f t="shared" si="39"/>
        <v>0</v>
      </c>
      <c r="GX73" s="90"/>
      <c r="GY73" s="90"/>
      <c r="GZ73" s="90"/>
      <c r="HA73" s="116"/>
      <c r="HB73" s="16">
        <f t="shared" si="40"/>
        <v>0</v>
      </c>
      <c r="HC73" s="90"/>
      <c r="HD73" s="90"/>
      <c r="HE73" s="90"/>
      <c r="HF73" s="116"/>
      <c r="HG73" s="16">
        <f t="shared" si="41"/>
        <v>0</v>
      </c>
      <c r="HH73" s="90"/>
      <c r="HI73" s="90"/>
      <c r="HJ73" s="90"/>
      <c r="HK73" s="116"/>
      <c r="HL73" s="16">
        <f t="shared" si="42"/>
        <v>0</v>
      </c>
      <c r="HM73" s="90"/>
      <c r="HN73" s="90"/>
      <c r="HO73" s="90"/>
      <c r="HP73" s="116"/>
      <c r="HQ73" s="16">
        <f t="shared" si="43"/>
        <v>0</v>
      </c>
      <c r="HR73" s="90"/>
      <c r="HS73" s="90"/>
      <c r="HT73" s="90"/>
      <c r="HU73" s="116"/>
      <c r="HV73" s="16">
        <f t="shared" si="44"/>
        <v>0</v>
      </c>
      <c r="HW73" s="90"/>
      <c r="HX73" s="90"/>
      <c r="HY73" s="90"/>
      <c r="HZ73" s="116"/>
      <c r="IA73" s="16">
        <f t="shared" si="45"/>
        <v>0</v>
      </c>
      <c r="IB73" s="90"/>
      <c r="IC73" s="90"/>
      <c r="ID73" s="90"/>
      <c r="IE73" s="116"/>
      <c r="IF73" s="16">
        <f t="shared" si="46"/>
        <v>0</v>
      </c>
      <c r="IG73" s="90"/>
      <c r="IH73" s="90"/>
      <c r="II73" s="90"/>
      <c r="IJ73" s="116"/>
      <c r="IK73" s="16">
        <f t="shared" si="47"/>
        <v>0</v>
      </c>
      <c r="IL73" s="90"/>
      <c r="IM73" s="90"/>
      <c r="IN73" s="90"/>
      <c r="IO73" s="116"/>
      <c r="IP73" s="16">
        <f t="shared" si="48"/>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49"/>
        <v>0</v>
      </c>
      <c r="BD74" s="90"/>
      <c r="BE74" s="90"/>
      <c r="BF74" s="90"/>
      <c r="BG74" s="116"/>
      <c r="BH74" s="16">
        <f t="shared" si="11"/>
        <v>0</v>
      </c>
      <c r="BI74" s="90"/>
      <c r="BJ74" s="90"/>
      <c r="BK74" s="90"/>
      <c r="BL74" s="116"/>
      <c r="BM74" s="16">
        <f t="shared" si="12"/>
        <v>0</v>
      </c>
      <c r="BN74" s="90"/>
      <c r="BO74" s="90"/>
      <c r="BP74" s="90"/>
      <c r="BQ74" s="116"/>
      <c r="BR74" s="16">
        <f t="shared" si="13"/>
        <v>0</v>
      </c>
      <c r="BS74" s="90"/>
      <c r="BT74" s="90"/>
      <c r="BU74" s="90"/>
      <c r="BV74" s="116"/>
      <c r="BW74" s="16">
        <f t="shared" si="14"/>
        <v>0</v>
      </c>
      <c r="BX74" s="90"/>
      <c r="BY74" s="90"/>
      <c r="BZ74" s="90"/>
      <c r="CA74" s="116"/>
      <c r="CB74" s="16">
        <f t="shared" si="15"/>
        <v>0</v>
      </c>
      <c r="CC74" s="90"/>
      <c r="CD74" s="90"/>
      <c r="CE74" s="90"/>
      <c r="CF74" s="116"/>
      <c r="CG74" s="16">
        <f t="shared" si="16"/>
        <v>0</v>
      </c>
      <c r="CH74" s="90"/>
      <c r="CI74" s="90"/>
      <c r="CJ74" s="90"/>
      <c r="CK74" s="116"/>
      <c r="CL74" s="16">
        <f t="shared" si="17"/>
        <v>0</v>
      </c>
      <c r="CM74" s="90"/>
      <c r="CN74" s="90"/>
      <c r="CO74" s="90"/>
      <c r="CP74" s="116"/>
      <c r="CQ74" s="16">
        <f t="shared" si="18"/>
        <v>0</v>
      </c>
      <c r="CR74" s="90"/>
      <c r="CS74" s="90"/>
      <c r="CT74" s="90"/>
      <c r="CU74" s="116"/>
      <c r="CV74" s="16">
        <f t="shared" si="19"/>
        <v>0</v>
      </c>
      <c r="CW74" s="90"/>
      <c r="CX74" s="90"/>
      <c r="CY74" s="90"/>
      <c r="CZ74" s="116"/>
      <c r="DA74" s="16">
        <f t="shared" si="20"/>
        <v>0</v>
      </c>
      <c r="DB74" s="90"/>
      <c r="DC74" s="90"/>
      <c r="DD74" s="90"/>
      <c r="DE74" s="116"/>
      <c r="DF74" s="16">
        <f t="shared" si="21"/>
        <v>0</v>
      </c>
      <c r="DG74" s="90"/>
      <c r="DH74" s="90"/>
      <c r="DI74" s="90"/>
      <c r="DJ74" s="116"/>
      <c r="DK74" s="16">
        <f t="shared" si="22"/>
        <v>0</v>
      </c>
      <c r="DL74" s="90"/>
      <c r="DM74" s="90"/>
      <c r="DN74" s="90"/>
      <c r="DO74" s="116"/>
      <c r="DP74" s="16">
        <f t="shared" si="23"/>
        <v>0</v>
      </c>
      <c r="DQ74" s="90"/>
      <c r="DR74" s="90"/>
      <c r="DS74" s="90"/>
      <c r="DT74" s="116"/>
      <c r="DU74" s="16">
        <f t="shared" si="24"/>
        <v>0</v>
      </c>
      <c r="DV74" s="90"/>
      <c r="DW74" s="90"/>
      <c r="DX74" s="90"/>
      <c r="DY74" s="116"/>
      <c r="DZ74" s="16">
        <f t="shared" si="25"/>
        <v>0</v>
      </c>
      <c r="EA74" s="90"/>
      <c r="EB74" s="90"/>
      <c r="EC74" s="90"/>
      <c r="ED74" s="116"/>
      <c r="EE74" s="16">
        <f t="shared" si="26"/>
        <v>0</v>
      </c>
      <c r="EF74" s="90"/>
      <c r="EG74" s="90"/>
      <c r="EH74" s="90"/>
      <c r="EI74" s="116"/>
      <c r="EJ74" s="16">
        <f t="shared" si="27"/>
        <v>0</v>
      </c>
      <c r="EK74" s="90"/>
      <c r="EL74" s="90"/>
      <c r="EM74" s="90"/>
      <c r="EN74" s="116"/>
      <c r="EO74" s="16">
        <f t="shared" si="28"/>
        <v>0</v>
      </c>
      <c r="EP74" s="90"/>
      <c r="EQ74" s="90"/>
      <c r="ER74" s="90"/>
      <c r="ES74" s="116"/>
      <c r="ET74" s="16">
        <f t="shared" si="29"/>
        <v>0</v>
      </c>
      <c r="EU74" s="90"/>
      <c r="EV74" s="90"/>
      <c r="EW74" s="90"/>
      <c r="EX74" s="116"/>
      <c r="EY74" s="16">
        <f t="shared" si="30"/>
        <v>0</v>
      </c>
      <c r="EZ74" s="90"/>
      <c r="FA74" s="90"/>
      <c r="FB74" s="90"/>
      <c r="FC74" s="116"/>
      <c r="FD74" s="16">
        <f t="shared" si="31"/>
        <v>0</v>
      </c>
      <c r="FE74" s="90"/>
      <c r="FF74" s="90"/>
      <c r="FG74" s="90"/>
      <c r="FH74" s="116"/>
      <c r="FI74" s="16">
        <f t="shared" si="50"/>
        <v>0</v>
      </c>
      <c r="FJ74" s="90"/>
      <c r="FK74" s="90"/>
      <c r="FL74" s="90"/>
      <c r="FM74" s="116"/>
      <c r="FN74" s="16">
        <f t="shared" si="32"/>
        <v>0</v>
      </c>
      <c r="FO74" s="90"/>
      <c r="FP74" s="90"/>
      <c r="FQ74" s="90"/>
      <c r="FR74" s="116"/>
      <c r="FS74" s="16">
        <f t="shared" si="33"/>
        <v>0</v>
      </c>
      <c r="FT74" s="90"/>
      <c r="FU74" s="90"/>
      <c r="FV74" s="90"/>
      <c r="FW74" s="116"/>
      <c r="FX74" s="16">
        <f t="shared" si="34"/>
        <v>0</v>
      </c>
      <c r="FY74" s="90"/>
      <c r="FZ74" s="90"/>
      <c r="GA74" s="90"/>
      <c r="GB74" s="116"/>
      <c r="GC74" s="16">
        <f t="shared" si="35"/>
        <v>0</v>
      </c>
      <c r="GD74" s="90"/>
      <c r="GE74" s="90"/>
      <c r="GF74" s="90"/>
      <c r="GG74" s="116"/>
      <c r="GH74" s="16">
        <f t="shared" si="36"/>
        <v>0</v>
      </c>
      <c r="GI74" s="90"/>
      <c r="GJ74" s="90"/>
      <c r="GK74" s="90"/>
      <c r="GL74" s="116"/>
      <c r="GM74" s="16">
        <f t="shared" si="37"/>
        <v>0</v>
      </c>
      <c r="GN74" s="90"/>
      <c r="GO74" s="90"/>
      <c r="GP74" s="90"/>
      <c r="GQ74" s="116"/>
      <c r="GR74" s="16">
        <f t="shared" si="38"/>
        <v>0</v>
      </c>
      <c r="GS74" s="90"/>
      <c r="GT74" s="90"/>
      <c r="GU74" s="90"/>
      <c r="GV74" s="116"/>
      <c r="GW74" s="16">
        <f t="shared" si="39"/>
        <v>0</v>
      </c>
      <c r="GX74" s="90"/>
      <c r="GY74" s="90"/>
      <c r="GZ74" s="90"/>
      <c r="HA74" s="116"/>
      <c r="HB74" s="16">
        <f t="shared" si="40"/>
        <v>0</v>
      </c>
      <c r="HC74" s="90"/>
      <c r="HD74" s="90"/>
      <c r="HE74" s="90"/>
      <c r="HF74" s="116"/>
      <c r="HG74" s="16">
        <f t="shared" si="41"/>
        <v>0</v>
      </c>
      <c r="HH74" s="90"/>
      <c r="HI74" s="90"/>
      <c r="HJ74" s="90"/>
      <c r="HK74" s="116"/>
      <c r="HL74" s="16">
        <f t="shared" si="42"/>
        <v>0</v>
      </c>
      <c r="HM74" s="90"/>
      <c r="HN74" s="90"/>
      <c r="HO74" s="90"/>
      <c r="HP74" s="116"/>
      <c r="HQ74" s="16">
        <f t="shared" si="43"/>
        <v>0</v>
      </c>
      <c r="HR74" s="90"/>
      <c r="HS74" s="90"/>
      <c r="HT74" s="90"/>
      <c r="HU74" s="116"/>
      <c r="HV74" s="16">
        <f t="shared" si="44"/>
        <v>0</v>
      </c>
      <c r="HW74" s="90"/>
      <c r="HX74" s="90"/>
      <c r="HY74" s="90"/>
      <c r="HZ74" s="116"/>
      <c r="IA74" s="16">
        <f t="shared" si="45"/>
        <v>0</v>
      </c>
      <c r="IB74" s="90"/>
      <c r="IC74" s="90"/>
      <c r="ID74" s="90"/>
      <c r="IE74" s="116"/>
      <c r="IF74" s="16">
        <f t="shared" si="46"/>
        <v>0</v>
      </c>
      <c r="IG74" s="90"/>
      <c r="IH74" s="90"/>
      <c r="II74" s="90"/>
      <c r="IJ74" s="116"/>
      <c r="IK74" s="16">
        <f t="shared" si="47"/>
        <v>0</v>
      </c>
      <c r="IL74" s="90"/>
      <c r="IM74" s="90"/>
      <c r="IN74" s="90"/>
      <c r="IO74" s="116"/>
      <c r="IP74" s="16">
        <f t="shared" si="48"/>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9" priority="197">
      <formula>IF(A25&gt;0,A25&lt;20)</formula>
    </cfRule>
  </conditionalFormatting>
  <conditionalFormatting sqref="F20:F208">
    <cfRule type="expression" dxfId="1578" priority="78">
      <formula>IF(F20&gt;0,F20&lt;20)</formula>
    </cfRule>
  </conditionalFormatting>
  <conditionalFormatting sqref="K22:K208">
    <cfRule type="expression" dxfId="1577" priority="77">
      <formula>IF(K22&gt;0,K22&lt;20)</formula>
    </cfRule>
  </conditionalFormatting>
  <conditionalFormatting sqref="P14:P208">
    <cfRule type="expression" dxfId="1576" priority="76">
      <formula>IF(P14&gt;0,P14&lt;20)</formula>
    </cfRule>
  </conditionalFormatting>
  <conditionalFormatting sqref="U22:U208">
    <cfRule type="expression" dxfId="1575" priority="75">
      <formula>IF(U22&gt;0,U22&lt;20)</formula>
    </cfRule>
  </conditionalFormatting>
  <conditionalFormatting sqref="Z17:Z208">
    <cfRule type="expression" dxfId="1574" priority="74">
      <formula>IF(Z17&gt;0,Z17&lt;20)</formula>
    </cfRule>
  </conditionalFormatting>
  <conditionalFormatting sqref="AE15:AE208">
    <cfRule type="expression" dxfId="1573" priority="73">
      <formula>IF(AE15&gt;0,AE15&lt;20)</formula>
    </cfRule>
  </conditionalFormatting>
  <conditionalFormatting sqref="AJ25:AJ208">
    <cfRule type="expression" dxfId="1572" priority="72">
      <formula>IF(AJ25&gt;0,AJ25&lt;20)</formula>
    </cfRule>
  </conditionalFormatting>
  <conditionalFormatting sqref="AO16:AO208">
    <cfRule type="expression" dxfId="1571" priority="71">
      <formula>IF(AO16&gt;0,AO16&lt;20)</formula>
    </cfRule>
  </conditionalFormatting>
  <conditionalFormatting sqref="AT14:AT208">
    <cfRule type="expression" dxfId="1570" priority="70">
      <formula>IF(AT14&gt;0,AT14&lt;20)</formula>
    </cfRule>
  </conditionalFormatting>
  <conditionalFormatting sqref="AY9:AY208">
    <cfRule type="expression" dxfId="1569" priority="69">
      <formula>IF(AY9&gt;0,AY9&lt;20)</formula>
    </cfRule>
  </conditionalFormatting>
  <conditionalFormatting sqref="BD9:BD208">
    <cfRule type="expression" dxfId="1568" priority="68">
      <formula>IF(BD9&gt;0,BD9&lt;20)</formula>
    </cfRule>
  </conditionalFormatting>
  <conditionalFormatting sqref="BI9:BI208">
    <cfRule type="expression" dxfId="1567" priority="67">
      <formula>IF(BI9&gt;0,BI9&lt;20)</formula>
    </cfRule>
  </conditionalFormatting>
  <conditionalFormatting sqref="BN9:BN208">
    <cfRule type="expression" dxfId="1566" priority="66">
      <formula>IF(BN9&gt;0,BN9&lt;20)</formula>
    </cfRule>
  </conditionalFormatting>
  <conditionalFormatting sqref="BS9:BS208">
    <cfRule type="expression" dxfId="1565" priority="65">
      <formula>IF(BS9&gt;0,BS9&lt;20)</formula>
    </cfRule>
  </conditionalFormatting>
  <conditionalFormatting sqref="BX9:BX208">
    <cfRule type="expression" dxfId="1564" priority="64">
      <formula>IF(BX9&gt;0,BX9&lt;20)</formula>
    </cfRule>
  </conditionalFormatting>
  <conditionalFormatting sqref="CC9:CC208">
    <cfRule type="expression" dxfId="1563" priority="63">
      <formula>IF(CC9&gt;0,CC9&lt;20)</formula>
    </cfRule>
  </conditionalFormatting>
  <conditionalFormatting sqref="CH9:CH208">
    <cfRule type="expression" dxfId="1562" priority="62">
      <formula>IF(CH9&gt;0,CH9&lt;20)</formula>
    </cfRule>
  </conditionalFormatting>
  <conditionalFormatting sqref="CM9:CM208">
    <cfRule type="expression" dxfId="1561" priority="61">
      <formula>IF(CM9&gt;0,CM9&lt;20)</formula>
    </cfRule>
  </conditionalFormatting>
  <conditionalFormatting sqref="CR9:CR208">
    <cfRule type="expression" dxfId="1560" priority="60">
      <formula>IF(CR9&gt;0,CR9&lt;20)</formula>
    </cfRule>
  </conditionalFormatting>
  <conditionalFormatting sqref="CW9:CW208">
    <cfRule type="expression" dxfId="1559" priority="59">
      <formula>IF(CW9&gt;0,CW9&lt;20)</formula>
    </cfRule>
  </conditionalFormatting>
  <conditionalFormatting sqref="DB9:DB208">
    <cfRule type="expression" dxfId="1558" priority="58">
      <formula>IF(DB9&gt;0,DB9&lt;20)</formula>
    </cfRule>
  </conditionalFormatting>
  <conditionalFormatting sqref="DG9:DG208">
    <cfRule type="expression" dxfId="1557" priority="57">
      <formula>IF(DG9&gt;0,DG9&lt;20)</formula>
    </cfRule>
  </conditionalFormatting>
  <conditionalFormatting sqref="DL9:DL208">
    <cfRule type="expression" dxfId="1556" priority="56">
      <formula>IF(DL9&gt;0,DL9&lt;20)</formula>
    </cfRule>
  </conditionalFormatting>
  <conditionalFormatting sqref="DQ9:DQ208">
    <cfRule type="expression" dxfId="1555" priority="55">
      <formula>IF(DQ9&gt;0,DQ9&lt;20)</formula>
    </cfRule>
  </conditionalFormatting>
  <conditionalFormatting sqref="DV9:DV208">
    <cfRule type="expression" dxfId="1554" priority="54">
      <formula>IF(DV9&gt;0,DV9&lt;20)</formula>
    </cfRule>
  </conditionalFormatting>
  <conditionalFormatting sqref="EA9:EA208">
    <cfRule type="expression" dxfId="1553" priority="53">
      <formula>IF(EA9&gt;0,EA9&lt;20)</formula>
    </cfRule>
  </conditionalFormatting>
  <conditionalFormatting sqref="EF9:EF208">
    <cfRule type="expression" dxfId="1552" priority="52">
      <formula>IF(EF9&gt;0,EF9&lt;20)</formula>
    </cfRule>
  </conditionalFormatting>
  <conditionalFormatting sqref="EK9:EK208">
    <cfRule type="expression" dxfId="1551" priority="51">
      <formula>IF(EK9&gt;0,EK9&lt;20)</formula>
    </cfRule>
  </conditionalFormatting>
  <conditionalFormatting sqref="EP9:EP208">
    <cfRule type="expression" dxfId="1550" priority="50">
      <formula>IF(EP9&gt;0,EP9&lt;20)</formula>
    </cfRule>
  </conditionalFormatting>
  <conditionalFormatting sqref="EU9:EU10 EU17:EU208">
    <cfRule type="expression" dxfId="1549" priority="49">
      <formula>IF(EU9&gt;0,EU9&lt;20)</formula>
    </cfRule>
  </conditionalFormatting>
  <conditionalFormatting sqref="EZ9:EZ208">
    <cfRule type="expression" dxfId="1548" priority="48">
      <formula>IF(EZ9&gt;0,EZ9&lt;20)</formula>
    </cfRule>
  </conditionalFormatting>
  <conditionalFormatting sqref="FE9:FE208">
    <cfRule type="expression" dxfId="1547" priority="47">
      <formula>IF(FE9&gt;0,FE9&lt;20)</formula>
    </cfRule>
  </conditionalFormatting>
  <conditionalFormatting sqref="IL9:IL208">
    <cfRule type="expression" dxfId="1546" priority="30">
      <formula>IF(IL9&gt;0,IL9&lt;20)</formula>
    </cfRule>
  </conditionalFormatting>
  <conditionalFormatting sqref="FJ9:FJ208">
    <cfRule type="expression" dxfId="1545" priority="46">
      <formula>IF(FJ9&gt;0,FJ9&lt;20)</formula>
    </cfRule>
  </conditionalFormatting>
  <conditionalFormatting sqref="FO9:FO208">
    <cfRule type="expression" dxfId="1544" priority="45">
      <formula>IF(FO9&gt;0,FO9&lt;20)</formula>
    </cfRule>
  </conditionalFormatting>
  <conditionalFormatting sqref="FT9:FT208">
    <cfRule type="expression" dxfId="1543" priority="44">
      <formula>IF(FT9&gt;0,FT9&lt;20)</formula>
    </cfRule>
  </conditionalFormatting>
  <conditionalFormatting sqref="FY9:FY208">
    <cfRule type="expression" dxfId="1542" priority="43">
      <formula>IF(FY9&gt;0,FY9&lt;20)</formula>
    </cfRule>
  </conditionalFormatting>
  <conditionalFormatting sqref="GD9:GD208">
    <cfRule type="expression" dxfId="1541" priority="42">
      <formula>IF(GD9&gt;0,GD9&lt;20)</formula>
    </cfRule>
  </conditionalFormatting>
  <conditionalFormatting sqref="GI9:GI208">
    <cfRule type="expression" dxfId="1540" priority="41">
      <formula>IF(GI9&gt;0,GI9&lt;20)</formula>
    </cfRule>
  </conditionalFormatting>
  <conditionalFormatting sqref="GN9:GN208">
    <cfRule type="expression" dxfId="1539" priority="40">
      <formula>IF(GN9&gt;0,GN9&lt;20)</formula>
    </cfRule>
  </conditionalFormatting>
  <conditionalFormatting sqref="GS9:GS208">
    <cfRule type="expression" dxfId="1538" priority="39">
      <formula>IF(GS9&gt;0,GS9&lt;20)</formula>
    </cfRule>
  </conditionalFormatting>
  <conditionalFormatting sqref="GX9:GX208">
    <cfRule type="expression" dxfId="1537" priority="38">
      <formula>IF(GX9&gt;0,GX9&lt;20)</formula>
    </cfRule>
  </conditionalFormatting>
  <conditionalFormatting sqref="HC9:HC208">
    <cfRule type="expression" dxfId="1536" priority="37">
      <formula>IF(HC9&gt;0,HC9&lt;20)</formula>
    </cfRule>
  </conditionalFormatting>
  <conditionalFormatting sqref="HH9:HH208">
    <cfRule type="expression" dxfId="1535" priority="36">
      <formula>IF(HH9&gt;0,HH9&lt;20)</formula>
    </cfRule>
  </conditionalFormatting>
  <conditionalFormatting sqref="HM9:HM208">
    <cfRule type="expression" dxfId="1534" priority="35">
      <formula>IF(HM9&gt;0,HM9&lt;20)</formula>
    </cfRule>
  </conditionalFormatting>
  <conditionalFormatting sqref="HR9:HR208">
    <cfRule type="expression" dxfId="1533" priority="34">
      <formula>IF(HR9&gt;0,HR9&lt;20)</formula>
    </cfRule>
  </conditionalFormatting>
  <conditionalFormatting sqref="HW9:HW208">
    <cfRule type="expression" dxfId="1532" priority="33">
      <formula>IF(HW9&gt;0,HW9&lt;20)</formula>
    </cfRule>
  </conditionalFormatting>
  <conditionalFormatting sqref="IB9:IB208">
    <cfRule type="expression" dxfId="1531" priority="32">
      <formula>IF(IB9&gt;0,IB9&lt;20)</formula>
    </cfRule>
  </conditionalFormatting>
  <conditionalFormatting sqref="IG9:IG208">
    <cfRule type="expression" dxfId="1530" priority="31">
      <formula>IF(IG9&gt;0,IG9&lt;20)</formula>
    </cfRule>
  </conditionalFormatting>
  <conditionalFormatting sqref="A19:A24">
    <cfRule type="expression" dxfId="1529" priority="28">
      <formula>IF(A19&gt;0,A19&lt;20)</formula>
    </cfRule>
  </conditionalFormatting>
  <conditionalFormatting sqref="F12:F19">
    <cfRule type="expression" dxfId="1528" priority="27">
      <formula>IF(F12&gt;0,F12&lt;20)</formula>
    </cfRule>
  </conditionalFormatting>
  <conditionalFormatting sqref="K14:K21">
    <cfRule type="expression" dxfId="1527" priority="26">
      <formula>IF(K14&gt;0,K14&lt;20)</formula>
    </cfRule>
  </conditionalFormatting>
  <conditionalFormatting sqref="P12:P13">
    <cfRule type="expression" dxfId="1526" priority="24">
      <formula>IF(P12&gt;0,P12&lt;20)</formula>
    </cfRule>
  </conditionalFormatting>
  <conditionalFormatting sqref="U10:U21">
    <cfRule type="expression" dxfId="1525" priority="23">
      <formula>IF(U10&gt;0,U10&lt;20)</formula>
    </cfRule>
  </conditionalFormatting>
  <conditionalFormatting sqref="AJ11:AJ24">
    <cfRule type="expression" dxfId="1524" priority="20">
      <formula>IF(AJ11&gt;0,AJ11&lt;20)</formula>
    </cfRule>
  </conditionalFormatting>
  <conditionalFormatting sqref="F9:F11">
    <cfRule type="expression" dxfId="1523" priority="19">
      <formula>IF(F9&gt;0,F9&lt;20)</formula>
    </cfRule>
  </conditionalFormatting>
  <conditionalFormatting sqref="K13">
    <cfRule type="expression" dxfId="1522" priority="18">
      <formula>IF(K13&gt;0,K13&lt;20)</formula>
    </cfRule>
  </conditionalFormatting>
  <conditionalFormatting sqref="K9:K12">
    <cfRule type="expression" dxfId="1521" priority="17">
      <formula>IF(K9&gt;0,K9&lt;20)</formula>
    </cfRule>
  </conditionalFormatting>
  <conditionalFormatting sqref="P9:P11">
    <cfRule type="expression" dxfId="1520" priority="16">
      <formula>IF(P9&gt;0,P9&lt;20)</formula>
    </cfRule>
  </conditionalFormatting>
  <conditionalFormatting sqref="U9">
    <cfRule type="expression" dxfId="1519" priority="15">
      <formula>IF(U9&gt;0,U9&lt;20)</formula>
    </cfRule>
  </conditionalFormatting>
  <conditionalFormatting sqref="Z9:Z16">
    <cfRule type="expression" dxfId="1518" priority="14">
      <formula>IF(Z9&gt;0,Z9&lt;20)</formula>
    </cfRule>
  </conditionalFormatting>
  <conditionalFormatting sqref="AE13:AE14">
    <cfRule type="expression" dxfId="1517" priority="13">
      <formula>IF(AE13&gt;0,AE13&lt;20)</formula>
    </cfRule>
  </conditionalFormatting>
  <conditionalFormatting sqref="AE9:AE12">
    <cfRule type="expression" dxfId="1516" priority="12">
      <formula>IF(AE9&gt;0,AE9&lt;20)</formula>
    </cfRule>
  </conditionalFormatting>
  <conditionalFormatting sqref="AJ9:AJ10">
    <cfRule type="expression" dxfId="1515" priority="11">
      <formula>IF(AJ9&gt;0,AJ9&lt;20)</formula>
    </cfRule>
  </conditionalFormatting>
  <conditionalFormatting sqref="AO9:AO15">
    <cfRule type="expression" dxfId="1514" priority="10">
      <formula>IF(AO9&gt;0,AO9&lt;20)</formula>
    </cfRule>
  </conditionalFormatting>
  <conditionalFormatting sqref="AT9:AT13">
    <cfRule type="expression" dxfId="1513" priority="9">
      <formula>IF(AT9&gt;0,AT9&lt;20)</formula>
    </cfRule>
  </conditionalFormatting>
  <conditionalFormatting sqref="A9">
    <cfRule type="expression" dxfId="1512" priority="8">
      <formula>AND(A$9&lt;&gt;"",A$9&lt;20)</formula>
    </cfRule>
  </conditionalFormatting>
  <conditionalFormatting sqref="A10:A18">
    <cfRule type="expression" dxfId="1511" priority="7">
      <formula>AND(A10&lt;&gt;"",A10&lt;20)</formula>
    </cfRule>
  </conditionalFormatting>
  <conditionalFormatting sqref="K14">
    <cfRule type="expression" dxfId="1510" priority="6">
      <formula>IF(K14&gt;0,K14&lt;20)</formula>
    </cfRule>
  </conditionalFormatting>
  <conditionalFormatting sqref="P14">
    <cfRule type="expression" dxfId="1509" priority="5">
      <formula>IF(P14&gt;0,P14&lt;20)</formula>
    </cfRule>
  </conditionalFormatting>
  <conditionalFormatting sqref="K14">
    <cfRule type="expression" dxfId="1508" priority="4">
      <formula>IF(K14&gt;0,K14&lt;20)</formula>
    </cfRule>
  </conditionalFormatting>
  <conditionalFormatting sqref="K15">
    <cfRule type="expression" dxfId="1507" priority="3">
      <formula>IF(K15&gt;0,K15&lt;20)</formula>
    </cfRule>
  </conditionalFormatting>
  <conditionalFormatting sqref="DS9:DS23">
    <cfRule type="expression" dxfId="1506" priority="2">
      <formula>IF(DS9&gt;0,DS9&lt;20)</formula>
    </cfRule>
  </conditionalFormatting>
  <conditionalFormatting sqref="EU11:EU16">
    <cfRule type="expression" dxfId="0" priority="1">
      <formula>IF(EU11&gt;0,EU11&lt;20)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abSelected="1" topLeftCell="A45" zoomScaleNormal="100" workbookViewId="0">
      <selection activeCell="F54" sqref="F54"/>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731</v>
      </c>
      <c r="D1" s="329"/>
      <c r="E1" s="88"/>
      <c r="F1" s="88"/>
      <c r="G1" s="89" t="s">
        <v>186</v>
      </c>
      <c r="H1" s="326" t="s">
        <v>733</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732</v>
      </c>
      <c r="D2" s="329"/>
      <c r="E2" s="88"/>
      <c r="F2" s="88"/>
      <c r="G2" s="89" t="s">
        <v>207</v>
      </c>
      <c r="H2" s="326" t="s">
        <v>734</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FA_IMPORT_A02SNQQ</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2" t="s">
        <v>222</v>
      </c>
      <c r="C6" s="313"/>
      <c r="D6" s="314" t="s">
        <v>223</v>
      </c>
      <c r="E6" s="305"/>
      <c r="F6" s="88"/>
      <c r="G6" s="315" t="s">
        <v>224</v>
      </c>
      <c r="H6" s="316"/>
      <c r="I6" s="28">
        <f>SUM(E17:E41)</f>
        <v>108</v>
      </c>
      <c r="J6" s="317" t="s">
        <v>225</v>
      </c>
      <c r="K6" s="318"/>
      <c r="L6" s="305"/>
      <c r="M6" s="196">
        <v>2</v>
      </c>
      <c r="N6" s="35">
        <f>SUM(AI6,AI17)</f>
        <v>0</v>
      </c>
      <c r="O6" s="35">
        <v>0</v>
      </c>
      <c r="P6" s="35">
        <f>SUM(AJ6,AJ17)</f>
        <v>0</v>
      </c>
      <c r="Q6" s="35">
        <v>0</v>
      </c>
      <c r="R6" s="35">
        <f>COUNTIFS($E17:$E41,"2",$F17:$F41,"Pole",$C17:$C41,"FST")</f>
        <v>0</v>
      </c>
      <c r="S6" s="35">
        <f>SUM(AL6,AK17)</f>
        <v>0</v>
      </c>
      <c r="T6" s="35">
        <v>0</v>
      </c>
      <c r="U6" s="35">
        <f>SUM(AK6,AL17)</f>
        <v>1</v>
      </c>
      <c r="V6" s="35">
        <v>0</v>
      </c>
      <c r="W6" s="34">
        <f>COUNTIFS($E17:$E41,"2",$F17:$F41,"HH",$C17:$C41,"FST")</f>
        <v>1</v>
      </c>
      <c r="X6" s="35">
        <f>COUNTIFS($E17:$E41,"2",$F17:$F41,"Ped",$C17:$C41,"FST")</f>
        <v>0</v>
      </c>
      <c r="Y6" s="25"/>
      <c r="Z6" s="295" t="s">
        <v>226</v>
      </c>
      <c r="AA6" s="296"/>
      <c r="AB6" s="297"/>
      <c r="AC6" s="25"/>
      <c r="AD6" s="25"/>
      <c r="AH6" s="109">
        <v>2</v>
      </c>
      <c r="AI6" s="109" t="str">
        <f>IF($E7="SS",COUNTIFS($C17:$C41,"FST",$E17:$E41,"2"),"0")</f>
        <v>0</v>
      </c>
      <c r="AJ6" s="109" t="str">
        <f>IF($E7="RPX",COUNTIFS($C17:$C41,"FST",$E17:$E41,"2"),"0")</f>
        <v>0</v>
      </c>
      <c r="AK6" s="109">
        <f>IF($E7="EUC",COUNTIFS($C17:$C41,"FST",$E17:$E41,"2"),"0")</f>
        <v>1</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4" t="s">
        <v>230</v>
      </c>
      <c r="H7" s="305"/>
      <c r="I7" s="33">
        <f>E8-I6</f>
        <v>36</v>
      </c>
      <c r="J7" s="289" t="s">
        <v>231</v>
      </c>
      <c r="K7" s="290"/>
      <c r="L7" s="34">
        <f>I11</f>
        <v>757</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8" t="s">
        <v>232</v>
      </c>
      <c r="AA7" s="300" t="s">
        <v>233</v>
      </c>
      <c r="AB7" s="301"/>
      <c r="AC7" s="25"/>
      <c r="AD7" s="25"/>
      <c r="AH7" s="109">
        <v>4</v>
      </c>
      <c r="AI7" s="109" t="str">
        <f>IF($E7="SS",COUNTIFS($C17:$C41,"FST",$E17:$E41,"4"),"0")</f>
        <v>0</v>
      </c>
      <c r="AJ7" s="109" t="str">
        <f>IF($E7="RPX",COUNTIFS($C17:$C41,"FST",$E17:$E41,"4"),"0")</f>
        <v>0</v>
      </c>
      <c r="AK7" s="109">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1" t="s">
        <v>237</v>
      </c>
      <c r="H8" s="292"/>
      <c r="I8" s="35">
        <f>IF(E8=0,0,12-(MOD(I6,12)))</f>
        <v>12</v>
      </c>
      <c r="J8" s="289" t="s">
        <v>238</v>
      </c>
      <c r="K8" s="290"/>
      <c r="L8" s="39">
        <f>I12-I6</f>
        <v>756</v>
      </c>
      <c r="M8" s="196">
        <v>6</v>
      </c>
      <c r="N8" s="35">
        <f>SUM(AI8,AI19)</f>
        <v>0</v>
      </c>
      <c r="O8" s="35">
        <v>0</v>
      </c>
      <c r="P8" s="35">
        <f>SUM(AJ8,AJ19)</f>
        <v>0</v>
      </c>
      <c r="Q8" s="35">
        <v>0</v>
      </c>
      <c r="R8" s="35">
        <f>COUNTIFS($E17:$E41,"6",$F17:$F41,"Pole",$C17:$C41,"FST")</f>
        <v>0</v>
      </c>
      <c r="S8" s="35">
        <f>SUM(AL8,AK19)</f>
        <v>0</v>
      </c>
      <c r="T8" s="35">
        <v>0</v>
      </c>
      <c r="U8" s="35">
        <f>SUM(AK8,AL19)</f>
        <v>1</v>
      </c>
      <c r="V8" s="35">
        <v>0</v>
      </c>
      <c r="W8" s="34">
        <f>COUNTIFS($E17:$E41,"6",$F17:$F41,"HH",$C17:$C41,"FST")</f>
        <v>1</v>
      </c>
      <c r="X8" s="35">
        <f>COUNTIFS($E17:$E41,"6",$F17:$F41,"Ped",$C17:$C41,"FST")</f>
        <v>0</v>
      </c>
      <c r="Y8" s="25"/>
      <c r="Z8" s="299"/>
      <c r="AA8" s="302"/>
      <c r="AB8" s="303"/>
      <c r="AC8" s="25"/>
      <c r="AD8" s="25"/>
      <c r="AH8" s="109">
        <v>6</v>
      </c>
      <c r="AI8" s="109" t="str">
        <f>IF($E7="SS",COUNTIFS($C17:$C41,"FST",$E17:$E41,"6"),"0")</f>
        <v>0</v>
      </c>
      <c r="AJ8" s="109" t="str">
        <f>IF($E7="RPX",COUNTIFS($C17:$C41,"FST",$E17:$E41,"6"),"0")</f>
        <v>0</v>
      </c>
      <c r="AK8" s="109">
        <f>IF($E7="EUC",COUNTIFS($C17:$C41,"FST",$E17:$E41,"6"),"0")</f>
        <v>1</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321" t="s">
        <v>242</v>
      </c>
      <c r="H9" s="43" t="s">
        <v>243</v>
      </c>
      <c r="I9" s="35">
        <f>IF(E9&lt;&gt;0,1,0)</f>
        <v>1</v>
      </c>
      <c r="J9" s="291" t="s">
        <v>244</v>
      </c>
      <c r="K9" s="292"/>
      <c r="L9" s="44">
        <f>'Cable Calculator'!D3</f>
        <v>1872</v>
      </c>
      <c r="M9" s="196">
        <v>8</v>
      </c>
      <c r="N9" s="35">
        <f>SUM(AI9,AI20)</f>
        <v>0</v>
      </c>
      <c r="O9" s="35">
        <v>0</v>
      </c>
      <c r="P9" s="35">
        <f>SUM(AJ9,AJ20)</f>
        <v>0</v>
      </c>
      <c r="Q9" s="35">
        <v>0</v>
      </c>
      <c r="R9" s="35">
        <f>COUNTIFS($E17:$E41,"8",$F17:$F41,"Pole",$C17:$C41,"FST")</f>
        <v>0</v>
      </c>
      <c r="S9" s="35">
        <f>SUM(AL9,AK20)</f>
        <v>0</v>
      </c>
      <c r="T9" s="35">
        <v>0</v>
      </c>
      <c r="U9" s="35">
        <f>SUM(AK9,AL20)</f>
        <v>2</v>
      </c>
      <c r="V9" s="35">
        <v>0</v>
      </c>
      <c r="W9" s="34">
        <f>COUNTIFS($E17:$E41,"8",$F17:$F41,"HH",$C17:$C41,"FST")</f>
        <v>2</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2</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757</v>
      </c>
      <c r="F10" s="88"/>
      <c r="G10" s="322"/>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1" t="s">
        <v>251</v>
      </c>
      <c r="H11" s="51" t="s">
        <v>252</v>
      </c>
      <c r="I11" s="112">
        <f>E10</f>
        <v>757</v>
      </c>
      <c r="J11" s="323" t="s">
        <v>253</v>
      </c>
      <c r="K11" s="324"/>
      <c r="L11" s="325"/>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2"/>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1" t="s">
        <v>260</v>
      </c>
      <c r="C15" s="293" t="s">
        <v>261</v>
      </c>
      <c r="D15" s="293" t="s">
        <v>262</v>
      </c>
      <c r="E15" s="306" t="s">
        <v>263</v>
      </c>
      <c r="F15" s="293" t="s">
        <v>264</v>
      </c>
      <c r="G15" s="308" t="s">
        <v>265</v>
      </c>
      <c r="H15" s="308" t="s">
        <v>266</v>
      </c>
      <c r="I15" s="308" t="s">
        <v>267</v>
      </c>
      <c r="J15" s="310" t="s">
        <v>268</v>
      </c>
      <c r="K15" s="293"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2"/>
      <c r="C16" s="294"/>
      <c r="D16" s="294"/>
      <c r="E16" s="307"/>
      <c r="F16" s="294"/>
      <c r="G16" s="309"/>
      <c r="H16" s="309"/>
      <c r="I16" s="309"/>
      <c r="J16" s="311"/>
      <c r="K16" s="294"/>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740</v>
      </c>
      <c r="E17" s="32">
        <v>6</v>
      </c>
      <c r="F17" s="32" t="s">
        <v>488</v>
      </c>
      <c r="G17" s="68" t="s">
        <v>277</v>
      </c>
      <c r="H17" s="69">
        <f>IF(I17=0,0,I17-(E17-1))</f>
        <v>859</v>
      </c>
      <c r="I17" s="70">
        <f>IF(E17=0,0,I12)</f>
        <v>864</v>
      </c>
      <c r="J17" s="71" t="s">
        <v>278</v>
      </c>
      <c r="K17" s="32"/>
      <c r="L17" s="233"/>
      <c r="M17" s="277" t="s">
        <v>735</v>
      </c>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859-864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6</v>
      </c>
    </row>
    <row r="18" spans="1:53" ht="15.75" thickBot="1" x14ac:dyDescent="0.3">
      <c r="A18" s="88"/>
      <c r="B18" s="66" t="s">
        <v>279</v>
      </c>
      <c r="C18" s="67" t="s">
        <v>484</v>
      </c>
      <c r="D18" s="102" t="s">
        <v>739</v>
      </c>
      <c r="E18" s="32">
        <v>8</v>
      </c>
      <c r="F18" s="32" t="s">
        <v>488</v>
      </c>
      <c r="G18" s="68" t="s">
        <v>277</v>
      </c>
      <c r="H18" s="69">
        <f t="shared" ref="H18:H41" si="9">IF(E18=0,0,I18-(E18-1))</f>
        <v>851</v>
      </c>
      <c r="I18" s="70">
        <f t="shared" ref="I18:I41" si="10">IF(E18=0,0,H17-1)</f>
        <v>858</v>
      </c>
      <c r="J18" s="73" t="str">
        <f>IF(C18="","--",IF(AND(C18&lt;&gt;"FST",C18&lt;&gt;"TCF",BA17&lt;&gt;0),BA17,"--"))</f>
        <v>--</v>
      </c>
      <c r="K18" s="32"/>
      <c r="L18" s="233"/>
      <c r="M18" s="277"/>
      <c r="N18" s="277"/>
      <c r="O18" s="277"/>
      <c r="P18" s="277"/>
      <c r="Q18" s="277"/>
      <c r="R18" s="277"/>
      <c r="S18" s="277"/>
      <c r="T18" s="277"/>
      <c r="U18" s="278"/>
      <c r="V18" s="103"/>
      <c r="W18" s="72"/>
      <c r="X18" s="72"/>
      <c r="Y18" s="72"/>
      <c r="Z18" s="45">
        <v>10</v>
      </c>
      <c r="AA18" s="46">
        <v>109</v>
      </c>
      <c r="AB18" s="46">
        <v>120</v>
      </c>
      <c r="AC18" s="72">
        <f t="shared" si="0"/>
        <v>1</v>
      </c>
      <c r="AD18" s="72">
        <f t="shared" si="1"/>
        <v>0</v>
      </c>
      <c r="AE18" s="109" t="str">
        <f t="shared" si="2"/>
        <v>851-858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2</v>
      </c>
    </row>
    <row r="19" spans="1:53" ht="15.75" thickBot="1" x14ac:dyDescent="0.3">
      <c r="A19" s="88"/>
      <c r="B19" s="74" t="s">
        <v>280</v>
      </c>
      <c r="C19" s="67" t="s">
        <v>484</v>
      </c>
      <c r="D19" s="102" t="s">
        <v>738</v>
      </c>
      <c r="E19" s="32">
        <v>2</v>
      </c>
      <c r="F19" s="32" t="s">
        <v>488</v>
      </c>
      <c r="G19" s="75" t="s">
        <v>277</v>
      </c>
      <c r="H19" s="69">
        <f t="shared" si="9"/>
        <v>849</v>
      </c>
      <c r="I19" s="70">
        <f t="shared" si="10"/>
        <v>850</v>
      </c>
      <c r="J19" s="73" t="str">
        <f t="shared" ref="J19:J41" si="11">IF(C19="","--",IF(AND(C19&lt;&gt;"FST",C19&lt;&gt;"TCF",BA18&lt;&gt;0),BA18,"--"))</f>
        <v>--</v>
      </c>
      <c r="K19" s="32"/>
      <c r="L19" s="233"/>
      <c r="M19" s="277"/>
      <c r="N19" s="277"/>
      <c r="O19" s="277"/>
      <c r="P19" s="277"/>
      <c r="Q19" s="277"/>
      <c r="R19" s="277"/>
      <c r="S19" s="277"/>
      <c r="T19" s="277"/>
      <c r="U19" s="278"/>
      <c r="V19" s="103"/>
      <c r="W19" s="72"/>
      <c r="X19" s="72"/>
      <c r="Y19" s="72"/>
      <c r="Z19" s="45">
        <v>11</v>
      </c>
      <c r="AA19" s="46">
        <v>121</v>
      </c>
      <c r="AB19" s="46">
        <v>132</v>
      </c>
      <c r="AC19" s="72">
        <f t="shared" si="0"/>
        <v>1</v>
      </c>
      <c r="AD19" s="72">
        <f t="shared" si="1"/>
        <v>0</v>
      </c>
      <c r="AE19" s="109" t="str">
        <f t="shared" si="2"/>
        <v>849-850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484</v>
      </c>
      <c r="D20" s="102" t="s">
        <v>820</v>
      </c>
      <c r="E20" s="32">
        <v>8</v>
      </c>
      <c r="F20" s="32" t="s">
        <v>488</v>
      </c>
      <c r="G20" s="68" t="s">
        <v>277</v>
      </c>
      <c r="H20" s="69">
        <f t="shared" si="9"/>
        <v>841</v>
      </c>
      <c r="I20" s="70">
        <f t="shared" si="10"/>
        <v>848</v>
      </c>
      <c r="J20" s="73" t="str">
        <f t="shared" si="11"/>
        <v>--</v>
      </c>
      <c r="K20" s="32"/>
      <c r="L20" s="233"/>
      <c r="M20" s="277"/>
      <c r="N20" s="277"/>
      <c r="O20" s="277"/>
      <c r="P20" s="277"/>
      <c r="Q20" s="277"/>
      <c r="R20" s="277"/>
      <c r="S20" s="277"/>
      <c r="T20" s="277"/>
      <c r="U20" s="278"/>
      <c r="V20" s="103"/>
      <c r="W20" s="72"/>
      <c r="X20" s="72"/>
      <c r="Y20" s="72"/>
      <c r="Z20" s="45">
        <v>12</v>
      </c>
      <c r="AA20" s="76">
        <v>133</v>
      </c>
      <c r="AB20" s="76">
        <v>144</v>
      </c>
      <c r="AC20" s="72">
        <f t="shared" si="0"/>
        <v>1</v>
      </c>
      <c r="AD20" s="72">
        <f t="shared" si="1"/>
        <v>0</v>
      </c>
      <c r="AE20" s="109" t="str">
        <f t="shared" si="2"/>
        <v>841-848</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c r="E21" s="32">
        <v>84</v>
      </c>
      <c r="F21" s="32"/>
      <c r="G21" s="68" t="s">
        <v>277</v>
      </c>
      <c r="H21" s="69">
        <f t="shared" si="9"/>
        <v>757</v>
      </c>
      <c r="I21" s="70">
        <f t="shared" si="10"/>
        <v>840</v>
      </c>
      <c r="J21" s="73" t="str">
        <f t="shared" si="11"/>
        <v>--</v>
      </c>
      <c r="K21" s="32"/>
      <c r="L21" s="233"/>
      <c r="M21" s="277" t="s">
        <v>404</v>
      </c>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757-840</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109</v>
      </c>
      <c r="X28" s="84"/>
      <c r="Y28" s="78">
        <f>SUM(E17:E28)</f>
        <v>108</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109</v>
      </c>
      <c r="X29" s="84"/>
      <c r="Y29" s="78">
        <f>SUM(E17:E29)</f>
        <v>108</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109</v>
      </c>
      <c r="X30" s="84"/>
      <c r="Y30" s="78">
        <f>SUM(E17:E30)</f>
        <v>108</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109</v>
      </c>
      <c r="X31" s="84"/>
      <c r="Y31" s="78">
        <f>SUM(E17:E31)</f>
        <v>108</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9" t="s">
        <v>303</v>
      </c>
      <c r="C42" s="320"/>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21</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2" t="s">
        <v>222</v>
      </c>
      <c r="C47" s="313"/>
      <c r="D47" s="314" t="s">
        <v>223</v>
      </c>
      <c r="E47" s="305"/>
      <c r="F47" s="88"/>
      <c r="G47" s="315" t="s">
        <v>224</v>
      </c>
      <c r="H47" s="316"/>
      <c r="I47" s="28">
        <f>SUM(E58:E82)</f>
        <v>72</v>
      </c>
      <c r="J47" s="317" t="s">
        <v>225</v>
      </c>
      <c r="K47" s="318"/>
      <c r="L47" s="305"/>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5" t="s">
        <v>226</v>
      </c>
      <c r="AA47" s="296"/>
      <c r="AB47" s="297"/>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4" t="s">
        <v>230</v>
      </c>
      <c r="H48" s="305"/>
      <c r="I48" s="33">
        <f>E49-I47</f>
        <v>0</v>
      </c>
      <c r="J48" s="289" t="s">
        <v>231</v>
      </c>
      <c r="K48" s="290"/>
      <c r="L48" s="34">
        <f>I52</f>
        <v>757</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298" t="s">
        <v>232</v>
      </c>
      <c r="AA48" s="300" t="s">
        <v>233</v>
      </c>
      <c r="AB48" s="301"/>
      <c r="AC48" s="25"/>
      <c r="AD48" s="25"/>
      <c r="AH48" s="109">
        <v>4</v>
      </c>
      <c r="AI48" s="109" t="str">
        <f>IF($E48="SS",COUNTIFS($C58:$C82,"FST",$E58:$E82,"4"),"0")</f>
        <v>0</v>
      </c>
      <c r="AJ48" s="109" t="str">
        <f>IF($E48="RPX",COUNTIFS($C58:$C82,"FST",$E58:$E82,"4"),"0")</f>
        <v>0</v>
      </c>
      <c r="AK48" s="109">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72</v>
      </c>
      <c r="F49" s="88"/>
      <c r="G49" s="291" t="s">
        <v>237</v>
      </c>
      <c r="H49" s="292"/>
      <c r="I49" s="35">
        <f>IF(E49=0,0,12-(MOD(I47,12)))</f>
        <v>12</v>
      </c>
      <c r="J49" s="289" t="s">
        <v>238</v>
      </c>
      <c r="K49" s="290"/>
      <c r="L49" s="39">
        <f>I53-I47</f>
        <v>756</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9"/>
      <c r="AA49" s="302"/>
      <c r="AB49" s="303"/>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1" t="s">
        <v>242</v>
      </c>
      <c r="H50" s="43" t="s">
        <v>243</v>
      </c>
      <c r="I50" s="35">
        <f>IF(E50&lt;&gt;0,1,0)</f>
        <v>0</v>
      </c>
      <c r="J50" s="291" t="s">
        <v>244</v>
      </c>
      <c r="K50" s="292"/>
      <c r="L50" s="44">
        <f>'Cable Calculator'!I3</f>
        <v>963</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757</v>
      </c>
      <c r="F51" s="88"/>
      <c r="G51" s="322"/>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1</v>
      </c>
      <c r="V51" s="35">
        <f>IF($E48="EUC",SUM($AN83,AP83,AR83),"0")</f>
        <v>0</v>
      </c>
      <c r="W51" s="34">
        <f>COUNTIFS($E58:$E82,"12",$F58:$F82,"HH",$C58:$C82,"FST")</f>
        <v>1</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1</v>
      </c>
      <c r="AL51" s="109" t="str">
        <f>IF($E48="RPX-T",COUNTIFS($C58:$C82,"FST",$E58:$E82,"12"),"0")</f>
        <v>0</v>
      </c>
      <c r="BA51" s="227"/>
    </row>
    <row r="52" spans="1:53" ht="16.5" customHeight="1" thickTop="1" thickBot="1" x14ac:dyDescent="0.3">
      <c r="A52" s="88"/>
      <c r="B52" s="36" t="s">
        <v>249</v>
      </c>
      <c r="C52" s="30">
        <v>0</v>
      </c>
      <c r="D52" s="49" t="s">
        <v>250</v>
      </c>
      <c r="E52" s="50">
        <f>E49/12</f>
        <v>6</v>
      </c>
      <c r="F52" s="88"/>
      <c r="G52" s="321" t="s">
        <v>251</v>
      </c>
      <c r="H52" s="51" t="s">
        <v>252</v>
      </c>
      <c r="I52" s="112">
        <f>E51</f>
        <v>757</v>
      </c>
      <c r="J52" s="323" t="s">
        <v>253</v>
      </c>
      <c r="K52" s="324"/>
      <c r="L52" s="325"/>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2"/>
      <c r="H53" s="47" t="s">
        <v>257</v>
      </c>
      <c r="I53" s="35">
        <f>IF(E51="","0",IF(AND(E48="EUC",E49=432), I52+(203-E50),IF(E51=0,0,(E51+(E49-E50)-1))))</f>
        <v>828</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72</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1" t="s">
        <v>260</v>
      </c>
      <c r="C56" s="293" t="s">
        <v>261</v>
      </c>
      <c r="D56" s="293" t="s">
        <v>262</v>
      </c>
      <c r="E56" s="306" t="s">
        <v>263</v>
      </c>
      <c r="F56" s="293" t="s">
        <v>264</v>
      </c>
      <c r="G56" s="308" t="s">
        <v>265</v>
      </c>
      <c r="H56" s="308" t="s">
        <v>266</v>
      </c>
      <c r="I56" s="308" t="s">
        <v>267</v>
      </c>
      <c r="J56" s="310" t="s">
        <v>268</v>
      </c>
      <c r="K56" s="293"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2"/>
      <c r="C57" s="294"/>
      <c r="D57" s="294"/>
      <c r="E57" s="307"/>
      <c r="F57" s="294"/>
      <c r="G57" s="309"/>
      <c r="H57" s="309"/>
      <c r="I57" s="309"/>
      <c r="J57" s="311"/>
      <c r="K57" s="294"/>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741</v>
      </c>
      <c r="E58" s="32">
        <v>12</v>
      </c>
      <c r="F58" s="32" t="s">
        <v>488</v>
      </c>
      <c r="G58" s="68" t="s">
        <v>277</v>
      </c>
      <c r="H58" s="69">
        <f>IF(I58=0,0,I58-(E58-1))</f>
        <v>817</v>
      </c>
      <c r="I58" s="70">
        <f>IF(E58=0,0,I53)</f>
        <v>828</v>
      </c>
      <c r="J58" s="71" t="s">
        <v>278</v>
      </c>
      <c r="K58" s="32"/>
      <c r="L58" s="233"/>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817-828</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502</v>
      </c>
      <c r="D59" s="102"/>
      <c r="E59" s="32">
        <v>60</v>
      </c>
      <c r="F59" s="32"/>
      <c r="G59" s="68" t="s">
        <v>277</v>
      </c>
      <c r="H59" s="69">
        <f>IF(E59=0,0,I59-(E59-1))</f>
        <v>757</v>
      </c>
      <c r="I59" s="70">
        <f>IF(E59=0,0,H58-1)</f>
        <v>816</v>
      </c>
      <c r="J59" s="73" t="str">
        <f>IF(C59="","--",IF(AND(C59&lt;&gt;"FST",C59&lt;&gt;"TCF",BA58&lt;&gt;0),BA58,"--"))</f>
        <v>--</v>
      </c>
      <c r="K59" s="32"/>
      <c r="L59" s="233"/>
      <c r="M59" s="277" t="s">
        <v>434</v>
      </c>
      <c r="N59" s="277"/>
      <c r="O59" s="277"/>
      <c r="P59" s="277"/>
      <c r="Q59" s="277"/>
      <c r="R59" s="277"/>
      <c r="S59" s="277"/>
      <c r="T59" s="277"/>
      <c r="U59" s="278"/>
      <c r="V59" s="103"/>
      <c r="W59" s="72"/>
      <c r="X59" s="72"/>
      <c r="Y59" s="72"/>
      <c r="Z59" s="45">
        <v>10</v>
      </c>
      <c r="AA59" s="46">
        <v>109</v>
      </c>
      <c r="AB59" s="46">
        <v>120</v>
      </c>
      <c r="AC59" s="72">
        <f t="shared" si="17"/>
        <v>1</v>
      </c>
      <c r="AD59" s="72">
        <f>IF(C59&lt;&gt;"FST",1,0)</f>
        <v>1</v>
      </c>
      <c r="AE59" s="109" t="str">
        <f t="shared" si="19"/>
        <v>757-816</v>
      </c>
      <c r="AF59" s="109" t="str">
        <f>IF(C59="Field SPL","N","Y")</f>
        <v>N</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VALUE(IF(C59="FST","0",IF(C59="REV T","1",IF(C59="DBL REV",".5","0"))))</f>
        <v>0</v>
      </c>
      <c r="AN59" s="109">
        <f>VALUE(IF(C59="FST","0",IF(C59="REV T","0",IF(C59="DBL REV",".5","0"))))</f>
        <v>0</v>
      </c>
      <c r="AO59" s="109" t="str">
        <f>IF(C59="TPL REV","Y","")</f>
        <v/>
      </c>
      <c r="AQ59" s="109" t="str">
        <f>IF(C59="QD REV","Y","")</f>
        <v/>
      </c>
      <c r="BA59" s="229">
        <f>MOD(SUM(E58:E59),12)</f>
        <v>0</v>
      </c>
    </row>
    <row r="60" spans="1:53" ht="15.75" thickBot="1" x14ac:dyDescent="0.3">
      <c r="A60" s="88"/>
      <c r="B60" s="74" t="s">
        <v>280</v>
      </c>
      <c r="C60" s="67"/>
      <c r="D60" s="102"/>
      <c r="E60" s="32"/>
      <c r="F60" s="32"/>
      <c r="G60" s="75" t="s">
        <v>277</v>
      </c>
      <c r="H60" s="69">
        <f>IF(E60=0,0,I60-(E60-1))</f>
        <v>0</v>
      </c>
      <c r="I60" s="70">
        <f>IF(E60=0,0,H59-1)</f>
        <v>0</v>
      </c>
      <c r="J60" s="73" t="str">
        <f>IF(C60="","--",IF(AND(C60&lt;&gt;"FST",C60&lt;&gt;"TCF",BA59&lt;&gt;0),BA59,"--"))</f>
        <v>--</v>
      </c>
      <c r="K60" s="32"/>
      <c r="L60" s="233"/>
      <c r="M60" s="277"/>
      <c r="N60" s="277"/>
      <c r="O60" s="277"/>
      <c r="P60" s="277"/>
      <c r="Q60" s="277"/>
      <c r="R60" s="277"/>
      <c r="S60" s="277"/>
      <c r="T60" s="277"/>
      <c r="U60" s="278"/>
      <c r="V60" s="103"/>
      <c r="W60" s="72"/>
      <c r="X60" s="72"/>
      <c r="Y60" s="72"/>
      <c r="Z60" s="45">
        <v>11</v>
      </c>
      <c r="AA60" s="46">
        <v>121</v>
      </c>
      <c r="AB60" s="46">
        <v>132</v>
      </c>
      <c r="AC60" s="72">
        <f t="shared" si="17"/>
        <v>1</v>
      </c>
      <c r="AD60" s="72">
        <f>IF(C60&lt;&gt;"FST",1,0)</f>
        <v>1</v>
      </c>
      <c r="AE60" s="109" t="str">
        <f t="shared" si="19"/>
        <v>0-0</v>
      </c>
      <c r="AF60" s="109" t="str">
        <f>IF(C60="Field SPL","N","Y")</f>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VALUE(IF(C60="FST","0",IF(C60="REV T","1",IF(C60="DBL REV",".5","0"))))</f>
        <v>0</v>
      </c>
      <c r="AN60" s="109">
        <f>VALUE(IF(C60="FST","0",IF(C60="REV T","0",IF(C60="DBL REV",".5","0"))))</f>
        <v>0</v>
      </c>
      <c r="AO60" s="109" t="str">
        <f>IF(C60="TPL REV","Y","")</f>
        <v/>
      </c>
      <c r="AQ60" s="109" t="str">
        <f>IF(C60="QD REV","Y","")</f>
        <v/>
      </c>
      <c r="BA60" s="229">
        <f>MOD(SUM(E58:E61),12)</f>
        <v>0</v>
      </c>
    </row>
    <row r="61" spans="1:53" ht="15.75" thickBot="1" x14ac:dyDescent="0.3">
      <c r="A61" s="88"/>
      <c r="B61" s="66" t="s">
        <v>281</v>
      </c>
      <c r="C61" s="67"/>
      <c r="D61" s="102"/>
      <c r="E61" s="32"/>
      <c r="F61" s="32"/>
      <c r="G61" s="68" t="s">
        <v>277</v>
      </c>
      <c r="H61" s="69">
        <f>IF(E61=0,0,I61-(E61-1))</f>
        <v>0</v>
      </c>
      <c r="I61" s="70">
        <f>IF(E61=0,0,H60-1)</f>
        <v>0</v>
      </c>
      <c r="J61" s="73" t="str">
        <f>IF(C61="","--",IF(AND(C61&lt;&gt;"FST",C61&lt;&gt;"TCF",BA60&lt;&gt;0),BA60,"--"))</f>
        <v>--</v>
      </c>
      <c r="K61" s="32"/>
      <c r="L61" s="233"/>
      <c r="M61" s="277"/>
      <c r="N61" s="277"/>
      <c r="O61" s="277"/>
      <c r="P61" s="277"/>
      <c r="Q61" s="277"/>
      <c r="R61" s="277"/>
      <c r="S61" s="277"/>
      <c r="T61" s="277"/>
      <c r="U61" s="278"/>
      <c r="V61" s="103"/>
      <c r="W61" s="72"/>
      <c r="X61" s="72"/>
      <c r="Y61" s="72"/>
      <c r="Z61" s="45">
        <v>12</v>
      </c>
      <c r="AA61" s="76">
        <v>133</v>
      </c>
      <c r="AB61" s="76">
        <v>144</v>
      </c>
      <c r="AC61" s="72">
        <f t="shared" si="17"/>
        <v>1</v>
      </c>
      <c r="AD61" s="72">
        <f>IF(C61&lt;&gt;"FST",1,0)</f>
        <v>1</v>
      </c>
      <c r="AE61" s="109" t="str">
        <f t="shared" si="19"/>
        <v>0-0</v>
      </c>
      <c r="AF61" s="109" t="str">
        <f>IF(C61="Field SPL","N","Y")</f>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VALUE(IF(C61="FST","0",IF(C61="REV T","1",IF(C61="DBL REV",".5","0"))))</f>
        <v>0</v>
      </c>
      <c r="AN61" s="109">
        <f>VALUE(IF(C61="FST","0",IF(C61="REV T","0",IF(C61="DBL REV",".5","0"))))</f>
        <v>0</v>
      </c>
      <c r="AO61" s="109" t="str">
        <f>IF(C61="TPL REV","Y","")</f>
        <v/>
      </c>
      <c r="AQ61" s="109" t="str">
        <f>IF(C61="QD REV","Y","")</f>
        <v/>
      </c>
      <c r="BA61" s="229">
        <f>MOD(SUM(E58:E62),12)</f>
        <v>0</v>
      </c>
    </row>
    <row r="62" spans="1:53" ht="15.75" thickBot="1" x14ac:dyDescent="0.3">
      <c r="A62" s="88"/>
      <c r="B62" s="66" t="s">
        <v>282</v>
      </c>
      <c r="C62" s="67"/>
      <c r="D62" s="102"/>
      <c r="E62" s="32"/>
      <c r="F62" s="32"/>
      <c r="G62" s="68" t="s">
        <v>277</v>
      </c>
      <c r="H62" s="69">
        <f>IF(E62=0,0,I62-(E62-1))</f>
        <v>0</v>
      </c>
      <c r="I62" s="70">
        <f>IF(E62=0,0,H61-1)</f>
        <v>0</v>
      </c>
      <c r="J62" s="73" t="str">
        <f>IF(C62="","--",IF(AND(C62&lt;&gt;"FST",C62&lt;&gt;"TCF",BA61&lt;&gt;0),BA61,"--"))</f>
        <v>--</v>
      </c>
      <c r="K62" s="32"/>
      <c r="L62" s="233"/>
      <c r="M62" s="277"/>
      <c r="N62" s="277"/>
      <c r="O62" s="277"/>
      <c r="P62" s="277"/>
      <c r="Q62" s="277"/>
      <c r="R62" s="277"/>
      <c r="S62" s="277"/>
      <c r="T62" s="277"/>
      <c r="U62" s="278"/>
      <c r="V62" s="103"/>
      <c r="W62" s="72"/>
      <c r="X62" s="72"/>
      <c r="Y62" s="72"/>
      <c r="Z62" s="45">
        <v>13</v>
      </c>
      <c r="AA62" s="77">
        <f t="shared" ref="AA62:AA67" si="26">AB61+1</f>
        <v>145</v>
      </c>
      <c r="AB62" s="77">
        <f t="shared" ref="AB62:AB67" si="27">AB61+12</f>
        <v>156</v>
      </c>
      <c r="AC62" s="72">
        <f t="shared" si="17"/>
        <v>1</v>
      </c>
      <c r="AD62" s="72">
        <f>IF(C62&lt;&gt;"FST",1,0)</f>
        <v>1</v>
      </c>
      <c r="AE62" s="109" t="str">
        <f t="shared" si="19"/>
        <v>0-0</v>
      </c>
      <c r="AF62" s="109" t="str">
        <f>IF(C62="Field SPL","N","Y")</f>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VALUE(IF(C62="FST","0",IF(C62="REV T","1",IF(C62="DBL REV",".5","0"))))</f>
        <v>0</v>
      </c>
      <c r="AN62" s="109">
        <f>VALUE(IF(C62="FST","0",IF(C62="REV T","0",IF(C62="DBL REV",".5","0"))))</f>
        <v>0</v>
      </c>
      <c r="AO62" s="109" t="str">
        <f>IF(C62="TPL REV","Y","")</f>
        <v/>
      </c>
      <c r="AQ62" s="109" t="str">
        <f>IF(C62="QD REV","Y","")</f>
        <v/>
      </c>
      <c r="BA62" s="229">
        <f>MOD(SUM(E58:E63),12)</f>
        <v>0</v>
      </c>
    </row>
    <row r="63" spans="1:53" ht="15.75" thickBot="1" x14ac:dyDescent="0.3">
      <c r="A63" s="88"/>
      <c r="B63" s="66" t="s">
        <v>283</v>
      </c>
      <c r="C63" s="67"/>
      <c r="D63" s="102"/>
      <c r="E63" s="32"/>
      <c r="F63" s="32"/>
      <c r="G63" s="68" t="s">
        <v>277</v>
      </c>
      <c r="H63" s="69">
        <f>IF(E63=0,0,I63-(E63-1))</f>
        <v>0</v>
      </c>
      <c r="I63" s="70">
        <f>IF(E63=0,0,H62-1)</f>
        <v>0</v>
      </c>
      <c r="J63" s="73" t="str">
        <f>IF(C63="","--",IF(AND(C63&lt;&gt;"FST",C63&lt;&gt;"TCF",BA62&lt;&gt;0),BA62,"--"))</f>
        <v>--</v>
      </c>
      <c r="K63" s="32"/>
      <c r="L63" s="233"/>
      <c r="M63" s="277"/>
      <c r="N63" s="277"/>
      <c r="O63" s="277"/>
      <c r="P63" s="277"/>
      <c r="Q63" s="277"/>
      <c r="R63" s="277"/>
      <c r="S63" s="277"/>
      <c r="T63" s="277"/>
      <c r="U63" s="278"/>
      <c r="V63" s="103"/>
      <c r="W63" s="72"/>
      <c r="X63" s="72"/>
      <c r="Y63" s="72"/>
      <c r="Z63" s="45">
        <v>14</v>
      </c>
      <c r="AA63" s="77">
        <f t="shared" si="26"/>
        <v>157</v>
      </c>
      <c r="AB63" s="77">
        <f t="shared" si="27"/>
        <v>168</v>
      </c>
      <c r="AC63" s="72">
        <f t="shared" si="17"/>
        <v>1</v>
      </c>
      <c r="AD63" s="72">
        <f>IF(C63&lt;&gt;"FST",1,0)</f>
        <v>1</v>
      </c>
      <c r="AE63" s="109" t="str">
        <f t="shared" si="19"/>
        <v>0-0</v>
      </c>
      <c r="AF63" s="109" t="str">
        <f>IF(C63="Field SPL","N","Y")</f>
        <v>Y</v>
      </c>
      <c r="AG63" s="109" t="str">
        <f t="shared" si="21"/>
        <v>B</v>
      </c>
      <c r="AM63" s="109">
        <f>VALUE(IF(C63="FST","0",IF(C63="REV T","1",IF(C63="DBL REV",".5","0"))))</f>
        <v>0</v>
      </c>
      <c r="AN63" s="109">
        <f>VALUE(IF(C63="FST","0",IF(C63="REV T","0",IF(C63="DBL REV",".5","0"))))</f>
        <v>0</v>
      </c>
      <c r="AO63" s="109" t="str">
        <f>IF(C63="TPL REV","Y","")</f>
        <v/>
      </c>
      <c r="AQ63" s="109" t="str">
        <f>IF(C63="QD REV","Y","")</f>
        <v/>
      </c>
      <c r="BA63" s="229">
        <f>MOD(SUM(E58:E64),12)</f>
        <v>0</v>
      </c>
    </row>
    <row r="64" spans="1:53" ht="15.75" thickBot="1" x14ac:dyDescent="0.3">
      <c r="A64" s="88"/>
      <c r="B64" s="66" t="s">
        <v>284</v>
      </c>
      <c r="C64" s="67"/>
      <c r="D64" s="102"/>
      <c r="E64" s="32"/>
      <c r="F64" s="32"/>
      <c r="G64" s="68" t="s">
        <v>277</v>
      </c>
      <c r="H64" s="69">
        <f>IF(E64=0,0,I64-(E64-1))</f>
        <v>0</v>
      </c>
      <c r="I64" s="70">
        <f>IF(E64=0,0,H63-1)</f>
        <v>0</v>
      </c>
      <c r="J64" s="73" t="str">
        <f>IF(C64="","--",IF(AND(C64&lt;&gt;"FST",C64&lt;&gt;"TCF",BA63&lt;&gt;0),BA63,"--"))</f>
        <v>--</v>
      </c>
      <c r="K64" s="32"/>
      <c r="L64" s="233"/>
      <c r="M64" s="277"/>
      <c r="N64" s="277"/>
      <c r="O64" s="277"/>
      <c r="P64" s="277"/>
      <c r="Q64" s="277"/>
      <c r="R64" s="277"/>
      <c r="S64" s="277"/>
      <c r="T64" s="277"/>
      <c r="U64" s="278"/>
      <c r="V64" s="103"/>
      <c r="W64" s="72"/>
      <c r="X64" s="72"/>
      <c r="Y64" s="72"/>
      <c r="Z64" s="45">
        <v>15</v>
      </c>
      <c r="AA64" s="77">
        <f t="shared" si="26"/>
        <v>169</v>
      </c>
      <c r="AB64" s="77">
        <f t="shared" si="27"/>
        <v>180</v>
      </c>
      <c r="AC64" s="72">
        <f t="shared" si="17"/>
        <v>1</v>
      </c>
      <c r="AD64" s="72">
        <f>IF(C64&lt;&gt;"FST",1,0)</f>
        <v>1</v>
      </c>
      <c r="AE64" s="109" t="str">
        <f t="shared" si="19"/>
        <v>0-0</v>
      </c>
      <c r="AF64" s="109" t="str">
        <f>IF(C64="Field SPL","N","Y")</f>
        <v>Y</v>
      </c>
      <c r="AG64" s="109" t="str">
        <f t="shared" si="21"/>
        <v>B</v>
      </c>
      <c r="AM64" s="109">
        <f>VALUE(IF(C64="FST","0",IF(C64="REV T","1",IF(C64="DBL REV",".5","0"))))</f>
        <v>0</v>
      </c>
      <c r="AN64" s="109">
        <f>VALUE(IF(C64="FST","0",IF(C64="REV T","0",IF(C64="DBL REV",".5","0"))))</f>
        <v>0</v>
      </c>
      <c r="AO64" s="109" t="str">
        <f>IF(C64="TPL REV","Y","")</f>
        <v/>
      </c>
      <c r="AQ64" s="109" t="str">
        <f>IF(C64="QD REV","Y","")</f>
        <v/>
      </c>
      <c r="BA64" s="229">
        <f>MOD(SUM(E58:E65),12)</f>
        <v>0</v>
      </c>
    </row>
    <row r="65" spans="1:53" ht="15.75" thickBot="1" x14ac:dyDescent="0.3">
      <c r="A65" s="88"/>
      <c r="B65" s="66" t="s">
        <v>285</v>
      </c>
      <c r="C65" s="67"/>
      <c r="D65" s="102"/>
      <c r="E65" s="32"/>
      <c r="F65" s="32"/>
      <c r="G65" s="68" t="s">
        <v>277</v>
      </c>
      <c r="H65" s="69">
        <f>IF(E65=0,0,I65-(E65-1))</f>
        <v>0</v>
      </c>
      <c r="I65" s="70">
        <f>IF(E65=0,0,H64-1)</f>
        <v>0</v>
      </c>
      <c r="J65" s="73" t="str">
        <f>IF(C65="","--",IF(AND(C65&lt;&gt;"FST",C65&lt;&gt;"TCF",BA64&lt;&gt;0),BA64,"--"))</f>
        <v>--</v>
      </c>
      <c r="K65" s="32"/>
      <c r="L65" s="233"/>
      <c r="M65" s="277"/>
      <c r="N65" s="277"/>
      <c r="O65" s="277"/>
      <c r="P65" s="277"/>
      <c r="Q65" s="277"/>
      <c r="R65" s="277"/>
      <c r="S65" s="277"/>
      <c r="T65" s="277"/>
      <c r="U65" s="278"/>
      <c r="V65" s="103"/>
      <c r="W65" s="72"/>
      <c r="X65" s="72"/>
      <c r="Y65" s="72"/>
      <c r="Z65" s="45">
        <f>Z64+1</f>
        <v>16</v>
      </c>
      <c r="AA65" s="77">
        <f t="shared" si="26"/>
        <v>181</v>
      </c>
      <c r="AB65" s="77">
        <f t="shared" si="27"/>
        <v>192</v>
      </c>
      <c r="AC65" s="72">
        <f t="shared" si="17"/>
        <v>1</v>
      </c>
      <c r="AD65" s="72">
        <f>IF(C65&lt;&gt;"FST",1,0)</f>
        <v>1</v>
      </c>
      <c r="AE65" s="109" t="str">
        <f t="shared" si="19"/>
        <v>0-0</v>
      </c>
      <c r="AF65" s="109" t="str">
        <f>IF(C65="Field SPL","N","Y")</f>
        <v>Y</v>
      </c>
      <c r="AG65" s="109" t="str">
        <f t="shared" si="21"/>
        <v>B</v>
      </c>
      <c r="AM65" s="109">
        <f>VALUE(IF(C65="FST","0",IF(C65="REV T","1",IF(C65="DBL REV",".5","0"))))</f>
        <v>0</v>
      </c>
      <c r="AN65" s="109">
        <f>VALUE(IF(C65="FST","0",IF(C65="REV T","0",IF(C65="DBL REV",".5","0"))))</f>
        <v>0</v>
      </c>
      <c r="AO65" s="109" t="str">
        <f>IF(C65="TPL REV","Y","")</f>
        <v/>
      </c>
      <c r="AQ65" s="109" t="str">
        <f>IF(C65="QD REV","Y","")</f>
        <v/>
      </c>
      <c r="BA65" s="229">
        <f>MOD(SUM(E58:E66),12)</f>
        <v>0</v>
      </c>
    </row>
    <row r="66" spans="1:53" ht="15.75" thickBot="1" x14ac:dyDescent="0.3">
      <c r="A66" s="88"/>
      <c r="B66" s="66" t="s">
        <v>286</v>
      </c>
      <c r="C66" s="67"/>
      <c r="D66" s="102"/>
      <c r="E66" s="32"/>
      <c r="F66" s="32"/>
      <c r="G66" s="68" t="s">
        <v>277</v>
      </c>
      <c r="H66" s="69">
        <f>IF(E66=0,0,I66-(E66-1))</f>
        <v>0</v>
      </c>
      <c r="I66" s="70">
        <f>IF(E66=0,0,H65-1)</f>
        <v>0</v>
      </c>
      <c r="J66" s="73" t="str">
        <f>IF(C66="","--",IF(AND(C66&lt;&gt;"FST",C66&lt;&gt;"TCF",BA65&lt;&gt;0),BA65,"--"))</f>
        <v>--</v>
      </c>
      <c r="K66" s="32"/>
      <c r="L66" s="233"/>
      <c r="M66" s="277"/>
      <c r="N66" s="277"/>
      <c r="O66" s="277"/>
      <c r="P66" s="277"/>
      <c r="Q66" s="277"/>
      <c r="R66" s="277"/>
      <c r="S66" s="277"/>
      <c r="T66" s="277"/>
      <c r="U66" s="278"/>
      <c r="V66" s="103"/>
      <c r="W66" s="72"/>
      <c r="X66" s="72"/>
      <c r="Y66" s="72"/>
      <c r="Z66" s="45">
        <f>Z65+1</f>
        <v>17</v>
      </c>
      <c r="AA66" s="77">
        <f t="shared" si="26"/>
        <v>193</v>
      </c>
      <c r="AB66" s="77">
        <f t="shared" si="27"/>
        <v>204</v>
      </c>
      <c r="AC66" s="72">
        <f t="shared" si="17"/>
        <v>1</v>
      </c>
      <c r="AD66" s="72">
        <f>IF(C66&lt;&gt;"FST",1,0)</f>
        <v>1</v>
      </c>
      <c r="AE66" s="109" t="str">
        <f t="shared" si="19"/>
        <v>0-0</v>
      </c>
      <c r="AF66" s="109" t="str">
        <f>IF(C66="Field SPL","N","Y")</f>
        <v>Y</v>
      </c>
      <c r="AG66" s="109" t="str">
        <f t="shared" si="21"/>
        <v>B</v>
      </c>
      <c r="AM66" s="109">
        <f>VALUE(IF(C66="FST","0",IF(C66="REV T","1",IF(C66="DBL REV",".5","0"))))</f>
        <v>0</v>
      </c>
      <c r="AN66" s="109">
        <f>VALUE(IF(C66="FST","0",IF(C66="REV T","0",IF(C66="DBL REV",".5","0"))))</f>
        <v>0</v>
      </c>
      <c r="AO66" s="109" t="str">
        <f>IF(C66="TPL REV","Y","")</f>
        <v/>
      </c>
      <c r="AQ66" s="109" t="str">
        <f>IF(C66="QD REV","Y","")</f>
        <v/>
      </c>
      <c r="BA66" s="229">
        <f>MOD(SUM(E58:E67),12)</f>
        <v>0</v>
      </c>
    </row>
    <row r="67" spans="1:53" ht="15.75" thickBot="1" x14ac:dyDescent="0.3">
      <c r="A67" s="88"/>
      <c r="B67" s="66" t="s">
        <v>287</v>
      </c>
      <c r="C67" s="67"/>
      <c r="D67" s="102"/>
      <c r="E67" s="32"/>
      <c r="F67" s="32"/>
      <c r="G67" s="68" t="s">
        <v>277</v>
      </c>
      <c r="H67" s="69">
        <f t="shared" ref="H67:H82" si="28">IF(E67=0,0,I67-(E67-1))</f>
        <v>0</v>
      </c>
      <c r="I67" s="70">
        <f t="shared" ref="I67:I82" si="29">IF(E67=0,0,H66-1)</f>
        <v>0</v>
      </c>
      <c r="J67" s="73" t="str">
        <f t="shared" ref="J67:J82" si="30">IF(C67="","--",IF(AND(C67&lt;&gt;"FST",C67&lt;&gt;"TCF",BA66&lt;&gt;0),BA66,"--"))</f>
        <v>--</v>
      </c>
      <c r="K67" s="32"/>
      <c r="L67" s="233"/>
      <c r="M67" s="277"/>
      <c r="N67" s="277"/>
      <c r="O67" s="277"/>
      <c r="P67" s="277"/>
      <c r="Q67" s="277"/>
      <c r="R67" s="277"/>
      <c r="S67" s="277"/>
      <c r="T67" s="277"/>
      <c r="U67" s="278"/>
      <c r="V67" s="103"/>
      <c r="W67" s="72"/>
      <c r="X67" s="72"/>
      <c r="Y67" s="72"/>
      <c r="Z67" s="45">
        <f>Z66+1</f>
        <v>18</v>
      </c>
      <c r="AA67" s="77">
        <f t="shared" si="26"/>
        <v>205</v>
      </c>
      <c r="AB67" s="77">
        <f t="shared" si="27"/>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8"/>
        <v>0</v>
      </c>
      <c r="I68" s="70">
        <f t="shared" si="29"/>
        <v>0</v>
      </c>
      <c r="J68" s="73" t="str">
        <f t="shared" si="30"/>
        <v>--</v>
      </c>
      <c r="K68" s="32"/>
      <c r="L68" s="233"/>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8"/>
        <v>0</v>
      </c>
      <c r="I69" s="70">
        <f t="shared" si="29"/>
        <v>0</v>
      </c>
      <c r="J69" s="73" t="str">
        <f t="shared" si="30"/>
        <v>--</v>
      </c>
      <c r="K69" s="32"/>
      <c r="L69" s="233"/>
      <c r="M69" s="277"/>
      <c r="N69" s="277"/>
      <c r="O69" s="277"/>
      <c r="P69" s="277"/>
      <c r="Q69" s="277"/>
      <c r="R69" s="277"/>
      <c r="S69" s="277"/>
      <c r="T69" s="277"/>
      <c r="U69" s="278"/>
      <c r="V69" s="103"/>
      <c r="W69" s="84">
        <f>Y69+1</f>
        <v>73</v>
      </c>
      <c r="X69" s="84"/>
      <c r="Y69" s="78">
        <f>SUM(E58:E69)</f>
        <v>72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8"/>
        <v>0</v>
      </c>
      <c r="I70" s="70">
        <f t="shared" si="29"/>
        <v>0</v>
      </c>
      <c r="J70" s="73" t="str">
        <f t="shared" si="30"/>
        <v>--</v>
      </c>
      <c r="K70" s="32"/>
      <c r="L70" s="233"/>
      <c r="M70" s="277"/>
      <c r="N70" s="277"/>
      <c r="O70" s="277"/>
      <c r="P70" s="277"/>
      <c r="Q70" s="277"/>
      <c r="R70" s="277"/>
      <c r="S70" s="277"/>
      <c r="T70" s="277"/>
      <c r="U70" s="278"/>
      <c r="V70" s="103"/>
      <c r="W70" s="84">
        <f>Y70+1</f>
        <v>73</v>
      </c>
      <c r="X70" s="84"/>
      <c r="Y70" s="78">
        <f>SUM(E58:E70)</f>
        <v>72</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8"/>
        <v>0</v>
      </c>
      <c r="I71" s="70">
        <f t="shared" si="29"/>
        <v>0</v>
      </c>
      <c r="J71" s="73" t="str">
        <f t="shared" si="30"/>
        <v>--</v>
      </c>
      <c r="K71" s="32"/>
      <c r="L71" s="233"/>
      <c r="M71" s="277"/>
      <c r="N71" s="277"/>
      <c r="O71" s="277"/>
      <c r="P71" s="277"/>
      <c r="Q71" s="277"/>
      <c r="R71" s="277"/>
      <c r="S71" s="277"/>
      <c r="T71" s="277"/>
      <c r="U71" s="278"/>
      <c r="V71" s="103"/>
      <c r="W71" s="84">
        <f>Y71+1</f>
        <v>73</v>
      </c>
      <c r="X71" s="84"/>
      <c r="Y71" s="78">
        <f>SUM(E58:E71)</f>
        <v>72</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8"/>
        <v>0</v>
      </c>
      <c r="I72" s="70">
        <f t="shared" si="29"/>
        <v>0</v>
      </c>
      <c r="J72" s="73" t="str">
        <f t="shared" si="30"/>
        <v>--</v>
      </c>
      <c r="K72" s="32"/>
      <c r="L72" s="233"/>
      <c r="M72" s="277"/>
      <c r="N72" s="277"/>
      <c r="O72" s="277"/>
      <c r="P72" s="277"/>
      <c r="Q72" s="277"/>
      <c r="R72" s="277"/>
      <c r="S72" s="277"/>
      <c r="T72" s="277"/>
      <c r="U72" s="278"/>
      <c r="V72" s="103"/>
      <c r="W72" s="84">
        <f>Y72+1</f>
        <v>73</v>
      </c>
      <c r="X72" s="84"/>
      <c r="Y72" s="78">
        <f>SUM(E58:E72)</f>
        <v>72</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8"/>
        <v>0</v>
      </c>
      <c r="I73" s="70">
        <f t="shared" si="29"/>
        <v>0</v>
      </c>
      <c r="J73" s="73" t="str">
        <f t="shared" si="30"/>
        <v>--</v>
      </c>
      <c r="K73" s="32"/>
      <c r="L73" s="233"/>
      <c r="M73" s="277"/>
      <c r="N73" s="277"/>
      <c r="O73" s="277"/>
      <c r="P73" s="277"/>
      <c r="Q73" s="277"/>
      <c r="R73" s="277"/>
      <c r="S73" s="277"/>
      <c r="T73" s="277"/>
      <c r="U73" s="278"/>
      <c r="V73" s="103"/>
      <c r="W73" s="84">
        <f t="shared" ref="W73:W81" si="33">Y73+1</f>
        <v>73</v>
      </c>
      <c r="X73" s="84"/>
      <c r="Y73" s="78">
        <f>SUM(E58:E73)</f>
        <v>72</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8"/>
        <v>0</v>
      </c>
      <c r="I74" s="70">
        <f t="shared" si="29"/>
        <v>0</v>
      </c>
      <c r="J74" s="73" t="str">
        <f t="shared" si="30"/>
        <v>--</v>
      </c>
      <c r="K74" s="32"/>
      <c r="L74" s="233"/>
      <c r="M74" s="277"/>
      <c r="N74" s="277"/>
      <c r="O74" s="277"/>
      <c r="P74" s="277"/>
      <c r="Q74" s="277"/>
      <c r="R74" s="277"/>
      <c r="S74" s="277"/>
      <c r="T74" s="277"/>
      <c r="U74" s="278"/>
      <c r="V74" s="103"/>
      <c r="W74" s="84">
        <f t="shared" si="33"/>
        <v>73</v>
      </c>
      <c r="X74" s="84"/>
      <c r="Y74" s="78">
        <f>SUM(E58:E74)</f>
        <v>72</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8"/>
        <v>0</v>
      </c>
      <c r="I75" s="70">
        <f t="shared" si="29"/>
        <v>0</v>
      </c>
      <c r="J75" s="73" t="str">
        <f t="shared" si="30"/>
        <v>--</v>
      </c>
      <c r="K75" s="32"/>
      <c r="L75" s="233"/>
      <c r="M75" s="277"/>
      <c r="N75" s="277"/>
      <c r="O75" s="277"/>
      <c r="P75" s="277"/>
      <c r="Q75" s="277"/>
      <c r="R75" s="277"/>
      <c r="S75" s="277"/>
      <c r="T75" s="277"/>
      <c r="U75" s="278"/>
      <c r="V75" s="103"/>
      <c r="W75" s="84">
        <f t="shared" si="33"/>
        <v>73</v>
      </c>
      <c r="X75" s="84"/>
      <c r="Y75" s="78">
        <f>SUM(E58:E75)</f>
        <v>72</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8"/>
        <v>0</v>
      </c>
      <c r="I76" s="70">
        <f t="shared" si="29"/>
        <v>0</v>
      </c>
      <c r="J76" s="73" t="str">
        <f t="shared" si="30"/>
        <v>--</v>
      </c>
      <c r="K76" s="32"/>
      <c r="L76" s="233"/>
      <c r="M76" s="277"/>
      <c r="N76" s="277"/>
      <c r="O76" s="277"/>
      <c r="P76" s="277"/>
      <c r="Q76" s="277"/>
      <c r="R76" s="277"/>
      <c r="S76" s="277"/>
      <c r="T76" s="277"/>
      <c r="U76" s="278"/>
      <c r="V76" s="103"/>
      <c r="W76" s="84">
        <f t="shared" si="33"/>
        <v>73</v>
      </c>
      <c r="X76" s="84"/>
      <c r="Y76" s="78">
        <f>SUM(E58:E76)</f>
        <v>72</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8"/>
        <v>0</v>
      </c>
      <c r="I77" s="70">
        <f t="shared" si="29"/>
        <v>0</v>
      </c>
      <c r="J77" s="73" t="str">
        <f t="shared" si="30"/>
        <v>--</v>
      </c>
      <c r="K77" s="32"/>
      <c r="L77" s="233"/>
      <c r="M77" s="277"/>
      <c r="N77" s="277"/>
      <c r="O77" s="277"/>
      <c r="P77" s="277"/>
      <c r="Q77" s="277"/>
      <c r="R77" s="277"/>
      <c r="S77" s="277"/>
      <c r="T77" s="277"/>
      <c r="U77" s="278"/>
      <c r="V77" s="103"/>
      <c r="W77" s="84">
        <f t="shared" si="33"/>
        <v>73</v>
      </c>
      <c r="X77" s="84"/>
      <c r="Y77" s="78">
        <f>SUM(E58:E77)</f>
        <v>72</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8"/>
        <v>0</v>
      </c>
      <c r="I78" s="70">
        <f t="shared" si="29"/>
        <v>0</v>
      </c>
      <c r="J78" s="73" t="str">
        <f t="shared" si="30"/>
        <v>--</v>
      </c>
      <c r="K78" s="32"/>
      <c r="L78" s="233"/>
      <c r="M78" s="277"/>
      <c r="N78" s="277"/>
      <c r="O78" s="277"/>
      <c r="P78" s="277"/>
      <c r="Q78" s="277"/>
      <c r="R78" s="277"/>
      <c r="S78" s="277"/>
      <c r="T78" s="277"/>
      <c r="U78" s="278"/>
      <c r="V78" s="103"/>
      <c r="W78" s="84">
        <f t="shared" si="33"/>
        <v>73</v>
      </c>
      <c r="X78" s="84"/>
      <c r="Y78" s="78">
        <f>SUM(E58:E78)</f>
        <v>72</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8"/>
        <v>0</v>
      </c>
      <c r="I79" s="70">
        <f t="shared" si="29"/>
        <v>0</v>
      </c>
      <c r="J79" s="73" t="str">
        <f t="shared" si="30"/>
        <v>--</v>
      </c>
      <c r="K79" s="32"/>
      <c r="L79" s="233"/>
      <c r="M79" s="277"/>
      <c r="N79" s="277"/>
      <c r="O79" s="277"/>
      <c r="P79" s="277"/>
      <c r="Q79" s="277"/>
      <c r="R79" s="277"/>
      <c r="S79" s="277"/>
      <c r="T79" s="277"/>
      <c r="U79" s="278"/>
      <c r="V79" s="103"/>
      <c r="W79" s="84">
        <f t="shared" si="33"/>
        <v>73</v>
      </c>
      <c r="X79" s="84"/>
      <c r="Y79" s="78">
        <f>SUM(E58:E79)</f>
        <v>72</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8"/>
        <v>0</v>
      </c>
      <c r="I80" s="70">
        <f t="shared" si="29"/>
        <v>0</v>
      </c>
      <c r="J80" s="73" t="str">
        <f t="shared" si="30"/>
        <v>--</v>
      </c>
      <c r="K80" s="32"/>
      <c r="L80" s="233"/>
      <c r="M80" s="277"/>
      <c r="N80" s="277"/>
      <c r="O80" s="277"/>
      <c r="P80" s="277"/>
      <c r="Q80" s="277"/>
      <c r="R80" s="277"/>
      <c r="S80" s="277"/>
      <c r="T80" s="277"/>
      <c r="U80" s="278"/>
      <c r="V80" s="103"/>
      <c r="W80" s="84">
        <f t="shared" si="33"/>
        <v>73</v>
      </c>
      <c r="X80" s="84"/>
      <c r="Y80" s="78">
        <f>SUM(E58:E80)</f>
        <v>72</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8"/>
        <v>0</v>
      </c>
      <c r="I81" s="70">
        <f t="shared" si="29"/>
        <v>0</v>
      </c>
      <c r="J81" s="73" t="str">
        <f t="shared" si="30"/>
        <v>--</v>
      </c>
      <c r="K81" s="32"/>
      <c r="L81" s="233"/>
      <c r="M81" s="277"/>
      <c r="N81" s="277"/>
      <c r="O81" s="277"/>
      <c r="P81" s="277"/>
      <c r="Q81" s="277"/>
      <c r="R81" s="277"/>
      <c r="S81" s="277"/>
      <c r="T81" s="277"/>
      <c r="U81" s="278"/>
      <c r="V81" s="103"/>
      <c r="W81" s="84">
        <f t="shared" si="33"/>
        <v>73</v>
      </c>
      <c r="X81" s="84"/>
      <c r="Y81" s="78">
        <f>SUM(E58:E81)</f>
        <v>72</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8"/>
        <v>0</v>
      </c>
      <c r="I82" s="70">
        <f t="shared" si="29"/>
        <v>0</v>
      </c>
      <c r="J82" s="73" t="str">
        <f t="shared" si="30"/>
        <v>--</v>
      </c>
      <c r="K82" s="32"/>
      <c r="L82" s="234"/>
      <c r="M82" s="277"/>
      <c r="N82" s="277"/>
      <c r="O82" s="277"/>
      <c r="P82" s="277"/>
      <c r="Q82" s="277"/>
      <c r="R82" s="277"/>
      <c r="S82" s="277"/>
      <c r="T82" s="277"/>
      <c r="U82" s="278"/>
      <c r="V82" s="103"/>
      <c r="W82" s="72"/>
      <c r="X82" s="72"/>
      <c r="Y82" s="78">
        <f>SUM(E58:E82)</f>
        <v>72</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9" t="s">
        <v>305</v>
      </c>
      <c r="C83" s="320"/>
      <c r="D83" s="79"/>
      <c r="E83" s="80"/>
      <c r="F83" s="80"/>
      <c r="G83" s="81"/>
      <c r="H83" s="192"/>
      <c r="I83" s="192"/>
      <c r="J83" s="192"/>
      <c r="K83" s="82"/>
      <c r="L83" s="319" t="s">
        <v>306</v>
      </c>
      <c r="M83" s="330"/>
      <c r="N83" s="330"/>
      <c r="O83" s="330"/>
      <c r="P83" s="330"/>
      <c r="Q83" s="330"/>
      <c r="R83" s="330"/>
      <c r="S83" s="330"/>
      <c r="T83" s="330"/>
      <c r="U83" s="320"/>
      <c r="V83" s="104"/>
      <c r="W83" s="72"/>
      <c r="X83" s="72"/>
      <c r="Y83" s="72"/>
      <c r="Z83" s="72"/>
      <c r="AA83" s="72" t="str">
        <f t="shared" si="32"/>
        <v/>
      </c>
      <c r="AB83" s="72"/>
      <c r="AC83" s="72">
        <f>SUM(AC58:AC82)</f>
        <v>25</v>
      </c>
      <c r="AD83" s="72">
        <f>SUM(AD58:AD82)</f>
        <v>24</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9" t="s">
        <v>307</v>
      </c>
      <c r="C84" s="320"/>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2" t="s">
        <v>222</v>
      </c>
      <c r="C88" s="313"/>
      <c r="D88" s="314" t="s">
        <v>223</v>
      </c>
      <c r="E88" s="305"/>
      <c r="F88" s="88"/>
      <c r="G88" s="315" t="s">
        <v>224</v>
      </c>
      <c r="H88" s="316"/>
      <c r="I88" s="28">
        <f>SUM(E99:E123)</f>
        <v>48</v>
      </c>
      <c r="J88" s="317" t="s">
        <v>225</v>
      </c>
      <c r="K88" s="318"/>
      <c r="L88" s="305"/>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5" t="s">
        <v>226</v>
      </c>
      <c r="AA88" s="296"/>
      <c r="AB88" s="297"/>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4" t="s">
        <v>230</v>
      </c>
      <c r="H89" s="305"/>
      <c r="I89" s="33">
        <f>E90-I88</f>
        <v>0</v>
      </c>
      <c r="J89" s="289" t="s">
        <v>231</v>
      </c>
      <c r="K89" s="290"/>
      <c r="L89" s="34">
        <f>I93</f>
        <v>781</v>
      </c>
      <c r="M89" s="196">
        <v>4</v>
      </c>
      <c r="N89" s="35">
        <f>SUM(AI89,AI100)</f>
        <v>0</v>
      </c>
      <c r="O89" s="35">
        <v>0</v>
      </c>
      <c r="P89" s="35">
        <f>SUM(AJ89,AJ100)</f>
        <v>0</v>
      </c>
      <c r="Q89" s="35">
        <v>0</v>
      </c>
      <c r="R89" s="35">
        <f>COUNTIFS($E99:$E123,"4",$F99:$F123,"Pole",$C99:$C123,"FST")</f>
        <v>0</v>
      </c>
      <c r="S89" s="35">
        <f>SUM(AL89,AK100)</f>
        <v>0</v>
      </c>
      <c r="T89" s="35">
        <v>0</v>
      </c>
      <c r="U89" s="35">
        <f>SUM(AK89,AL100)</f>
        <v>3</v>
      </c>
      <c r="V89" s="35">
        <v>0</v>
      </c>
      <c r="W89" s="34">
        <f>COUNTIFS($E99:$E123,"4",$F99:$F123,"HH",$C99:$C123,"FST")</f>
        <v>3</v>
      </c>
      <c r="X89" s="35">
        <f>COUNTIFS($E99:$E123,"4",$F99:$F123,"Ped",$C99:$C123,"FST")</f>
        <v>0</v>
      </c>
      <c r="Y89" s="25"/>
      <c r="Z89" s="298" t="s">
        <v>232</v>
      </c>
      <c r="AA89" s="300" t="s">
        <v>233</v>
      </c>
      <c r="AB89" s="301"/>
      <c r="AC89" s="25"/>
      <c r="AD89" s="25"/>
      <c r="AH89" s="109">
        <v>4</v>
      </c>
      <c r="AI89" s="109" t="str">
        <f>IF($E89="SS",COUNTIFS($C99:$C123,"FST",$E99:$E123,"4"),"0")</f>
        <v>0</v>
      </c>
      <c r="AJ89" s="109" t="str">
        <f>IF($E89="RPX",COUNTIFS($C99:$C123,"FST",$E99:$E123,"4"),"0")</f>
        <v>0</v>
      </c>
      <c r="AK89" s="109">
        <f>IF($E89="EUC",COUNTIFS($C99:$C123,"FST",$E99:$E123,"4"),"0")</f>
        <v>3</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1" t="s">
        <v>237</v>
      </c>
      <c r="H90" s="292"/>
      <c r="I90" s="35">
        <f>IF(E90=0,0,12-(MOD(I88,12)))</f>
        <v>12</v>
      </c>
      <c r="J90" s="289" t="s">
        <v>238</v>
      </c>
      <c r="K90" s="290"/>
      <c r="L90" s="39">
        <f>I94-I88</f>
        <v>780</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9"/>
      <c r="AA90" s="302"/>
      <c r="AB90" s="303"/>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321" t="s">
        <v>242</v>
      </c>
      <c r="H91" s="43" t="s">
        <v>243</v>
      </c>
      <c r="I91" s="35">
        <f>IF(E91&lt;&gt;0,1,0)</f>
        <v>0</v>
      </c>
      <c r="J91" s="291" t="s">
        <v>244</v>
      </c>
      <c r="K91" s="292"/>
      <c r="L91" s="44">
        <f>'Cable Calculator'!N3</f>
        <v>1815</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781</v>
      </c>
      <c r="F92" s="88"/>
      <c r="G92" s="322"/>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1" t="s">
        <v>251</v>
      </c>
      <c r="H93" s="51" t="s">
        <v>252</v>
      </c>
      <c r="I93" s="112">
        <f>E92</f>
        <v>781</v>
      </c>
      <c r="J93" s="323" t="s">
        <v>253</v>
      </c>
      <c r="K93" s="324"/>
      <c r="L93" s="325"/>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2"/>
      <c r="H94" s="47" t="s">
        <v>257</v>
      </c>
      <c r="I94" s="35">
        <f>IF(E92="","0",IF(AND(E89="EUC",E90=432), I93+(203-E91),IF(E92=0,0,(E92+(E90-E91)-1))))</f>
        <v>828</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48</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1" t="s">
        <v>260</v>
      </c>
      <c r="C97" s="293" t="s">
        <v>261</v>
      </c>
      <c r="D97" s="293" t="s">
        <v>262</v>
      </c>
      <c r="E97" s="306" t="s">
        <v>263</v>
      </c>
      <c r="F97" s="293" t="s">
        <v>264</v>
      </c>
      <c r="G97" s="308" t="s">
        <v>265</v>
      </c>
      <c r="H97" s="308" t="s">
        <v>266</v>
      </c>
      <c r="I97" s="308" t="s">
        <v>267</v>
      </c>
      <c r="J97" s="310" t="s">
        <v>268</v>
      </c>
      <c r="K97" s="293"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2"/>
      <c r="C98" s="294"/>
      <c r="D98" s="294"/>
      <c r="E98" s="307"/>
      <c r="F98" s="294"/>
      <c r="G98" s="309"/>
      <c r="H98" s="309"/>
      <c r="I98" s="309"/>
      <c r="J98" s="311"/>
      <c r="K98" s="294"/>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742</v>
      </c>
      <c r="E99" s="32">
        <v>4</v>
      </c>
      <c r="F99" s="32" t="s">
        <v>488</v>
      </c>
      <c r="G99" s="68" t="s">
        <v>277</v>
      </c>
      <c r="H99" s="69">
        <f>IF(I99=0,0,I99-(E99-1))</f>
        <v>825</v>
      </c>
      <c r="I99" s="70">
        <f>IF(E99=0,0,I94)</f>
        <v>828</v>
      </c>
      <c r="J99" s="71" t="s">
        <v>278</v>
      </c>
      <c r="K99" s="32"/>
      <c r="L99" s="233"/>
      <c r="M99" s="277"/>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825-828</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743</v>
      </c>
      <c r="E100" s="32">
        <v>4</v>
      </c>
      <c r="F100" s="32" t="s">
        <v>488</v>
      </c>
      <c r="G100" s="68" t="s">
        <v>277</v>
      </c>
      <c r="H100" s="69">
        <f t="shared" ref="H100:H123" si="43">IF(E100=0,0,I100-(E100-1))</f>
        <v>821</v>
      </c>
      <c r="I100" s="70">
        <f t="shared" ref="I100:I123" si="44">IF(E100=0,0,H99-1)</f>
        <v>824</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821-824</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744</v>
      </c>
      <c r="E101" s="32">
        <v>4</v>
      </c>
      <c r="F101" s="32" t="s">
        <v>488</v>
      </c>
      <c r="G101" s="75" t="s">
        <v>277</v>
      </c>
      <c r="H101" s="69">
        <f t="shared" si="43"/>
        <v>817</v>
      </c>
      <c r="I101" s="70">
        <f t="shared" si="44"/>
        <v>820</v>
      </c>
      <c r="J101" s="73" t="str">
        <f t="shared" ref="J101:J123" si="45">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817-820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494</v>
      </c>
      <c r="D102" s="102"/>
      <c r="E102" s="32">
        <v>12</v>
      </c>
      <c r="F102" s="32"/>
      <c r="G102" s="68" t="s">
        <v>277</v>
      </c>
      <c r="H102" s="69">
        <f t="shared" si="43"/>
        <v>805</v>
      </c>
      <c r="I102" s="70">
        <f t="shared" si="44"/>
        <v>816</v>
      </c>
      <c r="J102" s="73" t="str">
        <f t="shared" si="45"/>
        <v>--</v>
      </c>
      <c r="K102" s="32"/>
      <c r="L102" s="233"/>
      <c r="M102" s="277" t="s">
        <v>406</v>
      </c>
      <c r="N102" s="277"/>
      <c r="O102" s="277"/>
      <c r="P102" s="277"/>
      <c r="Q102" s="277"/>
      <c r="R102" s="277"/>
      <c r="S102" s="277"/>
      <c r="T102" s="277"/>
      <c r="U102" s="278"/>
      <c r="V102" s="103"/>
      <c r="W102" s="72"/>
      <c r="X102" s="72"/>
      <c r="Y102" s="72"/>
      <c r="Z102" s="45">
        <v>12</v>
      </c>
      <c r="AA102" s="76">
        <v>133</v>
      </c>
      <c r="AB102" s="76">
        <v>144</v>
      </c>
      <c r="AC102" s="72">
        <f t="shared" si="34"/>
        <v>1</v>
      </c>
      <c r="AD102" s="72">
        <f t="shared" si="35"/>
        <v>1</v>
      </c>
      <c r="AE102" s="109" t="str">
        <f t="shared" si="36"/>
        <v>805-816</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1</v>
      </c>
      <c r="AN102" s="109">
        <f t="shared" si="40"/>
        <v>0</v>
      </c>
      <c r="AO102" s="109" t="str">
        <f t="shared" si="41"/>
        <v/>
      </c>
      <c r="AQ102" s="109" t="str">
        <f t="shared" si="42"/>
        <v/>
      </c>
      <c r="BA102" s="229">
        <f>MOD(SUM(E99:E103),12)</f>
        <v>0</v>
      </c>
    </row>
    <row r="103" spans="1:53" ht="15.75" thickBot="1" x14ac:dyDescent="0.3">
      <c r="A103" s="88"/>
      <c r="B103" s="66" t="s">
        <v>282</v>
      </c>
      <c r="C103" s="67" t="s">
        <v>499</v>
      </c>
      <c r="D103" s="102"/>
      <c r="E103" s="32">
        <v>12</v>
      </c>
      <c r="F103" s="32"/>
      <c r="G103" s="68" t="s">
        <v>277</v>
      </c>
      <c r="H103" s="69">
        <f t="shared" si="43"/>
        <v>793</v>
      </c>
      <c r="I103" s="70">
        <f t="shared" si="44"/>
        <v>804</v>
      </c>
      <c r="J103" s="73" t="str">
        <f t="shared" si="45"/>
        <v>--</v>
      </c>
      <c r="K103" s="32"/>
      <c r="L103" s="233"/>
      <c r="M103" s="277" t="s">
        <v>407</v>
      </c>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793-804</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0.5</v>
      </c>
      <c r="AN103" s="109">
        <f t="shared" si="40"/>
        <v>0.5</v>
      </c>
      <c r="AO103" s="109" t="str">
        <f t="shared" si="41"/>
        <v/>
      </c>
      <c r="AQ103" s="109" t="str">
        <f t="shared" si="42"/>
        <v/>
      </c>
      <c r="BA103" s="229">
        <f>MOD(SUM(E99:E104),12)</f>
        <v>0</v>
      </c>
    </row>
    <row r="104" spans="1:53" ht="15.75" thickBot="1" x14ac:dyDescent="0.3">
      <c r="A104" s="88"/>
      <c r="B104" s="66" t="s">
        <v>283</v>
      </c>
      <c r="C104" s="67" t="s">
        <v>499</v>
      </c>
      <c r="D104" s="102"/>
      <c r="E104" s="32">
        <v>12</v>
      </c>
      <c r="F104" s="32"/>
      <c r="G104" s="68" t="s">
        <v>277</v>
      </c>
      <c r="H104" s="69">
        <f t="shared" si="43"/>
        <v>781</v>
      </c>
      <c r="I104" s="70">
        <f t="shared" si="44"/>
        <v>792</v>
      </c>
      <c r="J104" s="73" t="str">
        <f t="shared" si="45"/>
        <v>--</v>
      </c>
      <c r="K104" s="32"/>
      <c r="L104" s="233"/>
      <c r="M104" s="277" t="s">
        <v>407</v>
      </c>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1</v>
      </c>
      <c r="AE104" s="109" t="str">
        <f t="shared" si="36"/>
        <v>781-792</v>
      </c>
      <c r="AF104" s="109" t="str">
        <f t="shared" si="37"/>
        <v>Y</v>
      </c>
      <c r="AG104" s="109" t="str">
        <f t="shared" si="38"/>
        <v>B</v>
      </c>
      <c r="AM104" s="109">
        <f t="shared" si="39"/>
        <v>0.5</v>
      </c>
      <c r="AN104" s="109">
        <f t="shared" si="40"/>
        <v>0.5</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7"/>
      <c r="N109" s="277"/>
      <c r="O109" s="277"/>
      <c r="P109" s="277"/>
      <c r="Q109" s="277"/>
      <c r="R109" s="277"/>
      <c r="S109" s="277"/>
      <c r="T109" s="277"/>
      <c r="U109" s="278"/>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7"/>
      <c r="N110" s="277"/>
      <c r="O110" s="277"/>
      <c r="P110" s="277"/>
      <c r="Q110" s="277"/>
      <c r="R110" s="277"/>
      <c r="S110" s="277"/>
      <c r="T110" s="277"/>
      <c r="U110" s="278"/>
      <c r="V110" s="103"/>
      <c r="W110" s="84">
        <f>Y110+1</f>
        <v>49</v>
      </c>
      <c r="X110" s="84"/>
      <c r="Y110" s="78">
        <f>SUM(E99:E110)</f>
        <v>48</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7"/>
      <c r="N111" s="277"/>
      <c r="O111" s="277"/>
      <c r="P111" s="277"/>
      <c r="Q111" s="277"/>
      <c r="R111" s="277"/>
      <c r="S111" s="277"/>
      <c r="T111" s="277"/>
      <c r="U111" s="278"/>
      <c r="V111" s="103"/>
      <c r="W111" s="84">
        <f>Y111+1</f>
        <v>49</v>
      </c>
      <c r="X111" s="84"/>
      <c r="Y111" s="78">
        <f>SUM(E99:E111)</f>
        <v>48</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7"/>
      <c r="N112" s="277"/>
      <c r="O112" s="277"/>
      <c r="P112" s="277"/>
      <c r="Q112" s="277"/>
      <c r="R112" s="277"/>
      <c r="S112" s="277"/>
      <c r="T112" s="277"/>
      <c r="U112" s="278"/>
      <c r="V112" s="103"/>
      <c r="W112" s="84">
        <f>Y112+1</f>
        <v>49</v>
      </c>
      <c r="X112" s="84"/>
      <c r="Y112" s="78">
        <f>SUM(E99:E112)</f>
        <v>48</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7"/>
      <c r="N113" s="277"/>
      <c r="O113" s="277"/>
      <c r="P113" s="277"/>
      <c r="Q113" s="277"/>
      <c r="R113" s="277"/>
      <c r="S113" s="277"/>
      <c r="T113" s="277"/>
      <c r="U113" s="278"/>
      <c r="V113" s="103"/>
      <c r="W113" s="84">
        <f>Y113+1</f>
        <v>49</v>
      </c>
      <c r="X113" s="84"/>
      <c r="Y113" s="78">
        <f>SUM(E99:E113)</f>
        <v>48</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7"/>
      <c r="N114" s="277"/>
      <c r="O114" s="277"/>
      <c r="P114" s="277"/>
      <c r="Q114" s="277"/>
      <c r="R114" s="277"/>
      <c r="S114" s="277"/>
      <c r="T114" s="277"/>
      <c r="U114" s="278"/>
      <c r="V114" s="103"/>
      <c r="W114" s="84">
        <f t="shared" ref="W114:W122" si="50">Y114+1</f>
        <v>49</v>
      </c>
      <c r="X114" s="84"/>
      <c r="Y114" s="78">
        <f>SUM(E99:E114)</f>
        <v>48</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7"/>
      <c r="N115" s="277"/>
      <c r="O115" s="277"/>
      <c r="P115" s="277"/>
      <c r="Q115" s="277"/>
      <c r="R115" s="277"/>
      <c r="S115" s="277"/>
      <c r="T115" s="277"/>
      <c r="U115" s="278"/>
      <c r="V115" s="103"/>
      <c r="W115" s="84">
        <f t="shared" si="50"/>
        <v>49</v>
      </c>
      <c r="X115" s="84"/>
      <c r="Y115" s="78">
        <f>SUM(E99:E115)</f>
        <v>48</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7"/>
      <c r="N116" s="277"/>
      <c r="O116" s="277"/>
      <c r="P116" s="277"/>
      <c r="Q116" s="277"/>
      <c r="R116" s="277"/>
      <c r="S116" s="277"/>
      <c r="T116" s="277"/>
      <c r="U116" s="278"/>
      <c r="V116" s="103"/>
      <c r="W116" s="84">
        <f t="shared" si="50"/>
        <v>49</v>
      </c>
      <c r="X116" s="84"/>
      <c r="Y116" s="78">
        <f>SUM(E99:E116)</f>
        <v>48</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7"/>
      <c r="N117" s="277"/>
      <c r="O117" s="277"/>
      <c r="P117" s="277"/>
      <c r="Q117" s="277"/>
      <c r="R117" s="277"/>
      <c r="S117" s="277"/>
      <c r="T117" s="277"/>
      <c r="U117" s="278"/>
      <c r="V117" s="103"/>
      <c r="W117" s="84">
        <f t="shared" si="50"/>
        <v>49</v>
      </c>
      <c r="X117" s="84"/>
      <c r="Y117" s="78">
        <f>SUM(E99:E117)</f>
        <v>48</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7"/>
      <c r="N118" s="277"/>
      <c r="O118" s="277"/>
      <c r="P118" s="277"/>
      <c r="Q118" s="277"/>
      <c r="R118" s="277"/>
      <c r="S118" s="277"/>
      <c r="T118" s="277"/>
      <c r="U118" s="278"/>
      <c r="V118" s="103"/>
      <c r="W118" s="84">
        <f t="shared" si="50"/>
        <v>49</v>
      </c>
      <c r="X118" s="84"/>
      <c r="Y118" s="78">
        <f>SUM(E99:E118)</f>
        <v>48</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7"/>
      <c r="N119" s="277"/>
      <c r="O119" s="277"/>
      <c r="P119" s="277"/>
      <c r="Q119" s="277"/>
      <c r="R119" s="277"/>
      <c r="S119" s="277"/>
      <c r="T119" s="277"/>
      <c r="U119" s="278"/>
      <c r="V119" s="103"/>
      <c r="W119" s="84">
        <f t="shared" si="50"/>
        <v>49</v>
      </c>
      <c r="X119" s="84"/>
      <c r="Y119" s="78">
        <f>SUM(E99:E119)</f>
        <v>48</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7"/>
      <c r="N120" s="277"/>
      <c r="O120" s="277"/>
      <c r="P120" s="277"/>
      <c r="Q120" s="277"/>
      <c r="R120" s="277"/>
      <c r="S120" s="277"/>
      <c r="T120" s="277"/>
      <c r="U120" s="278"/>
      <c r="V120" s="103"/>
      <c r="W120" s="84">
        <f t="shared" si="50"/>
        <v>49</v>
      </c>
      <c r="X120" s="84"/>
      <c r="Y120" s="78">
        <f>SUM(E99:E120)</f>
        <v>48</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7"/>
      <c r="N121" s="277"/>
      <c r="O121" s="277"/>
      <c r="P121" s="277"/>
      <c r="Q121" s="277"/>
      <c r="R121" s="277"/>
      <c r="S121" s="277"/>
      <c r="T121" s="277"/>
      <c r="U121" s="278"/>
      <c r="V121" s="103"/>
      <c r="W121" s="84">
        <f t="shared" si="50"/>
        <v>49</v>
      </c>
      <c r="X121" s="84"/>
      <c r="Y121" s="78">
        <f>SUM(E99:E121)</f>
        <v>48</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7"/>
      <c r="N122" s="277"/>
      <c r="O122" s="277"/>
      <c r="P122" s="277"/>
      <c r="Q122" s="277"/>
      <c r="R122" s="277"/>
      <c r="S122" s="277"/>
      <c r="T122" s="277"/>
      <c r="U122" s="278"/>
      <c r="V122" s="103"/>
      <c r="W122" s="84">
        <f t="shared" si="50"/>
        <v>49</v>
      </c>
      <c r="X122" s="84"/>
      <c r="Y122" s="78">
        <f>SUM(E99:E122)</f>
        <v>48</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7"/>
      <c r="N123" s="277"/>
      <c r="O123" s="277"/>
      <c r="P123" s="277"/>
      <c r="Q123" s="277"/>
      <c r="R123" s="277"/>
      <c r="S123" s="277"/>
      <c r="T123" s="277"/>
      <c r="U123" s="278"/>
      <c r="V123" s="103"/>
      <c r="W123" s="72"/>
      <c r="X123" s="72"/>
      <c r="Y123" s="78">
        <f>SUM(E99:E123)</f>
        <v>48</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19" t="s">
        <v>309</v>
      </c>
      <c r="C124" s="320"/>
      <c r="D124" s="79"/>
      <c r="E124" s="80"/>
      <c r="F124" s="80"/>
      <c r="G124" s="81"/>
      <c r="H124" s="192"/>
      <c r="I124" s="192"/>
      <c r="J124" s="192"/>
      <c r="K124" s="82"/>
      <c r="L124" s="319" t="s">
        <v>306</v>
      </c>
      <c r="M124" s="330"/>
      <c r="N124" s="330"/>
      <c r="O124" s="330"/>
      <c r="P124" s="330"/>
      <c r="Q124" s="330"/>
      <c r="R124" s="330"/>
      <c r="S124" s="330"/>
      <c r="T124" s="330"/>
      <c r="U124" s="320"/>
      <c r="V124" s="104"/>
      <c r="W124" s="72"/>
      <c r="X124" s="72"/>
      <c r="Y124" s="72"/>
      <c r="Z124" s="72"/>
      <c r="AA124" s="72" t="str">
        <f t="shared" si="49"/>
        <v/>
      </c>
      <c r="AB124" s="72"/>
      <c r="AC124" s="72">
        <f>SUM(AC99:AC123)</f>
        <v>25</v>
      </c>
      <c r="AD124" s="72">
        <f>SUM(AD99:AD123)</f>
        <v>22</v>
      </c>
      <c r="AM124" s="109">
        <f>SUM(AM99:AM123)</f>
        <v>2</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319" t="s">
        <v>307</v>
      </c>
      <c r="C125" s="320"/>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2" t="s">
        <v>222</v>
      </c>
      <c r="C129" s="313"/>
      <c r="D129" s="314" t="s">
        <v>223</v>
      </c>
      <c r="E129" s="305"/>
      <c r="F129" s="88"/>
      <c r="G129" s="315" t="s">
        <v>224</v>
      </c>
      <c r="H129" s="316"/>
      <c r="I129" s="28">
        <f>SUM(E140:E164)</f>
        <v>12</v>
      </c>
      <c r="J129" s="317" t="s">
        <v>225</v>
      </c>
      <c r="K129" s="318"/>
      <c r="L129" s="305"/>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5" t="s">
        <v>226</v>
      </c>
      <c r="AA129" s="296"/>
      <c r="AB129" s="297"/>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4" t="s">
        <v>230</v>
      </c>
      <c r="H130" s="305"/>
      <c r="I130" s="33">
        <f>E131-I129</f>
        <v>12</v>
      </c>
      <c r="J130" s="289" t="s">
        <v>231</v>
      </c>
      <c r="K130" s="290"/>
      <c r="L130" s="34">
        <f>I134</f>
        <v>805</v>
      </c>
      <c r="M130" s="196">
        <v>4</v>
      </c>
      <c r="N130" s="35">
        <f>SUM(AI130,AI141)</f>
        <v>0</v>
      </c>
      <c r="O130" s="35">
        <v>0</v>
      </c>
      <c r="P130" s="35">
        <f>SUM(AJ130,AJ141)</f>
        <v>0</v>
      </c>
      <c r="Q130" s="35">
        <v>0</v>
      </c>
      <c r="R130" s="35">
        <f>COUNTIFS($E140:$E164,"4",$F140:$F164,"Pole",$C140:$C164,"FST")</f>
        <v>1</v>
      </c>
      <c r="S130" s="35">
        <f>SUM(AL130,AK141)</f>
        <v>0</v>
      </c>
      <c r="T130" s="35">
        <v>0</v>
      </c>
      <c r="U130" s="35">
        <f>SUM(AK130,AL141)</f>
        <v>1</v>
      </c>
      <c r="V130" s="35">
        <v>0</v>
      </c>
      <c r="W130" s="34">
        <f>COUNTIFS($E140:$E164,"4",$F140:$F164,"HH",$C140:$C164,"FST")</f>
        <v>0</v>
      </c>
      <c r="X130" s="35">
        <f>COUNTIFS($E140:$E164,"4",$F140:$F164,"Ped",$C140:$C164,"FST")</f>
        <v>0</v>
      </c>
      <c r="Y130" s="25"/>
      <c r="Z130" s="298" t="s">
        <v>232</v>
      </c>
      <c r="AA130" s="300" t="s">
        <v>233</v>
      </c>
      <c r="AB130" s="301"/>
      <c r="AC130" s="25"/>
      <c r="AD130" s="25"/>
      <c r="AH130" s="109">
        <v>4</v>
      </c>
      <c r="AI130" s="109" t="str">
        <f>IF($E130="SS",COUNTIFS($C140:$C164,"FST",$E140:$E164,"4"),"0")</f>
        <v>0</v>
      </c>
      <c r="AJ130" s="109" t="str">
        <f>IF($E130="RPX",COUNTIFS($C140:$C164,"FST",$E140:$E164,"4"),"0")</f>
        <v>0</v>
      </c>
      <c r="AK130" s="109">
        <f>IF($E130="EUC",COUNTIFS($C140:$C164,"FST",$E140:$E164,"4"),"0")</f>
        <v>1</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1" t="s">
        <v>237</v>
      </c>
      <c r="H131" s="292"/>
      <c r="I131" s="35">
        <f>IF(E131=0,0,12-(MOD(I129,12)))</f>
        <v>12</v>
      </c>
      <c r="J131" s="289" t="s">
        <v>238</v>
      </c>
      <c r="K131" s="290"/>
      <c r="L131" s="39">
        <f>I135-I129</f>
        <v>804</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9"/>
      <c r="AA131" s="302"/>
      <c r="AB131" s="303"/>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1" t="s">
        <v>242</v>
      </c>
      <c r="H132" s="43" t="s">
        <v>243</v>
      </c>
      <c r="I132" s="35">
        <f>IF(E132&lt;&gt;0,1,0)</f>
        <v>1</v>
      </c>
      <c r="J132" s="291" t="s">
        <v>244</v>
      </c>
      <c r="K132" s="292"/>
      <c r="L132" s="44">
        <f>'Cable Calculator'!S3</f>
        <v>1579</v>
      </c>
      <c r="M132" s="196">
        <v>8</v>
      </c>
      <c r="N132" s="35">
        <f>SUM(AI132,AI143)</f>
        <v>0</v>
      </c>
      <c r="O132" s="35">
        <v>0</v>
      </c>
      <c r="P132" s="35">
        <f>SUM(AJ132,AJ143)</f>
        <v>0</v>
      </c>
      <c r="Q132" s="35">
        <v>0</v>
      </c>
      <c r="R132" s="35">
        <f>COUNTIFS($E140:$E164,"8",$F140:$F164,"Pole",$C140:$C164,"FST")</f>
        <v>1</v>
      </c>
      <c r="S132" s="35">
        <f>SUM(AL132,AK143)</f>
        <v>0</v>
      </c>
      <c r="T132" s="35">
        <v>0</v>
      </c>
      <c r="U132" s="35">
        <f>SUM(AK132,AL143)</f>
        <v>1</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805</v>
      </c>
      <c r="F133" s="88"/>
      <c r="G133" s="322"/>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1" t="s">
        <v>251</v>
      </c>
      <c r="H134" s="51" t="s">
        <v>252</v>
      </c>
      <c r="I134" s="112">
        <f>E133</f>
        <v>805</v>
      </c>
      <c r="J134" s="323" t="s">
        <v>253</v>
      </c>
      <c r="K134" s="324"/>
      <c r="L134" s="325"/>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2"/>
      <c r="H135" s="47" t="s">
        <v>257</v>
      </c>
      <c r="I135" s="35">
        <f>IF(E133="","0",IF(AND(E130="EUC",E131=432), I134+(203-E132),IF(E133=0,0,(E133+(E131-E132)-1))))</f>
        <v>816</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1" t="s">
        <v>260</v>
      </c>
      <c r="C138" s="293" t="s">
        <v>261</v>
      </c>
      <c r="D138" s="293" t="s">
        <v>262</v>
      </c>
      <c r="E138" s="306" t="s">
        <v>263</v>
      </c>
      <c r="F138" s="293" t="s">
        <v>264</v>
      </c>
      <c r="G138" s="308" t="s">
        <v>265</v>
      </c>
      <c r="H138" s="308" t="s">
        <v>266</v>
      </c>
      <c r="I138" s="308" t="s">
        <v>267</v>
      </c>
      <c r="J138" s="310" t="s">
        <v>268</v>
      </c>
      <c r="K138" s="293"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2"/>
      <c r="C139" s="294"/>
      <c r="D139" s="294"/>
      <c r="E139" s="307"/>
      <c r="F139" s="294"/>
      <c r="G139" s="309"/>
      <c r="H139" s="309"/>
      <c r="I139" s="309"/>
      <c r="J139" s="311"/>
      <c r="K139" s="294"/>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747</v>
      </c>
      <c r="E140" s="32">
        <v>4</v>
      </c>
      <c r="F140" s="32" t="s">
        <v>483</v>
      </c>
      <c r="G140" s="68" t="s">
        <v>277</v>
      </c>
      <c r="H140" s="69">
        <f>IF(I140=0,0,I140-(E140-1))</f>
        <v>813</v>
      </c>
      <c r="I140" s="70">
        <f>IF(E140=0,0,I135)</f>
        <v>816</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813-816</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748</v>
      </c>
      <c r="E141" s="32">
        <v>8</v>
      </c>
      <c r="F141" s="32" t="s">
        <v>483</v>
      </c>
      <c r="G141" s="68" t="s">
        <v>277</v>
      </c>
      <c r="H141" s="69">
        <f t="shared" ref="H141:H164" si="60">IF(E141=0,0,I141-(E141-1))</f>
        <v>805</v>
      </c>
      <c r="I141" s="70">
        <f t="shared" ref="I141:I164" si="61">IF(E141=0,0,H140-1)</f>
        <v>812</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0</v>
      </c>
      <c r="AE141" s="109" t="str">
        <f t="shared" si="53"/>
        <v>805-812</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7"/>
      <c r="N151" s="277"/>
      <c r="O151" s="277"/>
      <c r="P151" s="277"/>
      <c r="Q151" s="277"/>
      <c r="R151" s="277"/>
      <c r="S151" s="277"/>
      <c r="T151" s="277"/>
      <c r="U151" s="278"/>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7"/>
      <c r="N152" s="277"/>
      <c r="O152" s="277"/>
      <c r="P152" s="277"/>
      <c r="Q152" s="277"/>
      <c r="R152" s="277"/>
      <c r="S152" s="277"/>
      <c r="T152" s="277"/>
      <c r="U152" s="278"/>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7"/>
      <c r="N153" s="277"/>
      <c r="O153" s="277"/>
      <c r="P153" s="277"/>
      <c r="Q153" s="277"/>
      <c r="R153" s="277"/>
      <c r="S153" s="277"/>
      <c r="T153" s="277"/>
      <c r="U153" s="278"/>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7"/>
      <c r="N154" s="277"/>
      <c r="O154" s="277"/>
      <c r="P154" s="277"/>
      <c r="Q154" s="277"/>
      <c r="R154" s="277"/>
      <c r="S154" s="277"/>
      <c r="T154" s="277"/>
      <c r="U154" s="278"/>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7"/>
      <c r="N155" s="277"/>
      <c r="O155" s="277"/>
      <c r="P155" s="277"/>
      <c r="Q155" s="277"/>
      <c r="R155" s="277"/>
      <c r="S155" s="277"/>
      <c r="T155" s="277"/>
      <c r="U155" s="278"/>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7"/>
      <c r="N156" s="277"/>
      <c r="O156" s="277"/>
      <c r="P156" s="277"/>
      <c r="Q156" s="277"/>
      <c r="R156" s="277"/>
      <c r="S156" s="277"/>
      <c r="T156" s="277"/>
      <c r="U156" s="278"/>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7"/>
      <c r="N157" s="277"/>
      <c r="O157" s="277"/>
      <c r="P157" s="277"/>
      <c r="Q157" s="277"/>
      <c r="R157" s="277"/>
      <c r="S157" s="277"/>
      <c r="T157" s="277"/>
      <c r="U157" s="278"/>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7"/>
      <c r="N158" s="277"/>
      <c r="O158" s="277"/>
      <c r="P158" s="277"/>
      <c r="Q158" s="277"/>
      <c r="R158" s="277"/>
      <c r="S158" s="277"/>
      <c r="T158" s="277"/>
      <c r="U158" s="278"/>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7"/>
      <c r="N159" s="277"/>
      <c r="O159" s="277"/>
      <c r="P159" s="277"/>
      <c r="Q159" s="277"/>
      <c r="R159" s="277"/>
      <c r="S159" s="277"/>
      <c r="T159" s="277"/>
      <c r="U159" s="278"/>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7"/>
      <c r="N160" s="277"/>
      <c r="O160" s="277"/>
      <c r="P160" s="277"/>
      <c r="Q160" s="277"/>
      <c r="R160" s="277"/>
      <c r="S160" s="277"/>
      <c r="T160" s="277"/>
      <c r="U160" s="278"/>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7"/>
      <c r="N161" s="277"/>
      <c r="O161" s="277"/>
      <c r="P161" s="277"/>
      <c r="Q161" s="277"/>
      <c r="R161" s="277"/>
      <c r="S161" s="277"/>
      <c r="T161" s="277"/>
      <c r="U161" s="278"/>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7"/>
      <c r="N162" s="277"/>
      <c r="O162" s="277"/>
      <c r="P162" s="277"/>
      <c r="Q162" s="277"/>
      <c r="R162" s="277"/>
      <c r="S162" s="277"/>
      <c r="T162" s="277"/>
      <c r="U162" s="278"/>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7"/>
      <c r="N163" s="277"/>
      <c r="O163" s="277"/>
      <c r="P163" s="277"/>
      <c r="Q163" s="277"/>
      <c r="R163" s="277"/>
      <c r="S163" s="277"/>
      <c r="T163" s="277"/>
      <c r="U163" s="278"/>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7"/>
      <c r="N164" s="277"/>
      <c r="O164" s="277"/>
      <c r="P164" s="277"/>
      <c r="Q164" s="277"/>
      <c r="R164" s="277"/>
      <c r="S164" s="277"/>
      <c r="T164" s="277"/>
      <c r="U164" s="278"/>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9" t="s">
        <v>311</v>
      </c>
      <c r="C165" s="320"/>
      <c r="D165" s="79"/>
      <c r="E165" s="80"/>
      <c r="F165" s="80"/>
      <c r="G165" s="81"/>
      <c r="H165" s="192"/>
      <c r="I165" s="192"/>
      <c r="J165" s="192"/>
      <c r="K165" s="82"/>
      <c r="L165" s="319" t="s">
        <v>306</v>
      </c>
      <c r="M165" s="330"/>
      <c r="N165" s="330"/>
      <c r="O165" s="330"/>
      <c r="P165" s="330"/>
      <c r="Q165" s="330"/>
      <c r="R165" s="330"/>
      <c r="S165" s="330"/>
      <c r="T165" s="330"/>
      <c r="U165" s="320"/>
      <c r="V165" s="104"/>
      <c r="W165" s="72"/>
      <c r="X165" s="72"/>
      <c r="Y165" s="72"/>
      <c r="Z165" s="72"/>
      <c r="AA165" s="72" t="str">
        <f t="shared" si="66"/>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9" t="s">
        <v>307</v>
      </c>
      <c r="C166" s="320"/>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2" t="s">
        <v>222</v>
      </c>
      <c r="C170" s="313"/>
      <c r="D170" s="314" t="s">
        <v>223</v>
      </c>
      <c r="E170" s="305"/>
      <c r="F170" s="88"/>
      <c r="G170" s="315" t="s">
        <v>224</v>
      </c>
      <c r="H170" s="316"/>
      <c r="I170" s="28">
        <f>SUM(E181:E205)</f>
        <v>24</v>
      </c>
      <c r="J170" s="317" t="s">
        <v>225</v>
      </c>
      <c r="K170" s="318"/>
      <c r="L170" s="305"/>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5" t="s">
        <v>226</v>
      </c>
      <c r="AA170" s="296"/>
      <c r="AB170" s="297"/>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4" t="s">
        <v>230</v>
      </c>
      <c r="H171" s="305"/>
      <c r="I171" s="33">
        <f>E172-I170</f>
        <v>0</v>
      </c>
      <c r="J171" s="289" t="s">
        <v>231</v>
      </c>
      <c r="K171" s="290"/>
      <c r="L171" s="34">
        <f>I175</f>
        <v>781</v>
      </c>
      <c r="M171" s="196">
        <v>4</v>
      </c>
      <c r="N171" s="35">
        <f>SUM(AI171,AI182)</f>
        <v>0</v>
      </c>
      <c r="O171" s="35">
        <v>0</v>
      </c>
      <c r="P171" s="35">
        <f>SUM(AJ171,AJ182)</f>
        <v>0</v>
      </c>
      <c r="Q171" s="35">
        <v>0</v>
      </c>
      <c r="R171" s="35">
        <f>COUNTIFS($E181:$E205,"4",$F181:$F205,"Pole",$C181:$C205,"FST")</f>
        <v>0</v>
      </c>
      <c r="S171" s="35">
        <f>SUM(AL171,AK182)</f>
        <v>0</v>
      </c>
      <c r="T171" s="35">
        <v>0</v>
      </c>
      <c r="U171" s="35">
        <f>SUM(AK171,AL182)</f>
        <v>1</v>
      </c>
      <c r="V171" s="35">
        <v>0</v>
      </c>
      <c r="W171" s="34">
        <f>COUNTIFS($E181:$E205,"4",$F181:$F205,"HH",$C181:$C205,"FST")</f>
        <v>1</v>
      </c>
      <c r="X171" s="35">
        <f>COUNTIFS($E181:$E205,"4",$F181:$F205,"Ped",$C181:$C205,"FST")</f>
        <v>0</v>
      </c>
      <c r="Y171" s="25"/>
      <c r="Z171" s="298" t="s">
        <v>232</v>
      </c>
      <c r="AA171" s="300" t="s">
        <v>233</v>
      </c>
      <c r="AB171" s="301"/>
      <c r="AC171" s="25"/>
      <c r="AD171" s="25"/>
      <c r="AH171" s="109">
        <v>4</v>
      </c>
      <c r="AI171" s="109" t="str">
        <f>IF($E171="SS",COUNTIFS($C181:$C205,"FST",$E181:$E205,"4"),"0")</f>
        <v>0</v>
      </c>
      <c r="AJ171" s="109" t="str">
        <f>IF($E171="RPX",COUNTIFS($C181:$C205,"FST",$E181:$E205,"4"),"0")</f>
        <v>0</v>
      </c>
      <c r="AK171" s="109">
        <f>IF($E171="EUC",COUNTIFS($C181:$C205,"FST",$E181:$E205,"4"),"0")</f>
        <v>1</v>
      </c>
      <c r="AL171" s="109" t="str">
        <f>IF($E171="RPX-T",COUNTIFS($C181:$C205,"FST",$E181:$E205,"4"),"0")</f>
        <v>0</v>
      </c>
      <c r="AS171" s="109" t="str">
        <f>IF(AND(E176="Y",E172=24,E173=0),"Y","N")</f>
        <v>Y</v>
      </c>
      <c r="AT171" s="110" t="s">
        <v>234</v>
      </c>
      <c r="AU171" s="109">
        <f>COUNTIFS($E171,"SS",$AS171,"Y")</f>
        <v>0</v>
      </c>
      <c r="AV171" s="111">
        <f>COUNTIFS($E171,"RPX",$AS171,"Y")</f>
        <v>0</v>
      </c>
      <c r="AW171" s="111">
        <f>COUNTIFS($E171,"EUC",$AS171,"Y")</f>
        <v>1</v>
      </c>
      <c r="AX171" s="109">
        <f>COUNTIFS($E171,"RPX-T",$AS171,"Y")</f>
        <v>0</v>
      </c>
      <c r="BA171" s="227"/>
    </row>
    <row r="172" spans="1:53" ht="16.5" thickTop="1" thickBot="1" x14ac:dyDescent="0.3">
      <c r="A172" s="88"/>
      <c r="B172" s="36" t="s">
        <v>235</v>
      </c>
      <c r="C172" s="37">
        <v>0</v>
      </c>
      <c r="D172" s="38" t="s">
        <v>236</v>
      </c>
      <c r="E172" s="32">
        <v>24</v>
      </c>
      <c r="F172" s="88"/>
      <c r="G172" s="291" t="s">
        <v>237</v>
      </c>
      <c r="H172" s="292"/>
      <c r="I172" s="35">
        <f>IF(E172=0,0,12-(MOD(I170,12)))</f>
        <v>12</v>
      </c>
      <c r="J172" s="289" t="s">
        <v>238</v>
      </c>
      <c r="K172" s="290"/>
      <c r="L172" s="39">
        <f>I176-I170</f>
        <v>780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9"/>
      <c r="AA172" s="302"/>
      <c r="AB172" s="303"/>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1" t="s">
        <v>242</v>
      </c>
      <c r="H173" s="43" t="s">
        <v>243</v>
      </c>
      <c r="I173" s="35">
        <f>IF(E173&lt;&gt;0,1,0)</f>
        <v>0</v>
      </c>
      <c r="J173" s="291" t="s">
        <v>244</v>
      </c>
      <c r="K173" s="292"/>
      <c r="L173" s="44">
        <f>'Cable Calculator'!X3</f>
        <v>1155</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1</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781</v>
      </c>
      <c r="F174" s="88"/>
      <c r="G174" s="322"/>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1" t="s">
        <v>251</v>
      </c>
      <c r="H175" s="51" t="s">
        <v>252</v>
      </c>
      <c r="I175" s="112">
        <f>E174</f>
        <v>781</v>
      </c>
      <c r="J175" s="323" t="s">
        <v>253</v>
      </c>
      <c r="K175" s="324"/>
      <c r="L175" s="325"/>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322"/>
      <c r="H176" s="47" t="s">
        <v>257</v>
      </c>
      <c r="I176" s="35">
        <f>IF(E174="","0",IF(AND(E171="EUC",E172=432), I175+(203-E173),IF(E174=0,0,(E174+(E172-E173)-1))))</f>
        <v>804</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1" t="s">
        <v>260</v>
      </c>
      <c r="C179" s="293" t="s">
        <v>261</v>
      </c>
      <c r="D179" s="293" t="s">
        <v>262</v>
      </c>
      <c r="E179" s="306" t="s">
        <v>263</v>
      </c>
      <c r="F179" s="293" t="s">
        <v>264</v>
      </c>
      <c r="G179" s="308" t="s">
        <v>265</v>
      </c>
      <c r="H179" s="308" t="s">
        <v>266</v>
      </c>
      <c r="I179" s="308" t="s">
        <v>267</v>
      </c>
      <c r="J179" s="310" t="s">
        <v>268</v>
      </c>
      <c r="K179" s="293"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2"/>
      <c r="C180" s="294"/>
      <c r="D180" s="294"/>
      <c r="E180" s="307"/>
      <c r="F180" s="294"/>
      <c r="G180" s="309"/>
      <c r="H180" s="309"/>
      <c r="I180" s="309"/>
      <c r="J180" s="311"/>
      <c r="K180" s="294"/>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745</v>
      </c>
      <c r="E181" s="32">
        <v>4</v>
      </c>
      <c r="F181" s="32" t="s">
        <v>488</v>
      </c>
      <c r="G181" s="68" t="s">
        <v>277</v>
      </c>
      <c r="H181" s="69">
        <f>IF(I181=0,0,I181-(E181-1))</f>
        <v>801</v>
      </c>
      <c r="I181" s="70">
        <f>IF(E181=0,0,I176)</f>
        <v>804</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801-804</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746</v>
      </c>
      <c r="E182" s="32">
        <v>8</v>
      </c>
      <c r="F182" s="32" t="s">
        <v>488</v>
      </c>
      <c r="G182" s="68" t="s">
        <v>277</v>
      </c>
      <c r="H182" s="69">
        <f t="shared" ref="H182:H205" si="77">IF(E182=0,0,I182-(E182-1))</f>
        <v>793</v>
      </c>
      <c r="I182" s="70">
        <f t="shared" ref="I182:I205" si="78">IF(E182=0,0,H181-1)</f>
        <v>800</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0</v>
      </c>
      <c r="AE182" s="109" t="str">
        <f t="shared" si="70"/>
        <v>793-800</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502</v>
      </c>
      <c r="D183" s="102"/>
      <c r="E183" s="32">
        <v>12</v>
      </c>
      <c r="F183" s="32"/>
      <c r="G183" s="75" t="s">
        <v>277</v>
      </c>
      <c r="H183" s="69">
        <f t="shared" si="77"/>
        <v>781</v>
      </c>
      <c r="I183" s="70">
        <f t="shared" si="78"/>
        <v>792</v>
      </c>
      <c r="J183" s="73" t="str">
        <f t="shared" ref="J183:J205" si="79">IF(C183="","--",IF(AND(C183&lt;&gt;"FST",C183&lt;&gt;"TCF",BA182&lt;&gt;0),BA182,"--"))</f>
        <v>--</v>
      </c>
      <c r="K183" s="32"/>
      <c r="L183" s="233"/>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1</v>
      </c>
      <c r="AE183" s="109" t="str">
        <f t="shared" si="70"/>
        <v>781-792</v>
      </c>
      <c r="AF183" s="109" t="str">
        <f t="shared" si="71"/>
        <v>N</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7"/>
      <c r="N192" s="277"/>
      <c r="O192" s="277"/>
      <c r="P192" s="277"/>
      <c r="Q192" s="277"/>
      <c r="R192" s="277"/>
      <c r="S192" s="277"/>
      <c r="T192" s="277"/>
      <c r="U192" s="278"/>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7"/>
      <c r="N193" s="277"/>
      <c r="O193" s="277"/>
      <c r="P193" s="277"/>
      <c r="Q193" s="277"/>
      <c r="R193" s="277"/>
      <c r="S193" s="277"/>
      <c r="T193" s="277"/>
      <c r="U193" s="278"/>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7"/>
      <c r="N194" s="277"/>
      <c r="O194" s="277"/>
      <c r="P194" s="277"/>
      <c r="Q194" s="277"/>
      <c r="R194" s="277"/>
      <c r="S194" s="277"/>
      <c r="T194" s="277"/>
      <c r="U194" s="278"/>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7"/>
      <c r="N195" s="277"/>
      <c r="O195" s="277"/>
      <c r="P195" s="277"/>
      <c r="Q195" s="277"/>
      <c r="R195" s="277"/>
      <c r="S195" s="277"/>
      <c r="T195" s="277"/>
      <c r="U195" s="278"/>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7"/>
      <c r="N196" s="277"/>
      <c r="O196" s="277"/>
      <c r="P196" s="277"/>
      <c r="Q196" s="277"/>
      <c r="R196" s="277"/>
      <c r="S196" s="277"/>
      <c r="T196" s="277"/>
      <c r="U196" s="278"/>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7"/>
      <c r="N197" s="277"/>
      <c r="O197" s="277"/>
      <c r="P197" s="277"/>
      <c r="Q197" s="277"/>
      <c r="R197" s="277"/>
      <c r="S197" s="277"/>
      <c r="T197" s="277"/>
      <c r="U197" s="278"/>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7"/>
      <c r="N198" s="277"/>
      <c r="O198" s="277"/>
      <c r="P198" s="277"/>
      <c r="Q198" s="277"/>
      <c r="R198" s="277"/>
      <c r="S198" s="277"/>
      <c r="T198" s="277"/>
      <c r="U198" s="278"/>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7"/>
      <c r="N199" s="277"/>
      <c r="O199" s="277"/>
      <c r="P199" s="277"/>
      <c r="Q199" s="277"/>
      <c r="R199" s="277"/>
      <c r="S199" s="277"/>
      <c r="T199" s="277"/>
      <c r="U199" s="278"/>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7"/>
      <c r="N200" s="277"/>
      <c r="O200" s="277"/>
      <c r="P200" s="277"/>
      <c r="Q200" s="277"/>
      <c r="R200" s="277"/>
      <c r="S200" s="277"/>
      <c r="T200" s="277"/>
      <c r="U200" s="278"/>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7"/>
      <c r="N201" s="277"/>
      <c r="O201" s="277"/>
      <c r="P201" s="277"/>
      <c r="Q201" s="277"/>
      <c r="R201" s="277"/>
      <c r="S201" s="277"/>
      <c r="T201" s="277"/>
      <c r="U201" s="278"/>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7"/>
      <c r="N202" s="277"/>
      <c r="O202" s="277"/>
      <c r="P202" s="277"/>
      <c r="Q202" s="277"/>
      <c r="R202" s="277"/>
      <c r="S202" s="277"/>
      <c r="T202" s="277"/>
      <c r="U202" s="278"/>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7"/>
      <c r="N203" s="277"/>
      <c r="O203" s="277"/>
      <c r="P203" s="277"/>
      <c r="Q203" s="277"/>
      <c r="R203" s="277"/>
      <c r="S203" s="277"/>
      <c r="T203" s="277"/>
      <c r="U203" s="278"/>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7"/>
      <c r="N204" s="277"/>
      <c r="O204" s="277"/>
      <c r="P204" s="277"/>
      <c r="Q204" s="277"/>
      <c r="R204" s="277"/>
      <c r="S204" s="277"/>
      <c r="T204" s="277"/>
      <c r="U204" s="278"/>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7"/>
      <c r="N205" s="277"/>
      <c r="O205" s="277"/>
      <c r="P205" s="277"/>
      <c r="Q205" s="277"/>
      <c r="R205" s="277"/>
      <c r="S205" s="277"/>
      <c r="T205" s="277"/>
      <c r="U205" s="278"/>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19" t="s">
        <v>313</v>
      </c>
      <c r="C206" s="320"/>
      <c r="D206" s="79"/>
      <c r="E206" s="80"/>
      <c r="F206" s="80"/>
      <c r="G206" s="81"/>
      <c r="H206" s="192"/>
      <c r="I206" s="192"/>
      <c r="J206" s="192"/>
      <c r="K206" s="82"/>
      <c r="L206" s="319" t="s">
        <v>306</v>
      </c>
      <c r="M206" s="330"/>
      <c r="N206" s="330"/>
      <c r="O206" s="330"/>
      <c r="P206" s="330"/>
      <c r="Q206" s="330"/>
      <c r="R206" s="330"/>
      <c r="S206" s="330"/>
      <c r="T206" s="330"/>
      <c r="U206" s="320"/>
      <c r="V206" s="104"/>
      <c r="W206" s="72"/>
      <c r="X206" s="72"/>
      <c r="Y206" s="72"/>
      <c r="Z206" s="72"/>
      <c r="AA206" s="72" t="str">
        <f t="shared" si="83"/>
        <v/>
      </c>
      <c r="AB206" s="72"/>
      <c r="AC206" s="72">
        <f>SUM(AC181:AC205)</f>
        <v>25</v>
      </c>
      <c r="AD206" s="72">
        <f>SUM(AD181:AD205)</f>
        <v>23</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9" t="s">
        <v>307</v>
      </c>
      <c r="C207" s="320"/>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2" t="s">
        <v>222</v>
      </c>
      <c r="C211" s="313"/>
      <c r="D211" s="314" t="s">
        <v>223</v>
      </c>
      <c r="E211" s="305"/>
      <c r="F211" s="88"/>
      <c r="G211" s="315" t="s">
        <v>224</v>
      </c>
      <c r="H211" s="316"/>
      <c r="I211" s="28">
        <f>SUM(E222:E246)</f>
        <v>396</v>
      </c>
      <c r="J211" s="317" t="s">
        <v>225</v>
      </c>
      <c r="K211" s="318"/>
      <c r="L211" s="305"/>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5" t="s">
        <v>226</v>
      </c>
      <c r="AA211" s="296"/>
      <c r="AB211" s="297"/>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4" t="s">
        <v>230</v>
      </c>
      <c r="H212" s="305"/>
      <c r="I212" s="33">
        <f>E213-I211</f>
        <v>36</v>
      </c>
      <c r="J212" s="289" t="s">
        <v>231</v>
      </c>
      <c r="K212" s="290"/>
      <c r="L212" s="34">
        <f>I216</f>
        <v>361</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8" t="s">
        <v>232</v>
      </c>
      <c r="AA212" s="300" t="s">
        <v>233</v>
      </c>
      <c r="AB212" s="301"/>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432</v>
      </c>
      <c r="F213" s="88"/>
      <c r="G213" s="291" t="s">
        <v>237</v>
      </c>
      <c r="H213" s="292"/>
      <c r="I213" s="35">
        <f>IF(E213=0,0,12-(MOD(I211,12)))</f>
        <v>12</v>
      </c>
      <c r="J213" s="289" t="s">
        <v>238</v>
      </c>
      <c r="K213" s="290"/>
      <c r="L213" s="39">
        <f>I217-I211</f>
        <v>360</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9"/>
      <c r="AA213" s="302"/>
      <c r="AB213" s="303"/>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36</v>
      </c>
      <c r="F214" s="88"/>
      <c r="G214" s="321" t="s">
        <v>242</v>
      </c>
      <c r="H214" s="43" t="s">
        <v>243</v>
      </c>
      <c r="I214" s="35">
        <f>IF(E214&lt;&gt;0,1,0)</f>
        <v>1</v>
      </c>
      <c r="J214" s="291" t="s">
        <v>244</v>
      </c>
      <c r="K214" s="292"/>
      <c r="L214" s="44">
        <f>'Cable Calculator'!AC3</f>
        <v>544</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361</v>
      </c>
      <c r="F215" s="88"/>
      <c r="G215" s="322"/>
      <c r="H215" s="47" t="s">
        <v>248</v>
      </c>
      <c r="I215" s="35">
        <f>IF(E214&lt;&gt;0,E214,0)</f>
        <v>36</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36</v>
      </c>
      <c r="F216" s="88"/>
      <c r="G216" s="321" t="s">
        <v>251</v>
      </c>
      <c r="H216" s="51" t="s">
        <v>252</v>
      </c>
      <c r="I216" s="112">
        <f>E215</f>
        <v>361</v>
      </c>
      <c r="J216" s="323" t="s">
        <v>253</v>
      </c>
      <c r="K216" s="324"/>
      <c r="L216" s="325"/>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2"/>
      <c r="H217" s="47" t="s">
        <v>257</v>
      </c>
      <c r="I217" s="35">
        <f>IF(E215="","0",IF(AND(E212="EUC",E213=432), I216+(203-E214),IF(E215=0,0,(E215+(E213-E214)-1))))</f>
        <v>756</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396</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1" t="s">
        <v>260</v>
      </c>
      <c r="C220" s="293" t="s">
        <v>261</v>
      </c>
      <c r="D220" s="293" t="s">
        <v>262</v>
      </c>
      <c r="E220" s="306" t="s">
        <v>263</v>
      </c>
      <c r="F220" s="293" t="s">
        <v>264</v>
      </c>
      <c r="G220" s="308" t="s">
        <v>265</v>
      </c>
      <c r="H220" s="308" t="s">
        <v>266</v>
      </c>
      <c r="I220" s="308" t="s">
        <v>267</v>
      </c>
      <c r="J220" s="310" t="s">
        <v>268</v>
      </c>
      <c r="K220" s="293"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2"/>
      <c r="C221" s="294"/>
      <c r="D221" s="294"/>
      <c r="E221" s="307"/>
      <c r="F221" s="294"/>
      <c r="G221" s="309"/>
      <c r="H221" s="309"/>
      <c r="I221" s="309"/>
      <c r="J221" s="311"/>
      <c r="K221" s="294"/>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c r="E222" s="32">
        <v>144</v>
      </c>
      <c r="F222" s="32"/>
      <c r="G222" s="68" t="s">
        <v>277</v>
      </c>
      <c r="H222" s="69">
        <f>IF(I222=0,0,I222-(E222-1))</f>
        <v>613</v>
      </c>
      <c r="I222" s="70">
        <f>IF(E222=0,0,I217)</f>
        <v>756</v>
      </c>
      <c r="J222" s="71" t="s">
        <v>278</v>
      </c>
      <c r="K222" s="32"/>
      <c r="L222" s="233"/>
      <c r="M222" s="277" t="s">
        <v>409</v>
      </c>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613-756</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t="s">
        <v>502</v>
      </c>
      <c r="D223" s="102"/>
      <c r="E223" s="32">
        <v>12</v>
      </c>
      <c r="F223" s="32"/>
      <c r="G223" s="68" t="s">
        <v>277</v>
      </c>
      <c r="H223" s="69">
        <f t="shared" ref="H223:H246" si="94">IF(E223=0,0,I223-(E223-1))</f>
        <v>601</v>
      </c>
      <c r="I223" s="70">
        <f t="shared" ref="I223:I246" si="95">IF(E223=0,0,H222-1)</f>
        <v>612</v>
      </c>
      <c r="J223" s="73" t="str">
        <f>IF(C223="","--",IF(AND(C223&lt;&gt;"FST",C223&lt;&gt;"TCF",BA222&lt;&gt;0),BA222,"--"))</f>
        <v>--</v>
      </c>
      <c r="K223" s="32"/>
      <c r="L223" s="233"/>
      <c r="M223" s="277" t="s">
        <v>409</v>
      </c>
      <c r="N223" s="277"/>
      <c r="O223" s="277"/>
      <c r="P223" s="277"/>
      <c r="Q223" s="277"/>
      <c r="R223" s="277"/>
      <c r="S223" s="277"/>
      <c r="T223" s="277"/>
      <c r="U223" s="278"/>
      <c r="V223" s="103"/>
      <c r="W223" s="72"/>
      <c r="X223" s="72"/>
      <c r="Y223" s="72"/>
      <c r="Z223" s="45">
        <v>10</v>
      </c>
      <c r="AA223" s="46">
        <v>109</v>
      </c>
      <c r="AB223" s="46">
        <v>120</v>
      </c>
      <c r="AC223" s="72">
        <f t="shared" si="85"/>
        <v>1</v>
      </c>
      <c r="AD223" s="72">
        <f t="shared" si="86"/>
        <v>1</v>
      </c>
      <c r="AE223" s="109" t="str">
        <f t="shared" si="87"/>
        <v>601-612</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t="s">
        <v>502</v>
      </c>
      <c r="D224" s="102"/>
      <c r="E224" s="32">
        <v>216</v>
      </c>
      <c r="F224" s="32"/>
      <c r="G224" s="75" t="s">
        <v>277</v>
      </c>
      <c r="H224" s="69">
        <f t="shared" si="94"/>
        <v>385</v>
      </c>
      <c r="I224" s="70">
        <f t="shared" si="95"/>
        <v>600</v>
      </c>
      <c r="J224" s="73" t="str">
        <f t="shared" ref="J224:J246" si="96">IF(C224="","--",IF(AND(C224&lt;&gt;"FST",C224&lt;&gt;"TCF",BA223&lt;&gt;0),BA223,"--"))</f>
        <v>--</v>
      </c>
      <c r="K224" s="32"/>
      <c r="L224" s="233"/>
      <c r="M224" s="277" t="s">
        <v>410</v>
      </c>
      <c r="N224" s="277"/>
      <c r="O224" s="277"/>
      <c r="P224" s="277"/>
      <c r="Q224" s="277"/>
      <c r="R224" s="277"/>
      <c r="S224" s="277"/>
      <c r="T224" s="277"/>
      <c r="U224" s="278"/>
      <c r="V224" s="103"/>
      <c r="W224" s="72"/>
      <c r="X224" s="72"/>
      <c r="Y224" s="72"/>
      <c r="Z224" s="45">
        <v>11</v>
      </c>
      <c r="AA224" s="46">
        <v>121</v>
      </c>
      <c r="AB224" s="46">
        <v>132</v>
      </c>
      <c r="AC224" s="72">
        <f t="shared" si="85"/>
        <v>1</v>
      </c>
      <c r="AD224" s="72">
        <f t="shared" si="86"/>
        <v>1</v>
      </c>
      <c r="AE224" s="109" t="str">
        <f t="shared" si="87"/>
        <v>385-600</v>
      </c>
      <c r="AF224" s="109" t="str">
        <f t="shared" si="88"/>
        <v>N</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t="s">
        <v>502</v>
      </c>
      <c r="D225" s="102"/>
      <c r="E225" s="32">
        <v>24</v>
      </c>
      <c r="F225" s="32"/>
      <c r="G225" s="68" t="s">
        <v>277</v>
      </c>
      <c r="H225" s="69">
        <f t="shared" si="94"/>
        <v>361</v>
      </c>
      <c r="I225" s="70">
        <f t="shared" si="95"/>
        <v>384</v>
      </c>
      <c r="J225" s="73" t="str">
        <f t="shared" si="96"/>
        <v>--</v>
      </c>
      <c r="K225" s="32"/>
      <c r="L225" s="233"/>
      <c r="M225" s="277" t="s">
        <v>410</v>
      </c>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361-384</v>
      </c>
      <c r="AF225" s="109" t="str">
        <f t="shared" si="88"/>
        <v>N</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7"/>
      <c r="N233" s="277"/>
      <c r="O233" s="277"/>
      <c r="P233" s="277"/>
      <c r="Q233" s="277"/>
      <c r="R233" s="277"/>
      <c r="S233" s="277"/>
      <c r="T233" s="277"/>
      <c r="U233" s="278"/>
      <c r="V233" s="103"/>
      <c r="W233" s="84">
        <f>Y233+1</f>
        <v>397</v>
      </c>
      <c r="X233" s="84"/>
      <c r="Y233" s="78">
        <f>SUM(E222:E233)</f>
        <v>396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7"/>
      <c r="N234" s="277"/>
      <c r="O234" s="277"/>
      <c r="P234" s="277"/>
      <c r="Q234" s="277"/>
      <c r="R234" s="277"/>
      <c r="S234" s="277"/>
      <c r="T234" s="277"/>
      <c r="U234" s="278"/>
      <c r="V234" s="103"/>
      <c r="W234" s="84">
        <f>Y234+1</f>
        <v>397</v>
      </c>
      <c r="X234" s="84"/>
      <c r="Y234" s="78">
        <f>SUM(E222:E234)</f>
        <v>396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7"/>
      <c r="N235" s="277"/>
      <c r="O235" s="277"/>
      <c r="P235" s="277"/>
      <c r="Q235" s="277"/>
      <c r="R235" s="277"/>
      <c r="S235" s="277"/>
      <c r="T235" s="277"/>
      <c r="U235" s="278"/>
      <c r="V235" s="103"/>
      <c r="W235" s="84">
        <f>Y235+1</f>
        <v>397</v>
      </c>
      <c r="X235" s="84"/>
      <c r="Y235" s="78">
        <f>SUM(E222:E235)</f>
        <v>396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7"/>
      <c r="N236" s="277"/>
      <c r="O236" s="277"/>
      <c r="P236" s="277"/>
      <c r="Q236" s="277"/>
      <c r="R236" s="277"/>
      <c r="S236" s="277"/>
      <c r="T236" s="277"/>
      <c r="U236" s="278"/>
      <c r="V236" s="103"/>
      <c r="W236" s="84">
        <f>Y236+1</f>
        <v>397</v>
      </c>
      <c r="X236" s="84"/>
      <c r="Y236" s="78">
        <f>SUM(E222:E236)</f>
        <v>396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7"/>
      <c r="N237" s="277"/>
      <c r="O237" s="277"/>
      <c r="P237" s="277"/>
      <c r="Q237" s="277"/>
      <c r="R237" s="277"/>
      <c r="S237" s="277"/>
      <c r="T237" s="277"/>
      <c r="U237" s="278"/>
      <c r="V237" s="103"/>
      <c r="W237" s="84">
        <f t="shared" ref="W237:W245" si="101">Y237+1</f>
        <v>397</v>
      </c>
      <c r="X237" s="84"/>
      <c r="Y237" s="78">
        <f>SUM(E222:E237)</f>
        <v>396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7"/>
      <c r="N238" s="277"/>
      <c r="O238" s="277"/>
      <c r="P238" s="277"/>
      <c r="Q238" s="277"/>
      <c r="R238" s="277"/>
      <c r="S238" s="277"/>
      <c r="T238" s="277"/>
      <c r="U238" s="278"/>
      <c r="V238" s="103"/>
      <c r="W238" s="84">
        <f t="shared" si="101"/>
        <v>397</v>
      </c>
      <c r="X238" s="84"/>
      <c r="Y238" s="78">
        <f>SUM(E222:E238)</f>
        <v>396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7"/>
      <c r="N239" s="277"/>
      <c r="O239" s="277"/>
      <c r="P239" s="277"/>
      <c r="Q239" s="277"/>
      <c r="R239" s="277"/>
      <c r="S239" s="277"/>
      <c r="T239" s="277"/>
      <c r="U239" s="278"/>
      <c r="V239" s="103"/>
      <c r="W239" s="84">
        <f t="shared" si="101"/>
        <v>397</v>
      </c>
      <c r="X239" s="84"/>
      <c r="Y239" s="78">
        <f>SUM(E222:E239)</f>
        <v>396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7"/>
      <c r="N240" s="277"/>
      <c r="O240" s="277"/>
      <c r="P240" s="277"/>
      <c r="Q240" s="277"/>
      <c r="R240" s="277"/>
      <c r="S240" s="277"/>
      <c r="T240" s="277"/>
      <c r="U240" s="278"/>
      <c r="V240" s="103"/>
      <c r="W240" s="84">
        <f t="shared" si="101"/>
        <v>397</v>
      </c>
      <c r="X240" s="84"/>
      <c r="Y240" s="78">
        <f>SUM(E222:E240)</f>
        <v>396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7"/>
      <c r="N241" s="277"/>
      <c r="O241" s="277"/>
      <c r="P241" s="277"/>
      <c r="Q241" s="277"/>
      <c r="R241" s="277"/>
      <c r="S241" s="277"/>
      <c r="T241" s="277"/>
      <c r="U241" s="278"/>
      <c r="V241" s="103"/>
      <c r="W241" s="84">
        <f t="shared" si="101"/>
        <v>397</v>
      </c>
      <c r="X241" s="84"/>
      <c r="Y241" s="78">
        <f>SUM(E222:E241)</f>
        <v>396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7"/>
      <c r="N242" s="277"/>
      <c r="O242" s="277"/>
      <c r="P242" s="277"/>
      <c r="Q242" s="277"/>
      <c r="R242" s="277"/>
      <c r="S242" s="277"/>
      <c r="T242" s="277"/>
      <c r="U242" s="278"/>
      <c r="V242" s="103"/>
      <c r="W242" s="84">
        <f t="shared" si="101"/>
        <v>397</v>
      </c>
      <c r="X242" s="84"/>
      <c r="Y242" s="78">
        <f>SUM(E222:E242)</f>
        <v>396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7"/>
      <c r="N243" s="277"/>
      <c r="O243" s="277"/>
      <c r="P243" s="277"/>
      <c r="Q243" s="277"/>
      <c r="R243" s="277"/>
      <c r="S243" s="277"/>
      <c r="T243" s="277"/>
      <c r="U243" s="278"/>
      <c r="V243" s="103"/>
      <c r="W243" s="84">
        <f t="shared" si="101"/>
        <v>397</v>
      </c>
      <c r="X243" s="84"/>
      <c r="Y243" s="78">
        <f>SUM(E222:E243)</f>
        <v>396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7"/>
      <c r="N244" s="277"/>
      <c r="O244" s="277"/>
      <c r="P244" s="277"/>
      <c r="Q244" s="277"/>
      <c r="R244" s="277"/>
      <c r="S244" s="277"/>
      <c r="T244" s="277"/>
      <c r="U244" s="278"/>
      <c r="V244" s="103"/>
      <c r="W244" s="84">
        <f t="shared" si="101"/>
        <v>397</v>
      </c>
      <c r="X244" s="84"/>
      <c r="Y244" s="78">
        <f>SUM(E222:E244)</f>
        <v>396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7"/>
      <c r="N245" s="277"/>
      <c r="O245" s="277"/>
      <c r="P245" s="277"/>
      <c r="Q245" s="277"/>
      <c r="R245" s="277"/>
      <c r="S245" s="277"/>
      <c r="T245" s="277"/>
      <c r="U245" s="278"/>
      <c r="V245" s="103"/>
      <c r="W245" s="84">
        <f t="shared" si="101"/>
        <v>397</v>
      </c>
      <c r="X245" s="84"/>
      <c r="Y245" s="78">
        <f>SUM(E222:E245)</f>
        <v>396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7"/>
      <c r="N246" s="277"/>
      <c r="O246" s="277"/>
      <c r="P246" s="277"/>
      <c r="Q246" s="277"/>
      <c r="R246" s="277"/>
      <c r="S246" s="277"/>
      <c r="T246" s="277"/>
      <c r="U246" s="278"/>
      <c r="V246" s="103"/>
      <c r="W246" s="72"/>
      <c r="X246" s="72"/>
      <c r="Y246" s="78">
        <f>SUM(E222:E246)</f>
        <v>396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19" t="s">
        <v>315</v>
      </c>
      <c r="C247" s="320"/>
      <c r="D247" s="79"/>
      <c r="E247" s="80"/>
      <c r="F247" s="80"/>
      <c r="G247" s="81"/>
      <c r="H247" s="192"/>
      <c r="I247" s="192"/>
      <c r="J247" s="192"/>
      <c r="K247" s="82"/>
      <c r="L247" s="319" t="s">
        <v>306</v>
      </c>
      <c r="M247" s="330"/>
      <c r="N247" s="330"/>
      <c r="O247" s="330"/>
      <c r="P247" s="330"/>
      <c r="Q247" s="330"/>
      <c r="R247" s="330"/>
      <c r="S247" s="330"/>
      <c r="T247" s="330"/>
      <c r="U247" s="320"/>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9" t="s">
        <v>307</v>
      </c>
      <c r="C248" s="320"/>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2" t="s">
        <v>222</v>
      </c>
      <c r="C252" s="313"/>
      <c r="D252" s="314" t="s">
        <v>223</v>
      </c>
      <c r="E252" s="305"/>
      <c r="F252" s="88"/>
      <c r="G252" s="315" t="s">
        <v>224</v>
      </c>
      <c r="H252" s="316"/>
      <c r="I252" s="28">
        <f>SUM(E263:E287)</f>
        <v>156</v>
      </c>
      <c r="J252" s="317" t="s">
        <v>225</v>
      </c>
      <c r="K252" s="318"/>
      <c r="L252" s="305"/>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5" t="s">
        <v>226</v>
      </c>
      <c r="AA252" s="296"/>
      <c r="AB252" s="297"/>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4" t="s">
        <v>230</v>
      </c>
      <c r="H253" s="305"/>
      <c r="I253" s="33">
        <f>E254-I252</f>
        <v>60</v>
      </c>
      <c r="J253" s="289" t="s">
        <v>231</v>
      </c>
      <c r="K253" s="290"/>
      <c r="L253" s="34">
        <f>I257</f>
        <v>601</v>
      </c>
      <c r="M253" s="196">
        <v>4</v>
      </c>
      <c r="N253" s="35">
        <f>SUM(AI253,AI264)</f>
        <v>0</v>
      </c>
      <c r="O253" s="35">
        <v>0</v>
      </c>
      <c r="P253" s="35">
        <f>SUM(AJ253,AJ264)</f>
        <v>0</v>
      </c>
      <c r="Q253" s="35">
        <v>0</v>
      </c>
      <c r="R253" s="35">
        <f>COUNTIFS($E263:$E287,"4",$F263:$F287,"Pole",$C263:$C287,"FST")</f>
        <v>1</v>
      </c>
      <c r="S253" s="35">
        <f>SUM(AL253,AK264)</f>
        <v>0</v>
      </c>
      <c r="T253" s="35">
        <v>0</v>
      </c>
      <c r="U253" s="35">
        <f>SUM(AK253,AL264)</f>
        <v>1</v>
      </c>
      <c r="V253" s="35">
        <v>0</v>
      </c>
      <c r="W253" s="34">
        <f>COUNTIFS($E263:$E287,"4",$F263:$F287,"HH",$C263:$C287,"FST")</f>
        <v>0</v>
      </c>
      <c r="X253" s="35">
        <f>COUNTIFS($E263:$E287,"4",$F263:$F287,"Ped",$C263:$C287,"FST")</f>
        <v>0</v>
      </c>
      <c r="Y253" s="25"/>
      <c r="Z253" s="298" t="s">
        <v>232</v>
      </c>
      <c r="AA253" s="300" t="s">
        <v>233</v>
      </c>
      <c r="AB253" s="301"/>
      <c r="AC253" s="25"/>
      <c r="AD253" s="25"/>
      <c r="AH253" s="109">
        <v>4</v>
      </c>
      <c r="AI253" s="109" t="str">
        <f>IF($E253="SS",COUNTIFS($C263:$C287,"FST",$E263:$E287,"4"),"0")</f>
        <v>0</v>
      </c>
      <c r="AJ253" s="109" t="str">
        <f>IF($E253="RPX",COUNTIFS($C263:$C287,"FST",$E263:$E287,"4"),"0")</f>
        <v>0</v>
      </c>
      <c r="AK253" s="109">
        <f>IF($E253="EUC",COUNTIFS($C263:$C287,"FST",$E263:$E287,"4"),"0")</f>
        <v>1</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216</v>
      </c>
      <c r="F254" s="88"/>
      <c r="G254" s="291" t="s">
        <v>237</v>
      </c>
      <c r="H254" s="292"/>
      <c r="I254" s="35">
        <f>IF(E254=0,0,12-(MOD(I252,12)))</f>
        <v>12</v>
      </c>
      <c r="J254" s="289" t="s">
        <v>238</v>
      </c>
      <c r="K254" s="290"/>
      <c r="L254" s="39">
        <f>I258-I252</f>
        <v>600</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299"/>
      <c r="AA254" s="302"/>
      <c r="AB254" s="303"/>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60</v>
      </c>
      <c r="F255" s="88"/>
      <c r="G255" s="321" t="s">
        <v>242</v>
      </c>
      <c r="H255" s="43" t="s">
        <v>243</v>
      </c>
      <c r="I255" s="35">
        <f>IF(E255&lt;&gt;0,1,0)</f>
        <v>1</v>
      </c>
      <c r="J255" s="291" t="s">
        <v>244</v>
      </c>
      <c r="K255" s="292"/>
      <c r="L255" s="44">
        <f>'Cable Calculator'!AH3</f>
        <v>1922</v>
      </c>
      <c r="M255" s="196">
        <v>8</v>
      </c>
      <c r="N255" s="35">
        <f>SUM(AI255,AI266)</f>
        <v>0</v>
      </c>
      <c r="O255" s="35">
        <v>0</v>
      </c>
      <c r="P255" s="35">
        <f>SUM(AJ255,AJ266)</f>
        <v>0</v>
      </c>
      <c r="Q255" s="35">
        <v>0</v>
      </c>
      <c r="R255" s="35">
        <f>COUNTIFS($E263:$E287,"8",$F263:$F287,"Pole",$C263:$C287,"FST")</f>
        <v>1</v>
      </c>
      <c r="S255" s="35">
        <f>SUM(AL255,AK266)</f>
        <v>0</v>
      </c>
      <c r="T255" s="35">
        <v>0</v>
      </c>
      <c r="U255" s="35">
        <f>SUM(AK255,AL266)</f>
        <v>1</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601</v>
      </c>
      <c r="F256" s="88"/>
      <c r="G256" s="322"/>
      <c r="H256" s="47" t="s">
        <v>248</v>
      </c>
      <c r="I256" s="35">
        <f>IF(E255&lt;&gt;0,E255,0)</f>
        <v>60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1</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18</v>
      </c>
      <c r="F257" s="88"/>
      <c r="G257" s="321" t="s">
        <v>251</v>
      </c>
      <c r="H257" s="51" t="s">
        <v>252</v>
      </c>
      <c r="I257" s="112">
        <f>E256</f>
        <v>601</v>
      </c>
      <c r="J257" s="323" t="s">
        <v>253</v>
      </c>
      <c r="K257" s="324"/>
      <c r="L257" s="325"/>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2"/>
      <c r="H258" s="47" t="s">
        <v>257</v>
      </c>
      <c r="I258" s="35">
        <f>IF(E256="","0",IF(AND(E253="EUC",E254=432), I257+(203-E255),IF(E256=0,0,(E256+(E254-E255)-1))))</f>
        <v>756</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156</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1" t="s">
        <v>260</v>
      </c>
      <c r="C261" s="293" t="s">
        <v>261</v>
      </c>
      <c r="D261" s="293" t="s">
        <v>262</v>
      </c>
      <c r="E261" s="306" t="s">
        <v>263</v>
      </c>
      <c r="F261" s="293" t="s">
        <v>264</v>
      </c>
      <c r="G261" s="308" t="s">
        <v>265</v>
      </c>
      <c r="H261" s="308" t="s">
        <v>266</v>
      </c>
      <c r="I261" s="308" t="s">
        <v>267</v>
      </c>
      <c r="J261" s="310" t="s">
        <v>268</v>
      </c>
      <c r="K261" s="293"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2"/>
      <c r="C262" s="294"/>
      <c r="D262" s="294"/>
      <c r="E262" s="307"/>
      <c r="F262" s="294"/>
      <c r="G262" s="309"/>
      <c r="H262" s="309"/>
      <c r="I262" s="309"/>
      <c r="J262" s="311"/>
      <c r="K262" s="294"/>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494</v>
      </c>
      <c r="D263" s="102"/>
      <c r="E263" s="32">
        <v>12</v>
      </c>
      <c r="F263" s="32"/>
      <c r="G263" s="68" t="s">
        <v>277</v>
      </c>
      <c r="H263" s="69">
        <f>IF(I263=0,0,I263-(E263-1))</f>
        <v>745</v>
      </c>
      <c r="I263" s="70">
        <f>IF(E263=0,0,I258)</f>
        <v>756</v>
      </c>
      <c r="J263" s="71" t="s">
        <v>278</v>
      </c>
      <c r="K263" s="32"/>
      <c r="L263" s="233"/>
      <c r="M263" s="277" t="s">
        <v>411</v>
      </c>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745-756</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1</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t="s">
        <v>484</v>
      </c>
      <c r="D264" s="102" t="s">
        <v>749</v>
      </c>
      <c r="E264" s="32">
        <v>6</v>
      </c>
      <c r="F264" s="32" t="s">
        <v>483</v>
      </c>
      <c r="G264" s="68" t="s">
        <v>277</v>
      </c>
      <c r="H264" s="69">
        <f t="shared" ref="H264:H287" si="111">IF(E264=0,0,I264-(E264-1))</f>
        <v>739</v>
      </c>
      <c r="I264" s="70">
        <f t="shared" ref="I264:I287" si="112">IF(E264=0,0,H263-1)</f>
        <v>744</v>
      </c>
      <c r="J264" s="73" t="str">
        <f>IF(C264="","--",IF(AND(C264&lt;&gt;"FST",C264&lt;&gt;"TCF",BA263&lt;&gt;0),BA263,"--"))</f>
        <v>--</v>
      </c>
      <c r="K264" s="32"/>
      <c r="L264" s="233"/>
      <c r="M264" s="277" t="s">
        <v>735</v>
      </c>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0</v>
      </c>
      <c r="AE264" s="109" t="str">
        <f t="shared" si="104"/>
        <v>739-744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6</v>
      </c>
    </row>
    <row r="265" spans="1:53" ht="15.75" thickBot="1" x14ac:dyDescent="0.3">
      <c r="A265" s="88"/>
      <c r="B265" s="74" t="s">
        <v>280</v>
      </c>
      <c r="C265" s="67" t="s">
        <v>484</v>
      </c>
      <c r="D265" s="102" t="s">
        <v>750</v>
      </c>
      <c r="E265" s="32">
        <v>4</v>
      </c>
      <c r="F265" s="32" t="s">
        <v>483</v>
      </c>
      <c r="G265" s="75" t="s">
        <v>277</v>
      </c>
      <c r="H265" s="69">
        <f t="shared" si="111"/>
        <v>735</v>
      </c>
      <c r="I265" s="70">
        <f t="shared" si="112"/>
        <v>738</v>
      </c>
      <c r="J265" s="73" t="str">
        <f t="shared" ref="J265:J287" si="113">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0</v>
      </c>
      <c r="AE265" s="109" t="str">
        <f t="shared" si="104"/>
        <v>735-738</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751</v>
      </c>
      <c r="E266" s="32">
        <v>6</v>
      </c>
      <c r="F266" s="32" t="s">
        <v>483</v>
      </c>
      <c r="G266" s="68" t="s">
        <v>277</v>
      </c>
      <c r="H266" s="69">
        <f t="shared" si="111"/>
        <v>729</v>
      </c>
      <c r="I266" s="70">
        <f t="shared" si="112"/>
        <v>734</v>
      </c>
      <c r="J266" s="73" t="str">
        <f t="shared" si="113"/>
        <v>--</v>
      </c>
      <c r="K266" s="32"/>
      <c r="L266" s="233"/>
      <c r="M266" s="277" t="s">
        <v>735</v>
      </c>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0</v>
      </c>
      <c r="AE266" s="109" t="str">
        <f t="shared" si="104"/>
        <v>729-734</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752</v>
      </c>
      <c r="E267" s="32">
        <v>8</v>
      </c>
      <c r="F267" s="32" t="s">
        <v>483</v>
      </c>
      <c r="G267" s="68" t="s">
        <v>277</v>
      </c>
      <c r="H267" s="69">
        <f t="shared" si="111"/>
        <v>721</v>
      </c>
      <c r="I267" s="70">
        <f t="shared" si="112"/>
        <v>728</v>
      </c>
      <c r="J267" s="73" t="str">
        <f t="shared" si="113"/>
        <v>--</v>
      </c>
      <c r="K267" s="32"/>
      <c r="L267" s="233"/>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721-728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502</v>
      </c>
      <c r="D268" s="102"/>
      <c r="E268" s="32">
        <v>120</v>
      </c>
      <c r="F268" s="32"/>
      <c r="G268" s="68" t="s">
        <v>277</v>
      </c>
      <c r="H268" s="69">
        <f t="shared" si="111"/>
        <v>601</v>
      </c>
      <c r="I268" s="70">
        <f t="shared" si="112"/>
        <v>720</v>
      </c>
      <c r="J268" s="73" t="str">
        <f t="shared" si="113"/>
        <v>--</v>
      </c>
      <c r="K268" s="32"/>
      <c r="L268" s="233"/>
      <c r="M268" s="277" t="s">
        <v>412</v>
      </c>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601-720</v>
      </c>
      <c r="AF268" s="109" t="str">
        <f t="shared" si="105"/>
        <v>N</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7"/>
      <c r="N274" s="277"/>
      <c r="O274" s="277"/>
      <c r="P274" s="277"/>
      <c r="Q274" s="277"/>
      <c r="R274" s="277"/>
      <c r="S274" s="277"/>
      <c r="T274" s="277"/>
      <c r="U274" s="278"/>
      <c r="V274" s="103"/>
      <c r="W274" s="84">
        <f>Y274+1</f>
        <v>157</v>
      </c>
      <c r="X274" s="84"/>
      <c r="Y274" s="78">
        <f>SUM(E263:E274)</f>
        <v>156</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7"/>
      <c r="N275" s="277"/>
      <c r="O275" s="277"/>
      <c r="P275" s="277"/>
      <c r="Q275" s="277"/>
      <c r="R275" s="277"/>
      <c r="S275" s="277"/>
      <c r="T275" s="277"/>
      <c r="U275" s="278"/>
      <c r="V275" s="103"/>
      <c r="W275" s="84">
        <f>Y275+1</f>
        <v>157</v>
      </c>
      <c r="X275" s="84"/>
      <c r="Y275" s="78">
        <f>SUM(E263:E275)</f>
        <v>156</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7"/>
      <c r="N276" s="277"/>
      <c r="O276" s="277"/>
      <c r="P276" s="277"/>
      <c r="Q276" s="277"/>
      <c r="R276" s="277"/>
      <c r="S276" s="277"/>
      <c r="T276" s="277"/>
      <c r="U276" s="278"/>
      <c r="V276" s="103"/>
      <c r="W276" s="84">
        <f>Y276+1</f>
        <v>157</v>
      </c>
      <c r="X276" s="84"/>
      <c r="Y276" s="78">
        <f>SUM(E263:E276)</f>
        <v>156</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7"/>
      <c r="N277" s="277"/>
      <c r="O277" s="277"/>
      <c r="P277" s="277"/>
      <c r="Q277" s="277"/>
      <c r="R277" s="277"/>
      <c r="S277" s="277"/>
      <c r="T277" s="277"/>
      <c r="U277" s="278"/>
      <c r="V277" s="103"/>
      <c r="W277" s="84">
        <f>Y277+1</f>
        <v>157</v>
      </c>
      <c r="X277" s="84"/>
      <c r="Y277" s="78">
        <f>SUM(E263:E277)</f>
        <v>156</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7"/>
      <c r="N278" s="277"/>
      <c r="O278" s="277"/>
      <c r="P278" s="277"/>
      <c r="Q278" s="277"/>
      <c r="R278" s="277"/>
      <c r="S278" s="277"/>
      <c r="T278" s="277"/>
      <c r="U278" s="278"/>
      <c r="V278" s="103"/>
      <c r="W278" s="84">
        <f t="shared" ref="W278:W286" si="118">Y278+1</f>
        <v>157</v>
      </c>
      <c r="X278" s="84"/>
      <c r="Y278" s="78">
        <f>SUM(E263:E278)</f>
        <v>156</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7"/>
      <c r="N279" s="277"/>
      <c r="O279" s="277"/>
      <c r="P279" s="277"/>
      <c r="Q279" s="277"/>
      <c r="R279" s="277"/>
      <c r="S279" s="277"/>
      <c r="T279" s="277"/>
      <c r="U279" s="278"/>
      <c r="V279" s="103"/>
      <c r="W279" s="84">
        <f t="shared" si="118"/>
        <v>157</v>
      </c>
      <c r="X279" s="84"/>
      <c r="Y279" s="78">
        <f>SUM(E263:E279)</f>
        <v>156</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7"/>
      <c r="N280" s="277"/>
      <c r="O280" s="277"/>
      <c r="P280" s="277"/>
      <c r="Q280" s="277"/>
      <c r="R280" s="277"/>
      <c r="S280" s="277"/>
      <c r="T280" s="277"/>
      <c r="U280" s="278"/>
      <c r="V280" s="103"/>
      <c r="W280" s="84">
        <f t="shared" si="118"/>
        <v>157</v>
      </c>
      <c r="X280" s="84"/>
      <c r="Y280" s="78">
        <f>SUM(E263:E280)</f>
        <v>156</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7"/>
      <c r="N281" s="277"/>
      <c r="O281" s="277"/>
      <c r="P281" s="277"/>
      <c r="Q281" s="277"/>
      <c r="R281" s="277"/>
      <c r="S281" s="277"/>
      <c r="T281" s="277"/>
      <c r="U281" s="278"/>
      <c r="V281" s="103"/>
      <c r="W281" s="84">
        <f t="shared" si="118"/>
        <v>157</v>
      </c>
      <c r="X281" s="84"/>
      <c r="Y281" s="78">
        <f>SUM(E263:E281)</f>
        <v>156</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7"/>
      <c r="N282" s="277"/>
      <c r="O282" s="277"/>
      <c r="P282" s="277"/>
      <c r="Q282" s="277"/>
      <c r="R282" s="277"/>
      <c r="S282" s="277"/>
      <c r="T282" s="277"/>
      <c r="U282" s="278"/>
      <c r="V282" s="103"/>
      <c r="W282" s="84">
        <f t="shared" si="118"/>
        <v>157</v>
      </c>
      <c r="X282" s="84"/>
      <c r="Y282" s="78">
        <f>SUM(E263:E282)</f>
        <v>156</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7"/>
      <c r="N283" s="277"/>
      <c r="O283" s="277"/>
      <c r="P283" s="277"/>
      <c r="Q283" s="277"/>
      <c r="R283" s="277"/>
      <c r="S283" s="277"/>
      <c r="T283" s="277"/>
      <c r="U283" s="278"/>
      <c r="V283" s="103"/>
      <c r="W283" s="84">
        <f t="shared" si="118"/>
        <v>157</v>
      </c>
      <c r="X283" s="84"/>
      <c r="Y283" s="78">
        <f>SUM(E263:E283)</f>
        <v>156</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7"/>
      <c r="N284" s="277"/>
      <c r="O284" s="277"/>
      <c r="P284" s="277"/>
      <c r="Q284" s="277"/>
      <c r="R284" s="277"/>
      <c r="S284" s="277"/>
      <c r="T284" s="277"/>
      <c r="U284" s="278"/>
      <c r="V284" s="103"/>
      <c r="W284" s="84">
        <f t="shared" si="118"/>
        <v>157</v>
      </c>
      <c r="X284" s="84"/>
      <c r="Y284" s="78">
        <f>SUM(E263:E284)</f>
        <v>156</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7"/>
      <c r="N285" s="277"/>
      <c r="O285" s="277"/>
      <c r="P285" s="277"/>
      <c r="Q285" s="277"/>
      <c r="R285" s="277"/>
      <c r="S285" s="277"/>
      <c r="T285" s="277"/>
      <c r="U285" s="278"/>
      <c r="V285" s="103"/>
      <c r="W285" s="84">
        <f t="shared" si="118"/>
        <v>157</v>
      </c>
      <c r="X285" s="84"/>
      <c r="Y285" s="78">
        <f>SUM(E263:E285)</f>
        <v>156</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7"/>
      <c r="N286" s="277"/>
      <c r="O286" s="277"/>
      <c r="P286" s="277"/>
      <c r="Q286" s="277"/>
      <c r="R286" s="277"/>
      <c r="S286" s="277"/>
      <c r="T286" s="277"/>
      <c r="U286" s="278"/>
      <c r="V286" s="103"/>
      <c r="W286" s="84">
        <f t="shared" si="118"/>
        <v>157</v>
      </c>
      <c r="X286" s="84"/>
      <c r="Y286" s="78">
        <f>SUM(E263:E286)</f>
        <v>156</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7"/>
      <c r="N287" s="277"/>
      <c r="O287" s="277"/>
      <c r="P287" s="277"/>
      <c r="Q287" s="277"/>
      <c r="R287" s="277"/>
      <c r="S287" s="277"/>
      <c r="T287" s="277"/>
      <c r="U287" s="278"/>
      <c r="V287" s="103"/>
      <c r="W287" s="72"/>
      <c r="X287" s="72"/>
      <c r="Y287" s="78">
        <f>SUM(E263:E287)</f>
        <v>156</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19" t="s">
        <v>317</v>
      </c>
      <c r="C288" s="320"/>
      <c r="D288" s="79"/>
      <c r="E288" s="80"/>
      <c r="F288" s="80"/>
      <c r="G288" s="81"/>
      <c r="H288" s="192"/>
      <c r="I288" s="192"/>
      <c r="J288" s="192"/>
      <c r="K288" s="82"/>
      <c r="L288" s="319" t="s">
        <v>306</v>
      </c>
      <c r="M288" s="330"/>
      <c r="N288" s="330"/>
      <c r="O288" s="330"/>
      <c r="P288" s="330"/>
      <c r="Q288" s="330"/>
      <c r="R288" s="330"/>
      <c r="S288" s="330"/>
      <c r="T288" s="330"/>
      <c r="U288" s="320"/>
      <c r="V288" s="104"/>
      <c r="W288" s="72"/>
      <c r="X288" s="72"/>
      <c r="Y288" s="72"/>
      <c r="Z288" s="72"/>
      <c r="AA288" s="72" t="str">
        <f t="shared" si="117"/>
        <v/>
      </c>
      <c r="AB288" s="72"/>
      <c r="AC288" s="72">
        <f>SUM(AC263:AC287)</f>
        <v>25</v>
      </c>
      <c r="AD288" s="72">
        <f>SUM(AD263:AD287)</f>
        <v>21</v>
      </c>
      <c r="AM288" s="109">
        <f>SUM(AM263:AM287)</f>
        <v>1</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9" t="s">
        <v>307</v>
      </c>
      <c r="C289" s="320"/>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2" t="s">
        <v>222</v>
      </c>
      <c r="C293" s="313"/>
      <c r="D293" s="314" t="s">
        <v>223</v>
      </c>
      <c r="E293" s="305"/>
      <c r="F293" s="88"/>
      <c r="G293" s="315" t="s">
        <v>224</v>
      </c>
      <c r="H293" s="316"/>
      <c r="I293" s="28">
        <f>SUM(E304:E328)</f>
        <v>24</v>
      </c>
      <c r="J293" s="317" t="s">
        <v>225</v>
      </c>
      <c r="K293" s="318"/>
      <c r="L293" s="305"/>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5" t="s">
        <v>226</v>
      </c>
      <c r="AA293" s="296"/>
      <c r="AB293" s="297"/>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4" t="s">
        <v>230</v>
      </c>
      <c r="H294" s="305"/>
      <c r="I294" s="33">
        <f>E295-I293</f>
        <v>408</v>
      </c>
      <c r="J294" s="289" t="s">
        <v>231</v>
      </c>
      <c r="K294" s="290"/>
      <c r="L294" s="34">
        <f>I298</f>
        <v>577</v>
      </c>
      <c r="M294" s="196">
        <v>4</v>
      </c>
      <c r="N294" s="35">
        <f>SUM(AI294,AI305)</f>
        <v>0</v>
      </c>
      <c r="O294" s="35">
        <v>0</v>
      </c>
      <c r="P294" s="35">
        <f>SUM(AJ294,AJ305)</f>
        <v>0</v>
      </c>
      <c r="Q294" s="35">
        <v>0</v>
      </c>
      <c r="R294" s="35">
        <f>COUNTIFS($E304:$E328,"4",$F304:$F328,"Pole",$C304:$C328,"FST")</f>
        <v>0</v>
      </c>
      <c r="S294" s="35">
        <f>SUM(AL294,AK305)</f>
        <v>0</v>
      </c>
      <c r="T294" s="35">
        <v>0</v>
      </c>
      <c r="U294" s="35">
        <f>SUM(AK294,AL305)</f>
        <v>1</v>
      </c>
      <c r="V294" s="35">
        <v>0</v>
      </c>
      <c r="W294" s="34">
        <f>COUNTIFS($E304:$E328,"4",$F304:$F328,"HH",$C304:$C328,"FST")</f>
        <v>1</v>
      </c>
      <c r="X294" s="35">
        <f>COUNTIFS($E304:$E328,"4",$F304:$F328,"Ped",$C304:$C328,"FST")</f>
        <v>0</v>
      </c>
      <c r="Y294" s="25"/>
      <c r="Z294" s="298" t="s">
        <v>232</v>
      </c>
      <c r="AA294" s="300" t="s">
        <v>233</v>
      </c>
      <c r="AB294" s="301"/>
      <c r="AC294" s="25"/>
      <c r="AD294" s="25"/>
      <c r="AH294" s="109">
        <v>4</v>
      </c>
      <c r="AI294" s="109" t="str">
        <f>IF($E294="SS",COUNTIFS($C304:$C328,"FST",$E304:$E328,"4"),"0")</f>
        <v>0</v>
      </c>
      <c r="AJ294" s="109" t="str">
        <f>IF($E294="RPX",COUNTIFS($C304:$C328,"FST",$E304:$E328,"4"),"0")</f>
        <v>0</v>
      </c>
      <c r="AK294" s="109">
        <f>IF($E294="EUC",COUNTIFS($C304:$C328,"FST",$E304:$E328,"4"),"0")</f>
        <v>1</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432</v>
      </c>
      <c r="F295" s="88"/>
      <c r="G295" s="291" t="s">
        <v>237</v>
      </c>
      <c r="H295" s="292"/>
      <c r="I295" s="35">
        <f>IF(E295=0,0,12-(MOD(I293,12)))</f>
        <v>12</v>
      </c>
      <c r="J295" s="289" t="s">
        <v>238</v>
      </c>
      <c r="K295" s="290"/>
      <c r="L295" s="39">
        <f>I299-I293</f>
        <v>576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9"/>
      <c r="AA295" s="302"/>
      <c r="AB295" s="303"/>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180</v>
      </c>
      <c r="F296" s="88"/>
      <c r="G296" s="321" t="s">
        <v>242</v>
      </c>
      <c r="H296" s="43" t="s">
        <v>243</v>
      </c>
      <c r="I296" s="35">
        <f>IF(E296&lt;&gt;0,1,0)</f>
        <v>1</v>
      </c>
      <c r="J296" s="291" t="s">
        <v>244</v>
      </c>
      <c r="K296" s="292"/>
      <c r="L296" s="44">
        <f>'Cable Calculator'!AM3</f>
        <v>1312</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1</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577</v>
      </c>
      <c r="F297" s="88"/>
      <c r="G297" s="322"/>
      <c r="H297" s="47" t="s">
        <v>248</v>
      </c>
      <c r="I297" s="35">
        <f>IF(E296&lt;&gt;0,E296,0)</f>
        <v>180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36</v>
      </c>
      <c r="F298" s="88"/>
      <c r="G298" s="321" t="s">
        <v>251</v>
      </c>
      <c r="H298" s="51" t="s">
        <v>252</v>
      </c>
      <c r="I298" s="112">
        <f>E297</f>
        <v>577</v>
      </c>
      <c r="J298" s="323" t="s">
        <v>253</v>
      </c>
      <c r="K298" s="324"/>
      <c r="L298" s="325"/>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216</v>
      </c>
      <c r="D299" s="31" t="s">
        <v>256</v>
      </c>
      <c r="E299" s="101" t="str">
        <f>IF('Cable Calculator'!AM5="","",'Cable Calculator'!AM5)</f>
        <v>N</v>
      </c>
      <c r="F299" s="88"/>
      <c r="G299" s="322"/>
      <c r="H299" s="47" t="s">
        <v>257</v>
      </c>
      <c r="I299" s="35">
        <f>IF(E297="","0",IF(AND(E294="EUC",E295=432), I298+(203-E296),IF(E297=0,0,(E297+(E295-E296)-1))))</f>
        <v>600</v>
      </c>
      <c r="J299" s="285" t="str">
        <f>IFERROR(IF(OR(E294="EUC",E294="SS"),"---",IF(OR(P293,S293),"NO 2F Tethers for RPX!",IF(OR(P295,S295),"NO 6F Tethers for RPX!","---"))),"---")</f>
        <v>---</v>
      </c>
      <c r="K299" s="286"/>
      <c r="L299" s="287"/>
      <c r="M299" s="285" t="str">
        <f>IF(E296&gt;60,"Dead Count &gt;60: Consider Downsize","---")</f>
        <v>Dead Count &gt;60: Consider Downsize</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240</v>
      </c>
      <c r="D300" s="31" t="s">
        <v>259</v>
      </c>
      <c r="E300" s="101" t="str">
        <f>IF(AS294="Y","DBL",IF(AS295="Y","TRPL",IF(AS296="Y","QUAD","")))</f>
        <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1" t="s">
        <v>260</v>
      </c>
      <c r="C302" s="293" t="s">
        <v>261</v>
      </c>
      <c r="D302" s="293" t="s">
        <v>262</v>
      </c>
      <c r="E302" s="306" t="s">
        <v>263</v>
      </c>
      <c r="F302" s="293" t="s">
        <v>264</v>
      </c>
      <c r="G302" s="308" t="s">
        <v>265</v>
      </c>
      <c r="H302" s="308" t="s">
        <v>266</v>
      </c>
      <c r="I302" s="308" t="s">
        <v>267</v>
      </c>
      <c r="J302" s="310" t="s">
        <v>268</v>
      </c>
      <c r="K302" s="293"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2"/>
      <c r="C303" s="294"/>
      <c r="D303" s="294"/>
      <c r="E303" s="307"/>
      <c r="F303" s="294"/>
      <c r="G303" s="309"/>
      <c r="H303" s="309"/>
      <c r="I303" s="309"/>
      <c r="J303" s="311"/>
      <c r="K303" s="294"/>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754</v>
      </c>
      <c r="E304" s="32">
        <v>8</v>
      </c>
      <c r="F304" s="32" t="s">
        <v>488</v>
      </c>
      <c r="G304" s="68" t="s">
        <v>277</v>
      </c>
      <c r="H304" s="69">
        <f>IF(I304=0,0,I304-(E304-1))</f>
        <v>593</v>
      </c>
      <c r="I304" s="70">
        <f>IF(E304=0,0,I299)</f>
        <v>600</v>
      </c>
      <c r="J304" s="71" t="s">
        <v>278</v>
      </c>
      <c r="K304" s="32"/>
      <c r="L304" s="233"/>
      <c r="M304" s="277"/>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593-600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8</v>
      </c>
    </row>
    <row r="305" spans="1:53" ht="15.75" thickBot="1" x14ac:dyDescent="0.3">
      <c r="A305" s="88"/>
      <c r="B305" s="66" t="s">
        <v>279</v>
      </c>
      <c r="C305" s="67" t="s">
        <v>484</v>
      </c>
      <c r="D305" s="102" t="s">
        <v>753</v>
      </c>
      <c r="E305" s="32">
        <v>4</v>
      </c>
      <c r="F305" s="32" t="s">
        <v>488</v>
      </c>
      <c r="G305" s="68" t="s">
        <v>277</v>
      </c>
      <c r="H305" s="69">
        <f t="shared" ref="H305:H328" si="128">IF(E305=0,0,I305-(E305-1))</f>
        <v>589</v>
      </c>
      <c r="I305" s="70">
        <f t="shared" ref="I305:I328" si="129">IF(E305=0,0,H304-1)</f>
        <v>592</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0</v>
      </c>
      <c r="AE305" s="109" t="str">
        <f t="shared" si="121"/>
        <v>589-592</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t="s">
        <v>502</v>
      </c>
      <c r="D306" s="102"/>
      <c r="E306" s="32">
        <v>12</v>
      </c>
      <c r="F306" s="32"/>
      <c r="G306" s="75" t="s">
        <v>277</v>
      </c>
      <c r="H306" s="69">
        <f t="shared" si="128"/>
        <v>577</v>
      </c>
      <c r="I306" s="70">
        <f t="shared" si="129"/>
        <v>588</v>
      </c>
      <c r="J306" s="73" t="str">
        <f t="shared" ref="J306:J328" si="130">IF(C306="","--",IF(AND(C306&lt;&gt;"FST",C306&lt;&gt;"TCF",BA305&lt;&gt;0),BA305,"--"))</f>
        <v>--</v>
      </c>
      <c r="K306" s="32"/>
      <c r="L306" s="233"/>
      <c r="M306" s="277" t="s">
        <v>417</v>
      </c>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1</v>
      </c>
      <c r="AE306" s="109" t="str">
        <f t="shared" si="121"/>
        <v>577-588</v>
      </c>
      <c r="AF306" s="109" t="str">
        <f t="shared" si="122"/>
        <v>N</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7" t="s">
        <v>819</v>
      </c>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7"/>
      <c r="N315" s="277"/>
      <c r="O315" s="277"/>
      <c r="P315" s="277"/>
      <c r="Q315" s="277"/>
      <c r="R315" s="277"/>
      <c r="S315" s="277"/>
      <c r="T315" s="277"/>
      <c r="U315" s="278"/>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7"/>
      <c r="N316" s="277"/>
      <c r="O316" s="277"/>
      <c r="P316" s="277"/>
      <c r="Q316" s="277"/>
      <c r="R316" s="277"/>
      <c r="S316" s="277"/>
      <c r="T316" s="277"/>
      <c r="U316" s="278"/>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7"/>
      <c r="N317" s="277"/>
      <c r="O317" s="277"/>
      <c r="P317" s="277"/>
      <c r="Q317" s="277"/>
      <c r="R317" s="277"/>
      <c r="S317" s="277"/>
      <c r="T317" s="277"/>
      <c r="U317" s="278"/>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7"/>
      <c r="N318" s="277"/>
      <c r="O318" s="277"/>
      <c r="P318" s="277"/>
      <c r="Q318" s="277"/>
      <c r="R318" s="277"/>
      <c r="S318" s="277"/>
      <c r="T318" s="277"/>
      <c r="U318" s="278"/>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7"/>
      <c r="N319" s="277"/>
      <c r="O319" s="277"/>
      <c r="P319" s="277"/>
      <c r="Q319" s="277"/>
      <c r="R319" s="277"/>
      <c r="S319" s="277"/>
      <c r="T319" s="277"/>
      <c r="U319" s="278"/>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7"/>
      <c r="N320" s="277"/>
      <c r="O320" s="277"/>
      <c r="P320" s="277"/>
      <c r="Q320" s="277"/>
      <c r="R320" s="277"/>
      <c r="S320" s="277"/>
      <c r="T320" s="277"/>
      <c r="U320" s="278"/>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7"/>
      <c r="N321" s="277"/>
      <c r="O321" s="277"/>
      <c r="P321" s="277"/>
      <c r="Q321" s="277"/>
      <c r="R321" s="277"/>
      <c r="S321" s="277"/>
      <c r="T321" s="277"/>
      <c r="U321" s="278"/>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7"/>
      <c r="N322" s="277"/>
      <c r="O322" s="277"/>
      <c r="P322" s="277"/>
      <c r="Q322" s="277"/>
      <c r="R322" s="277"/>
      <c r="S322" s="277"/>
      <c r="T322" s="277"/>
      <c r="U322" s="278"/>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7"/>
      <c r="N323" s="277"/>
      <c r="O323" s="277"/>
      <c r="P323" s="277"/>
      <c r="Q323" s="277"/>
      <c r="R323" s="277"/>
      <c r="S323" s="277"/>
      <c r="T323" s="277"/>
      <c r="U323" s="278"/>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7"/>
      <c r="N324" s="277"/>
      <c r="O324" s="277"/>
      <c r="P324" s="277"/>
      <c r="Q324" s="277"/>
      <c r="R324" s="277"/>
      <c r="S324" s="277"/>
      <c r="T324" s="277"/>
      <c r="U324" s="278"/>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7"/>
      <c r="N325" s="277"/>
      <c r="O325" s="277"/>
      <c r="P325" s="277"/>
      <c r="Q325" s="277"/>
      <c r="R325" s="277"/>
      <c r="S325" s="277"/>
      <c r="T325" s="277"/>
      <c r="U325" s="278"/>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7"/>
      <c r="N326" s="277"/>
      <c r="O326" s="277"/>
      <c r="P326" s="277"/>
      <c r="Q326" s="277"/>
      <c r="R326" s="277"/>
      <c r="S326" s="277"/>
      <c r="T326" s="277"/>
      <c r="U326" s="278"/>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7"/>
      <c r="N327" s="277"/>
      <c r="O327" s="277"/>
      <c r="P327" s="277"/>
      <c r="Q327" s="277"/>
      <c r="R327" s="277"/>
      <c r="S327" s="277"/>
      <c r="T327" s="277"/>
      <c r="U327" s="278"/>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7"/>
      <c r="N328" s="277"/>
      <c r="O328" s="277"/>
      <c r="P328" s="277"/>
      <c r="Q328" s="277"/>
      <c r="R328" s="277"/>
      <c r="S328" s="277"/>
      <c r="T328" s="277"/>
      <c r="U328" s="278"/>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19" t="s">
        <v>319</v>
      </c>
      <c r="C329" s="320"/>
      <c r="D329" s="79"/>
      <c r="E329" s="80"/>
      <c r="F329" s="80"/>
      <c r="G329" s="81"/>
      <c r="H329" s="192"/>
      <c r="I329" s="192"/>
      <c r="J329" s="192"/>
      <c r="K329" s="82"/>
      <c r="L329" s="319" t="s">
        <v>306</v>
      </c>
      <c r="M329" s="330"/>
      <c r="N329" s="330"/>
      <c r="O329" s="330"/>
      <c r="P329" s="330"/>
      <c r="Q329" s="330"/>
      <c r="R329" s="330"/>
      <c r="S329" s="330"/>
      <c r="T329" s="330"/>
      <c r="U329" s="320"/>
      <c r="V329" s="104"/>
      <c r="W329" s="72"/>
      <c r="X329" s="72"/>
      <c r="Y329" s="72"/>
      <c r="Z329" s="72"/>
      <c r="AA329" s="72" t="str">
        <f t="shared" si="134"/>
        <v/>
      </c>
      <c r="AB329" s="72"/>
      <c r="AC329" s="72">
        <f>SUM(AC304:AC328)</f>
        <v>25</v>
      </c>
      <c r="AD329" s="72">
        <f>SUM(AD304:AD328)</f>
        <v>23</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9" t="s">
        <v>307</v>
      </c>
      <c r="C330" s="320"/>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2" t="s">
        <v>222</v>
      </c>
      <c r="C334" s="313"/>
      <c r="D334" s="314" t="s">
        <v>223</v>
      </c>
      <c r="E334" s="305"/>
      <c r="F334" s="88"/>
      <c r="G334" s="315" t="s">
        <v>224</v>
      </c>
      <c r="H334" s="316"/>
      <c r="I334" s="28">
        <f>SUM(E345:E369)</f>
        <v>12</v>
      </c>
      <c r="J334" s="317" t="s">
        <v>225</v>
      </c>
      <c r="K334" s="318"/>
      <c r="L334" s="305"/>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5" t="s">
        <v>226</v>
      </c>
      <c r="AA334" s="296"/>
      <c r="AB334" s="297"/>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1</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4" t="s">
        <v>230</v>
      </c>
      <c r="H335" s="305"/>
      <c r="I335" s="33">
        <f>E336-I334</f>
        <v>12</v>
      </c>
      <c r="J335" s="289" t="s">
        <v>231</v>
      </c>
      <c r="K335" s="290"/>
      <c r="L335" s="34">
        <f>I339</f>
        <v>745</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8" t="s">
        <v>232</v>
      </c>
      <c r="AA335" s="300" t="s">
        <v>233</v>
      </c>
      <c r="AB335" s="301"/>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291" t="s">
        <v>237</v>
      </c>
      <c r="H336" s="292"/>
      <c r="I336" s="35">
        <f>IF(E336=0,0,12-(MOD(I334,12)))</f>
        <v>12</v>
      </c>
      <c r="J336" s="289" t="s">
        <v>238</v>
      </c>
      <c r="K336" s="290"/>
      <c r="L336" s="39">
        <f>I340-I334</f>
        <v>744</v>
      </c>
      <c r="M336" s="196">
        <v>6</v>
      </c>
      <c r="N336" s="35">
        <f>SUM(AI336,AI347)</f>
        <v>0</v>
      </c>
      <c r="O336" s="35">
        <v>0</v>
      </c>
      <c r="P336" s="35">
        <f>SUM(AJ336,AJ347)</f>
        <v>0</v>
      </c>
      <c r="Q336" s="35">
        <v>0</v>
      </c>
      <c r="R336" s="35">
        <f>COUNTIFS($E345:$E369,"6",$F345:$F369,"Pole",$C345:$C369,"FST")</f>
        <v>2</v>
      </c>
      <c r="S336" s="35">
        <f>SUM(AL336,AK347)</f>
        <v>0</v>
      </c>
      <c r="T336" s="35">
        <v>0</v>
      </c>
      <c r="U336" s="35">
        <f>SUM(AK336,AL347)</f>
        <v>2</v>
      </c>
      <c r="V336" s="35">
        <v>0</v>
      </c>
      <c r="W336" s="34">
        <f>COUNTIFS($E345:$E369,"6",$F345:$F369,"HH",$C345:$C369,"FST")</f>
        <v>0</v>
      </c>
      <c r="X336" s="35">
        <f>COUNTIFS($E345:$E369,"6",$F345:$F369,"Ped",$C345:$C369,"FST")</f>
        <v>0</v>
      </c>
      <c r="Y336" s="25"/>
      <c r="Z336" s="299"/>
      <c r="AA336" s="302"/>
      <c r="AB336" s="303"/>
      <c r="AC336" s="25"/>
      <c r="AD336" s="25"/>
      <c r="AH336" s="109">
        <v>6</v>
      </c>
      <c r="AI336" s="109" t="str">
        <f>IF($E335="SS",COUNTIFS($C345:$C369,"FST",$E345:$E369,"6"),"0")</f>
        <v>0</v>
      </c>
      <c r="AJ336" s="109" t="str">
        <f>IF($E335="RPX",COUNTIFS($C345:$C369,"FST",$E345:$E369,"6"),"0")</f>
        <v>0</v>
      </c>
      <c r="AK336" s="109">
        <f>IF($E335="EUC",COUNTIFS($C345:$C369,"FST",$E345:$E369,"6"),"0")</f>
        <v>2</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321" t="s">
        <v>242</v>
      </c>
      <c r="H337" s="43" t="s">
        <v>243</v>
      </c>
      <c r="I337" s="35">
        <f>IF(E337&lt;&gt;0,1,0)</f>
        <v>1</v>
      </c>
      <c r="J337" s="291" t="s">
        <v>244</v>
      </c>
      <c r="K337" s="292"/>
      <c r="L337" s="44">
        <f>'Cable Calculator'!AR3</f>
        <v>573</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745</v>
      </c>
      <c r="F338" s="88"/>
      <c r="G338" s="322"/>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321" t="s">
        <v>251</v>
      </c>
      <c r="H339" s="51" t="s">
        <v>252</v>
      </c>
      <c r="I339" s="112">
        <f>E338</f>
        <v>745</v>
      </c>
      <c r="J339" s="323" t="s">
        <v>253</v>
      </c>
      <c r="K339" s="324"/>
      <c r="L339" s="325"/>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322"/>
      <c r="H340" s="47" t="s">
        <v>257</v>
      </c>
      <c r="I340" s="35">
        <f>IF(E338="","0",IF(AND(E335="EUC",E336=432), I339+(203-E337),IF(E338=0,0,(E338+(E336-E337)-1))))</f>
        <v>756</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1" t="s">
        <v>260</v>
      </c>
      <c r="C343" s="293" t="s">
        <v>261</v>
      </c>
      <c r="D343" s="293" t="s">
        <v>262</v>
      </c>
      <c r="E343" s="306" t="s">
        <v>263</v>
      </c>
      <c r="F343" s="293" t="s">
        <v>264</v>
      </c>
      <c r="G343" s="308" t="s">
        <v>265</v>
      </c>
      <c r="H343" s="308" t="s">
        <v>266</v>
      </c>
      <c r="I343" s="308" t="s">
        <v>267</v>
      </c>
      <c r="J343" s="310" t="s">
        <v>268</v>
      </c>
      <c r="K343" s="293"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2"/>
      <c r="C344" s="294"/>
      <c r="D344" s="294"/>
      <c r="E344" s="307"/>
      <c r="F344" s="294"/>
      <c r="G344" s="309"/>
      <c r="H344" s="309"/>
      <c r="I344" s="309"/>
      <c r="J344" s="311"/>
      <c r="K344" s="294"/>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755</v>
      </c>
      <c r="E345" s="32">
        <v>6</v>
      </c>
      <c r="F345" s="32" t="s">
        <v>483</v>
      </c>
      <c r="G345" s="68" t="s">
        <v>277</v>
      </c>
      <c r="H345" s="69">
        <f>IF(I345=0,0,I345-(E345-1))</f>
        <v>751</v>
      </c>
      <c r="I345" s="70">
        <f>IF(E345=0,0,I340)</f>
        <v>756</v>
      </c>
      <c r="J345" s="71" t="s">
        <v>278</v>
      </c>
      <c r="K345" s="32"/>
      <c r="L345" s="233"/>
      <c r="M345" s="277" t="s">
        <v>735</v>
      </c>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751-756</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6</v>
      </c>
    </row>
    <row r="346" spans="1:53" ht="15.75" thickBot="1" x14ac:dyDescent="0.3">
      <c r="A346" s="88"/>
      <c r="B346" s="66" t="s">
        <v>279</v>
      </c>
      <c r="C346" s="67" t="s">
        <v>484</v>
      </c>
      <c r="D346" s="102" t="s">
        <v>756</v>
      </c>
      <c r="E346" s="32">
        <v>6</v>
      </c>
      <c r="F346" s="32" t="s">
        <v>483</v>
      </c>
      <c r="G346" s="68" t="s">
        <v>277</v>
      </c>
      <c r="H346" s="69">
        <f t="shared" ref="H346:H369" si="145">IF(E346=0,0,I346-(E346-1))</f>
        <v>745</v>
      </c>
      <c r="I346" s="70">
        <f t="shared" ref="I346:I369" si="146">IF(E346=0,0,H345-1)</f>
        <v>750</v>
      </c>
      <c r="J346" s="73" t="str">
        <f>IF(C346="","--",IF(AND(C346&lt;&gt;"FST",C346&lt;&gt;"TCF",BA345&lt;&gt;0),BA345,"--"))</f>
        <v>--</v>
      </c>
      <c r="K346" s="32"/>
      <c r="L346" s="233"/>
      <c r="M346" s="277" t="s">
        <v>735</v>
      </c>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0</v>
      </c>
      <c r="AE346" s="109" t="str">
        <f t="shared" si="138"/>
        <v>745-750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7"/>
      <c r="N356" s="277"/>
      <c r="O356" s="277"/>
      <c r="P356" s="277"/>
      <c r="Q356" s="277"/>
      <c r="R356" s="277"/>
      <c r="S356" s="277"/>
      <c r="T356" s="277"/>
      <c r="U356" s="278"/>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7"/>
      <c r="N357" s="277"/>
      <c r="O357" s="277"/>
      <c r="P357" s="277"/>
      <c r="Q357" s="277"/>
      <c r="R357" s="277"/>
      <c r="S357" s="277"/>
      <c r="T357" s="277"/>
      <c r="U357" s="278"/>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7"/>
      <c r="N358" s="277"/>
      <c r="O358" s="277"/>
      <c r="P358" s="277"/>
      <c r="Q358" s="277"/>
      <c r="R358" s="277"/>
      <c r="S358" s="277"/>
      <c r="T358" s="277"/>
      <c r="U358" s="278"/>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7"/>
      <c r="N359" s="277"/>
      <c r="O359" s="277"/>
      <c r="P359" s="277"/>
      <c r="Q359" s="277"/>
      <c r="R359" s="277"/>
      <c r="S359" s="277"/>
      <c r="T359" s="277"/>
      <c r="U359" s="278"/>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7"/>
      <c r="N360" s="277"/>
      <c r="O360" s="277"/>
      <c r="P360" s="277"/>
      <c r="Q360" s="277"/>
      <c r="R360" s="277"/>
      <c r="S360" s="277"/>
      <c r="T360" s="277"/>
      <c r="U360" s="278"/>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7"/>
      <c r="N361" s="277"/>
      <c r="O361" s="277"/>
      <c r="P361" s="277"/>
      <c r="Q361" s="277"/>
      <c r="R361" s="277"/>
      <c r="S361" s="277"/>
      <c r="T361" s="277"/>
      <c r="U361" s="278"/>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7"/>
      <c r="N362" s="277"/>
      <c r="O362" s="277"/>
      <c r="P362" s="277"/>
      <c r="Q362" s="277"/>
      <c r="R362" s="277"/>
      <c r="S362" s="277"/>
      <c r="T362" s="277"/>
      <c r="U362" s="278"/>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7"/>
      <c r="N363" s="277"/>
      <c r="O363" s="277"/>
      <c r="P363" s="277"/>
      <c r="Q363" s="277"/>
      <c r="R363" s="277"/>
      <c r="S363" s="277"/>
      <c r="T363" s="277"/>
      <c r="U363" s="278"/>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7"/>
      <c r="N364" s="277"/>
      <c r="O364" s="277"/>
      <c r="P364" s="277"/>
      <c r="Q364" s="277"/>
      <c r="R364" s="277"/>
      <c r="S364" s="277"/>
      <c r="T364" s="277"/>
      <c r="U364" s="278"/>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7"/>
      <c r="N365" s="277"/>
      <c r="O365" s="277"/>
      <c r="P365" s="277"/>
      <c r="Q365" s="277"/>
      <c r="R365" s="277"/>
      <c r="S365" s="277"/>
      <c r="T365" s="277"/>
      <c r="U365" s="278"/>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7"/>
      <c r="N366" s="277"/>
      <c r="O366" s="277"/>
      <c r="P366" s="277"/>
      <c r="Q366" s="277"/>
      <c r="R366" s="277"/>
      <c r="S366" s="277"/>
      <c r="T366" s="277"/>
      <c r="U366" s="278"/>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7"/>
      <c r="N367" s="277"/>
      <c r="O367" s="277"/>
      <c r="P367" s="277"/>
      <c r="Q367" s="277"/>
      <c r="R367" s="277"/>
      <c r="S367" s="277"/>
      <c r="T367" s="277"/>
      <c r="U367" s="278"/>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7"/>
      <c r="N368" s="277"/>
      <c r="O368" s="277"/>
      <c r="P368" s="277"/>
      <c r="Q368" s="277"/>
      <c r="R368" s="277"/>
      <c r="S368" s="277"/>
      <c r="T368" s="277"/>
      <c r="U368" s="278"/>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7"/>
      <c r="N369" s="277"/>
      <c r="O369" s="277"/>
      <c r="P369" s="277"/>
      <c r="Q369" s="277"/>
      <c r="R369" s="277"/>
      <c r="S369" s="277"/>
      <c r="T369" s="277"/>
      <c r="U369" s="278"/>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19" t="s">
        <v>321</v>
      </c>
      <c r="C370" s="320"/>
      <c r="D370" s="79"/>
      <c r="E370" s="80"/>
      <c r="F370" s="80"/>
      <c r="G370" s="81"/>
      <c r="H370" s="192"/>
      <c r="I370" s="192"/>
      <c r="J370" s="192"/>
      <c r="K370" s="82"/>
      <c r="L370" s="319" t="s">
        <v>306</v>
      </c>
      <c r="M370" s="330"/>
      <c r="N370" s="330"/>
      <c r="O370" s="330"/>
      <c r="P370" s="330"/>
      <c r="Q370" s="330"/>
      <c r="R370" s="330"/>
      <c r="S370" s="330"/>
      <c r="T370" s="330"/>
      <c r="U370" s="320"/>
      <c r="V370" s="104"/>
      <c r="W370" s="72"/>
      <c r="X370" s="72"/>
      <c r="Y370" s="72"/>
      <c r="Z370" s="72"/>
      <c r="AA370" s="72" t="str">
        <f t="shared" si="151"/>
        <v/>
      </c>
      <c r="AB370" s="72"/>
      <c r="AC370" s="72">
        <f>SUM(AC345:AC369)</f>
        <v>25</v>
      </c>
      <c r="AD370" s="72">
        <f>SUM(AD345:AD369)</f>
        <v>23</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19" t="s">
        <v>307</v>
      </c>
      <c r="C371" s="320"/>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2" t="s">
        <v>222</v>
      </c>
      <c r="C375" s="313"/>
      <c r="D375" s="314" t="s">
        <v>223</v>
      </c>
      <c r="E375" s="305"/>
      <c r="F375" s="88"/>
      <c r="G375" s="315" t="s">
        <v>224</v>
      </c>
      <c r="H375" s="316"/>
      <c r="I375" s="28">
        <f>SUM(E386:E410)</f>
        <v>120</v>
      </c>
      <c r="J375" s="317" t="s">
        <v>225</v>
      </c>
      <c r="K375" s="318"/>
      <c r="L375" s="305"/>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5" t="s">
        <v>226</v>
      </c>
      <c r="AA375" s="296"/>
      <c r="AB375" s="297"/>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4" t="s">
        <v>230</v>
      </c>
      <c r="H376" s="305"/>
      <c r="I376" s="33">
        <f>E377-I375</f>
        <v>24</v>
      </c>
      <c r="J376" s="289" t="s">
        <v>231</v>
      </c>
      <c r="K376" s="290"/>
      <c r="L376" s="34">
        <f>I380</f>
        <v>601</v>
      </c>
      <c r="M376" s="196">
        <v>4</v>
      </c>
      <c r="N376" s="35">
        <f>SUM(AI376,AI387)</f>
        <v>0</v>
      </c>
      <c r="O376" s="35">
        <v>0</v>
      </c>
      <c r="P376" s="35">
        <f>SUM(AJ376,AJ387)</f>
        <v>0</v>
      </c>
      <c r="Q376" s="35">
        <v>0</v>
      </c>
      <c r="R376" s="35">
        <f>COUNTIFS($E386:$E410,"4",$F386:$F410,"Pole",$C386:$C410,"FST")</f>
        <v>0</v>
      </c>
      <c r="S376" s="35">
        <f>SUM(AL376,AK387)</f>
        <v>0</v>
      </c>
      <c r="T376" s="35">
        <v>0</v>
      </c>
      <c r="U376" s="35">
        <f>SUM(AK376,AL387)</f>
        <v>6</v>
      </c>
      <c r="V376" s="35">
        <v>0</v>
      </c>
      <c r="W376" s="34">
        <f>COUNTIFS($E386:$E410,"4",$F386:$F410,"HH",$C386:$C410,"FST")</f>
        <v>6</v>
      </c>
      <c r="X376" s="35">
        <f>COUNTIFS($E386:$E410,"4",$F386:$F410,"Ped",$C386:$C410,"FST")</f>
        <v>0</v>
      </c>
      <c r="Y376" s="25"/>
      <c r="Z376" s="298" t="s">
        <v>232</v>
      </c>
      <c r="AA376" s="300" t="s">
        <v>233</v>
      </c>
      <c r="AB376" s="301"/>
      <c r="AC376" s="25"/>
      <c r="AD376" s="25"/>
      <c r="AH376" s="109">
        <v>4</v>
      </c>
      <c r="AI376" s="109" t="str">
        <f>IF($E376="SS",COUNTIFS($C386:$C410,"FST",$E386:$E410,"4"),"0")</f>
        <v>0</v>
      </c>
      <c r="AJ376" s="109" t="str">
        <f>IF($E376="RPX",COUNTIFS($C386:$C410,"FST",$E386:$E410,"4"),"0")</f>
        <v>0</v>
      </c>
      <c r="AK376" s="109">
        <f>IF($E376="EUC",COUNTIFS($C386:$C410,"FST",$E386:$E410,"4"),"0")</f>
        <v>6</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144</v>
      </c>
      <c r="F377" s="88"/>
      <c r="G377" s="291" t="s">
        <v>237</v>
      </c>
      <c r="H377" s="292"/>
      <c r="I377" s="35">
        <f>IF(E377=0,0,12-(MOD(I375,12)))</f>
        <v>12</v>
      </c>
      <c r="J377" s="289" t="s">
        <v>238</v>
      </c>
      <c r="K377" s="290"/>
      <c r="L377" s="39">
        <f>I381-I375</f>
        <v>600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9"/>
      <c r="AA377" s="302"/>
      <c r="AB377" s="303"/>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24</v>
      </c>
      <c r="F378" s="88"/>
      <c r="G378" s="321" t="s">
        <v>242</v>
      </c>
      <c r="H378" s="43" t="s">
        <v>243</v>
      </c>
      <c r="I378" s="35">
        <f>IF(E378&lt;&gt;0,1,0)</f>
        <v>1</v>
      </c>
      <c r="J378" s="291" t="s">
        <v>244</v>
      </c>
      <c r="K378" s="292"/>
      <c r="L378" s="44">
        <f>'Cable Calculator'!AW3</f>
        <v>1941</v>
      </c>
      <c r="M378" s="196">
        <v>8</v>
      </c>
      <c r="N378" s="35">
        <f>SUM(AI378,AI389)</f>
        <v>0</v>
      </c>
      <c r="O378" s="35">
        <v>0</v>
      </c>
      <c r="P378" s="35">
        <f>SUM(AJ378,AJ389)</f>
        <v>0</v>
      </c>
      <c r="Q378" s="35">
        <v>0</v>
      </c>
      <c r="R378" s="35">
        <f>COUNTIFS($E386:$E410,"8",$F386:$F410,"Pole",$C386:$C410,"FST")</f>
        <v>0</v>
      </c>
      <c r="S378" s="35">
        <f>SUM(AL378,AK389)</f>
        <v>0</v>
      </c>
      <c r="T378" s="35">
        <v>0</v>
      </c>
      <c r="U378" s="35">
        <f>SUM(AK378,AL389)</f>
        <v>3</v>
      </c>
      <c r="V378" s="35">
        <v>0</v>
      </c>
      <c r="W378" s="34">
        <f>COUNTIFS($E386:$E410,"8",$F386:$F410,"HH",$C386:$C410,"FST")</f>
        <v>3</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3</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601</v>
      </c>
      <c r="F379" s="88"/>
      <c r="G379" s="322"/>
      <c r="H379" s="47" t="s">
        <v>248</v>
      </c>
      <c r="I379" s="35">
        <f>IF(E378&lt;&gt;0,E378,0)</f>
        <v>24</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12</v>
      </c>
      <c r="F380" s="88"/>
      <c r="G380" s="321" t="s">
        <v>251</v>
      </c>
      <c r="H380" s="51" t="s">
        <v>252</v>
      </c>
      <c r="I380" s="112">
        <f>E379</f>
        <v>601</v>
      </c>
      <c r="J380" s="323" t="s">
        <v>253</v>
      </c>
      <c r="K380" s="324"/>
      <c r="L380" s="325"/>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2"/>
      <c r="H381" s="47" t="s">
        <v>257</v>
      </c>
      <c r="I381" s="35">
        <f>IF(E379="","0",IF(AND(E376="EUC",E377=432), I380+(203-E378),IF(E379=0,0,(E379+(E377-E378)-1))))</f>
        <v>720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120</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1" t="s">
        <v>260</v>
      </c>
      <c r="C384" s="293" t="s">
        <v>261</v>
      </c>
      <c r="D384" s="293" t="s">
        <v>262</v>
      </c>
      <c r="E384" s="306" t="s">
        <v>263</v>
      </c>
      <c r="F384" s="293" t="s">
        <v>264</v>
      </c>
      <c r="G384" s="308" t="s">
        <v>265</v>
      </c>
      <c r="H384" s="308" t="s">
        <v>266</v>
      </c>
      <c r="I384" s="308" t="s">
        <v>267</v>
      </c>
      <c r="J384" s="310" t="s">
        <v>268</v>
      </c>
      <c r="K384" s="293"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2"/>
      <c r="C385" s="294"/>
      <c r="D385" s="294"/>
      <c r="E385" s="307"/>
      <c r="F385" s="294"/>
      <c r="G385" s="309"/>
      <c r="H385" s="309"/>
      <c r="I385" s="309"/>
      <c r="J385" s="311"/>
      <c r="K385" s="294"/>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757</v>
      </c>
      <c r="E386" s="32">
        <v>4</v>
      </c>
      <c r="F386" s="32" t="s">
        <v>488</v>
      </c>
      <c r="G386" s="68" t="s">
        <v>277</v>
      </c>
      <c r="H386" s="69">
        <f>IF(I386=0,0,I386-(E386-1))</f>
        <v>717</v>
      </c>
      <c r="I386" s="70">
        <f>IF(E386=0,0,I381)</f>
        <v>720</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717-720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758</v>
      </c>
      <c r="E387" s="32">
        <v>4</v>
      </c>
      <c r="F387" s="32" t="s">
        <v>488</v>
      </c>
      <c r="G387" s="68" t="s">
        <v>277</v>
      </c>
      <c r="H387" s="69">
        <f t="shared" ref="H387:H410" si="162">IF(E387=0,0,I387-(E387-1))</f>
        <v>713</v>
      </c>
      <c r="I387" s="70">
        <f t="shared" ref="I387:I410" si="163">IF(E387=0,0,H386-1)</f>
        <v>716</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0</v>
      </c>
      <c r="AE387" s="109" t="str">
        <f t="shared" si="155"/>
        <v>713-716</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8</v>
      </c>
    </row>
    <row r="388" spans="1:53" ht="15.75" thickBot="1" x14ac:dyDescent="0.3">
      <c r="A388" s="88"/>
      <c r="B388" s="74" t="s">
        <v>280</v>
      </c>
      <c r="C388" s="67" t="s">
        <v>484</v>
      </c>
      <c r="D388" s="102" t="s">
        <v>811</v>
      </c>
      <c r="E388" s="32">
        <v>8</v>
      </c>
      <c r="F388" s="32" t="s">
        <v>488</v>
      </c>
      <c r="G388" s="75" t="s">
        <v>277</v>
      </c>
      <c r="H388" s="69">
        <f t="shared" si="162"/>
        <v>705</v>
      </c>
      <c r="I388" s="70">
        <f t="shared" si="163"/>
        <v>712</v>
      </c>
      <c r="J388" s="73" t="str">
        <f t="shared" ref="J388:J410" si="164">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0</v>
      </c>
      <c r="AE388" s="109" t="str">
        <f t="shared" si="155"/>
        <v>705-712</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759</v>
      </c>
      <c r="E389" s="32">
        <v>4</v>
      </c>
      <c r="F389" s="32" t="s">
        <v>488</v>
      </c>
      <c r="G389" s="68" t="s">
        <v>277</v>
      </c>
      <c r="H389" s="69">
        <f t="shared" si="162"/>
        <v>701</v>
      </c>
      <c r="I389" s="70">
        <f t="shared" si="163"/>
        <v>704</v>
      </c>
      <c r="J389" s="73" t="str">
        <f t="shared" si="164"/>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0</v>
      </c>
      <c r="AE389" s="109" t="str">
        <f t="shared" si="155"/>
        <v>701-704</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4</v>
      </c>
    </row>
    <row r="390" spans="1:53" ht="15.75" thickBot="1" x14ac:dyDescent="0.3">
      <c r="A390" s="88"/>
      <c r="B390" s="66" t="s">
        <v>282</v>
      </c>
      <c r="C390" s="67" t="s">
        <v>484</v>
      </c>
      <c r="D390" s="102" t="s">
        <v>760</v>
      </c>
      <c r="E390" s="32">
        <v>8</v>
      </c>
      <c r="F390" s="32" t="s">
        <v>488</v>
      </c>
      <c r="G390" s="68" t="s">
        <v>277</v>
      </c>
      <c r="H390" s="69">
        <f t="shared" si="162"/>
        <v>693</v>
      </c>
      <c r="I390" s="70">
        <f t="shared" si="163"/>
        <v>700</v>
      </c>
      <c r="J390" s="73" t="str">
        <f t="shared" si="164"/>
        <v>--</v>
      </c>
      <c r="K390" s="32"/>
      <c r="L390" s="233"/>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693-700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8</v>
      </c>
    </row>
    <row r="391" spans="1:53" ht="15.75" thickBot="1" x14ac:dyDescent="0.3">
      <c r="A391" s="88"/>
      <c r="B391" s="66" t="s">
        <v>283</v>
      </c>
      <c r="C391" s="67" t="s">
        <v>484</v>
      </c>
      <c r="D391" s="102" t="s">
        <v>806</v>
      </c>
      <c r="E391" s="32">
        <v>4</v>
      </c>
      <c r="F391" s="32" t="s">
        <v>488</v>
      </c>
      <c r="G391" s="68" t="s">
        <v>277</v>
      </c>
      <c r="H391" s="69">
        <f t="shared" si="162"/>
        <v>689</v>
      </c>
      <c r="I391" s="70">
        <f t="shared" si="163"/>
        <v>692</v>
      </c>
      <c r="J391" s="73" t="str">
        <f t="shared" si="164"/>
        <v>--</v>
      </c>
      <c r="K391" s="32"/>
      <c r="L391" s="233"/>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0</v>
      </c>
      <c r="AE391" s="109" t="str">
        <f t="shared" si="155"/>
        <v>689-692</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t="s">
        <v>484</v>
      </c>
      <c r="D392" s="102" t="s">
        <v>807</v>
      </c>
      <c r="E392" s="32">
        <v>4</v>
      </c>
      <c r="F392" s="32" t="s">
        <v>488</v>
      </c>
      <c r="G392" s="68" t="s">
        <v>277</v>
      </c>
      <c r="H392" s="69">
        <f t="shared" si="162"/>
        <v>685</v>
      </c>
      <c r="I392" s="70">
        <f t="shared" si="163"/>
        <v>688</v>
      </c>
      <c r="J392" s="73" t="str">
        <f t="shared" si="164"/>
        <v>--</v>
      </c>
      <c r="K392" s="32"/>
      <c r="L392" s="233"/>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0</v>
      </c>
      <c r="AE392" s="109" t="str">
        <f t="shared" si="155"/>
        <v>685-688</v>
      </c>
      <c r="AF392" s="109" t="str">
        <f t="shared" si="156"/>
        <v>Y</v>
      </c>
      <c r="AG392" s="109" t="str">
        <f t="shared" si="157"/>
        <v>B</v>
      </c>
      <c r="AM392" s="109">
        <f t="shared" si="158"/>
        <v>0</v>
      </c>
      <c r="AN392" s="109">
        <f t="shared" si="159"/>
        <v>0</v>
      </c>
      <c r="AO392" s="109" t="str">
        <f t="shared" si="160"/>
        <v/>
      </c>
      <c r="AQ392" s="109" t="str">
        <f t="shared" si="161"/>
        <v/>
      </c>
      <c r="BA392" s="229">
        <f>MOD(SUM(E386:E393),12)</f>
        <v>4</v>
      </c>
    </row>
    <row r="393" spans="1:53" ht="15.75" thickBot="1" x14ac:dyDescent="0.3">
      <c r="A393" s="88"/>
      <c r="B393" s="66" t="s">
        <v>285</v>
      </c>
      <c r="C393" s="67" t="s">
        <v>484</v>
      </c>
      <c r="D393" s="102" t="s">
        <v>810</v>
      </c>
      <c r="E393" s="32">
        <v>4</v>
      </c>
      <c r="F393" s="32" t="s">
        <v>488</v>
      </c>
      <c r="G393" s="68" t="s">
        <v>277</v>
      </c>
      <c r="H393" s="69">
        <f t="shared" si="162"/>
        <v>681</v>
      </c>
      <c r="I393" s="70">
        <f t="shared" si="163"/>
        <v>684</v>
      </c>
      <c r="J393" s="73" t="str">
        <f t="shared" si="164"/>
        <v>--</v>
      </c>
      <c r="K393" s="32"/>
      <c r="L393" s="233"/>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0</v>
      </c>
      <c r="AE393" s="109" t="str">
        <f t="shared" si="155"/>
        <v>681-684</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t="s">
        <v>484</v>
      </c>
      <c r="D394" s="102" t="s">
        <v>809</v>
      </c>
      <c r="E394" s="32">
        <v>8</v>
      </c>
      <c r="F394" s="32" t="s">
        <v>488</v>
      </c>
      <c r="G394" s="68" t="s">
        <v>277</v>
      </c>
      <c r="H394" s="69">
        <f t="shared" si="162"/>
        <v>673</v>
      </c>
      <c r="I394" s="70">
        <f t="shared" si="163"/>
        <v>680</v>
      </c>
      <c r="J394" s="73" t="str">
        <f t="shared" si="164"/>
        <v>--</v>
      </c>
      <c r="K394" s="32"/>
      <c r="L394" s="233"/>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0</v>
      </c>
      <c r="AE394" s="109" t="str">
        <f t="shared" si="155"/>
        <v>673-680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t="s">
        <v>502</v>
      </c>
      <c r="D395" s="102"/>
      <c r="E395" s="32">
        <v>12</v>
      </c>
      <c r="F395" s="32"/>
      <c r="G395" s="68" t="s">
        <v>277</v>
      </c>
      <c r="H395" s="69">
        <f t="shared" si="162"/>
        <v>661</v>
      </c>
      <c r="I395" s="70">
        <f t="shared" si="163"/>
        <v>672</v>
      </c>
      <c r="J395" s="73" t="str">
        <f t="shared" si="164"/>
        <v>--</v>
      </c>
      <c r="K395" s="32"/>
      <c r="L395" s="233"/>
      <c r="M395" s="277" t="s">
        <v>413</v>
      </c>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1</v>
      </c>
      <c r="AE395" s="109" t="str">
        <f t="shared" si="155"/>
        <v>661-672</v>
      </c>
      <c r="AF395" s="109" t="str">
        <f t="shared" si="156"/>
        <v>N</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t="s">
        <v>502</v>
      </c>
      <c r="D396" s="102"/>
      <c r="E396" s="32">
        <v>60</v>
      </c>
      <c r="F396" s="32"/>
      <c r="G396" s="68" t="s">
        <v>277</v>
      </c>
      <c r="H396" s="69">
        <f t="shared" si="162"/>
        <v>601</v>
      </c>
      <c r="I396" s="70">
        <f t="shared" si="163"/>
        <v>660</v>
      </c>
      <c r="J396" s="73" t="str">
        <f t="shared" si="164"/>
        <v>--</v>
      </c>
      <c r="K396" s="32"/>
      <c r="L396" s="233"/>
      <c r="M396" s="277" t="s">
        <v>414</v>
      </c>
      <c r="N396" s="277"/>
      <c r="O396" s="277"/>
      <c r="P396" s="277"/>
      <c r="Q396" s="277"/>
      <c r="R396" s="277"/>
      <c r="S396" s="277"/>
      <c r="T396" s="277"/>
      <c r="U396" s="278"/>
      <c r="V396" s="103"/>
      <c r="W396" s="84"/>
      <c r="X396" s="84"/>
      <c r="Y396" s="72"/>
      <c r="Z396" s="72"/>
      <c r="AA396" s="72"/>
      <c r="AB396" s="72"/>
      <c r="AC396" s="72">
        <f t="shared" si="153"/>
        <v>1</v>
      </c>
      <c r="AD396" s="72">
        <f t="shared" si="154"/>
        <v>1</v>
      </c>
      <c r="AE396" s="109" t="str">
        <f t="shared" si="155"/>
        <v>601-660</v>
      </c>
      <c r="AF396" s="109" t="str">
        <f t="shared" si="156"/>
        <v>N</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7"/>
      <c r="N397" s="277"/>
      <c r="O397" s="277"/>
      <c r="P397" s="277"/>
      <c r="Q397" s="277"/>
      <c r="R397" s="277"/>
      <c r="S397" s="277"/>
      <c r="T397" s="277"/>
      <c r="U397" s="278"/>
      <c r="V397" s="103"/>
      <c r="W397" s="84">
        <f>Y397+1</f>
        <v>121</v>
      </c>
      <c r="X397" s="84"/>
      <c r="Y397" s="78">
        <f>SUM(E386:E397)</f>
        <v>120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7"/>
      <c r="N398" s="277"/>
      <c r="O398" s="277"/>
      <c r="P398" s="277"/>
      <c r="Q398" s="277"/>
      <c r="R398" s="277"/>
      <c r="S398" s="277"/>
      <c r="T398" s="277"/>
      <c r="U398" s="278"/>
      <c r="V398" s="103"/>
      <c r="W398" s="84">
        <f>Y398+1</f>
        <v>121</v>
      </c>
      <c r="X398" s="84"/>
      <c r="Y398" s="78">
        <f>SUM(E386:E398)</f>
        <v>120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7"/>
      <c r="N399" s="277"/>
      <c r="O399" s="277"/>
      <c r="P399" s="277"/>
      <c r="Q399" s="277"/>
      <c r="R399" s="277"/>
      <c r="S399" s="277"/>
      <c r="T399" s="277"/>
      <c r="U399" s="278"/>
      <c r="V399" s="103"/>
      <c r="W399" s="84">
        <f>Y399+1</f>
        <v>121</v>
      </c>
      <c r="X399" s="84"/>
      <c r="Y399" s="78">
        <f>SUM(E386:E399)</f>
        <v>120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7"/>
      <c r="N400" s="277"/>
      <c r="O400" s="277"/>
      <c r="P400" s="277"/>
      <c r="Q400" s="277"/>
      <c r="R400" s="277"/>
      <c r="S400" s="277"/>
      <c r="T400" s="277"/>
      <c r="U400" s="278"/>
      <c r="V400" s="103"/>
      <c r="W400" s="84">
        <f>Y400+1</f>
        <v>121</v>
      </c>
      <c r="X400" s="84"/>
      <c r="Y400" s="78">
        <f>SUM(E386:E400)</f>
        <v>120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7"/>
      <c r="N401" s="277"/>
      <c r="O401" s="277"/>
      <c r="P401" s="277"/>
      <c r="Q401" s="277"/>
      <c r="R401" s="277"/>
      <c r="S401" s="277"/>
      <c r="T401" s="277"/>
      <c r="U401" s="278"/>
      <c r="V401" s="103"/>
      <c r="W401" s="84">
        <f t="shared" ref="W401:W409" si="169">Y401+1</f>
        <v>121</v>
      </c>
      <c r="X401" s="84"/>
      <c r="Y401" s="78">
        <f>SUM(E386:E401)</f>
        <v>120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7"/>
      <c r="N402" s="277"/>
      <c r="O402" s="277"/>
      <c r="P402" s="277"/>
      <c r="Q402" s="277"/>
      <c r="R402" s="277"/>
      <c r="S402" s="277"/>
      <c r="T402" s="277"/>
      <c r="U402" s="278"/>
      <c r="V402" s="103"/>
      <c r="W402" s="84">
        <f t="shared" si="169"/>
        <v>121</v>
      </c>
      <c r="X402" s="84"/>
      <c r="Y402" s="78">
        <f>SUM(E386:E402)</f>
        <v>120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7"/>
      <c r="N403" s="277"/>
      <c r="O403" s="277"/>
      <c r="P403" s="277"/>
      <c r="Q403" s="277"/>
      <c r="R403" s="277"/>
      <c r="S403" s="277"/>
      <c r="T403" s="277"/>
      <c r="U403" s="278"/>
      <c r="V403" s="103"/>
      <c r="W403" s="84">
        <f t="shared" si="169"/>
        <v>121</v>
      </c>
      <c r="X403" s="84"/>
      <c r="Y403" s="78">
        <f>SUM(E386:E403)</f>
        <v>120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7"/>
      <c r="N404" s="277"/>
      <c r="O404" s="277"/>
      <c r="P404" s="277"/>
      <c r="Q404" s="277"/>
      <c r="R404" s="277"/>
      <c r="S404" s="277"/>
      <c r="T404" s="277"/>
      <c r="U404" s="278"/>
      <c r="V404" s="103"/>
      <c r="W404" s="84">
        <f t="shared" si="169"/>
        <v>121</v>
      </c>
      <c r="X404" s="84"/>
      <c r="Y404" s="78">
        <f>SUM(E386:E404)</f>
        <v>120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7"/>
      <c r="N405" s="277"/>
      <c r="O405" s="277"/>
      <c r="P405" s="277"/>
      <c r="Q405" s="277"/>
      <c r="R405" s="277"/>
      <c r="S405" s="277"/>
      <c r="T405" s="277"/>
      <c r="U405" s="278"/>
      <c r="V405" s="103"/>
      <c r="W405" s="84">
        <f t="shared" si="169"/>
        <v>121</v>
      </c>
      <c r="X405" s="84"/>
      <c r="Y405" s="78">
        <f>SUM(E386:E405)</f>
        <v>120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7"/>
      <c r="N406" s="277"/>
      <c r="O406" s="277"/>
      <c r="P406" s="277"/>
      <c r="Q406" s="277"/>
      <c r="R406" s="277"/>
      <c r="S406" s="277"/>
      <c r="T406" s="277"/>
      <c r="U406" s="278"/>
      <c r="V406" s="103"/>
      <c r="W406" s="84">
        <f t="shared" si="169"/>
        <v>121</v>
      </c>
      <c r="X406" s="84"/>
      <c r="Y406" s="78">
        <f>SUM(E386:E406)</f>
        <v>120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7"/>
      <c r="N407" s="277"/>
      <c r="O407" s="277"/>
      <c r="P407" s="277"/>
      <c r="Q407" s="277"/>
      <c r="R407" s="277"/>
      <c r="S407" s="277"/>
      <c r="T407" s="277"/>
      <c r="U407" s="278"/>
      <c r="V407" s="103"/>
      <c r="W407" s="84">
        <f t="shared" si="169"/>
        <v>121</v>
      </c>
      <c r="X407" s="84"/>
      <c r="Y407" s="78">
        <f>SUM(E386:E407)</f>
        <v>120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7"/>
      <c r="N408" s="277"/>
      <c r="O408" s="277"/>
      <c r="P408" s="277"/>
      <c r="Q408" s="277"/>
      <c r="R408" s="277"/>
      <c r="S408" s="277"/>
      <c r="T408" s="277"/>
      <c r="U408" s="278"/>
      <c r="V408" s="103"/>
      <c r="W408" s="84">
        <f t="shared" si="169"/>
        <v>121</v>
      </c>
      <c r="X408" s="84"/>
      <c r="Y408" s="78">
        <f>SUM(E386:E408)</f>
        <v>120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7"/>
      <c r="N409" s="277"/>
      <c r="O409" s="277"/>
      <c r="P409" s="277"/>
      <c r="Q409" s="277"/>
      <c r="R409" s="277"/>
      <c r="S409" s="277"/>
      <c r="T409" s="277"/>
      <c r="U409" s="278"/>
      <c r="V409" s="103"/>
      <c r="W409" s="84">
        <f t="shared" si="169"/>
        <v>121</v>
      </c>
      <c r="X409" s="84"/>
      <c r="Y409" s="78">
        <f>SUM(E386:E409)</f>
        <v>120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7"/>
      <c r="N410" s="277"/>
      <c r="O410" s="277"/>
      <c r="P410" s="277"/>
      <c r="Q410" s="277"/>
      <c r="R410" s="277"/>
      <c r="S410" s="277"/>
      <c r="T410" s="277"/>
      <c r="U410" s="278"/>
      <c r="V410" s="103"/>
      <c r="W410" s="72"/>
      <c r="X410" s="72"/>
      <c r="Y410" s="78">
        <f>SUM(E386:E410)</f>
        <v>120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19" t="s">
        <v>323</v>
      </c>
      <c r="C411" s="320"/>
      <c r="D411" s="79"/>
      <c r="E411" s="80"/>
      <c r="F411" s="80"/>
      <c r="G411" s="81"/>
      <c r="H411" s="192"/>
      <c r="I411" s="192"/>
      <c r="J411" s="192"/>
      <c r="K411" s="82"/>
      <c r="L411" s="319" t="s">
        <v>306</v>
      </c>
      <c r="M411" s="330"/>
      <c r="N411" s="330"/>
      <c r="O411" s="330"/>
      <c r="P411" s="330"/>
      <c r="Q411" s="330"/>
      <c r="R411" s="330"/>
      <c r="S411" s="330"/>
      <c r="T411" s="330"/>
      <c r="U411" s="320"/>
      <c r="V411" s="104"/>
      <c r="W411" s="72"/>
      <c r="X411" s="72"/>
      <c r="Y411" s="72"/>
      <c r="Z411" s="72"/>
      <c r="AA411" s="72" t="str">
        <f t="shared" si="168"/>
        <v/>
      </c>
      <c r="AB411" s="72"/>
      <c r="AC411" s="72">
        <f>SUM(AC386:AC410)</f>
        <v>25</v>
      </c>
      <c r="AD411" s="72">
        <f>SUM(AD386:AD410)</f>
        <v>16</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9" t="s">
        <v>307</v>
      </c>
      <c r="C412" s="320"/>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2" t="s">
        <v>222</v>
      </c>
      <c r="C416" s="313"/>
      <c r="D416" s="314" t="s">
        <v>223</v>
      </c>
      <c r="E416" s="305"/>
      <c r="F416" s="88"/>
      <c r="G416" s="315" t="s">
        <v>224</v>
      </c>
      <c r="H416" s="316"/>
      <c r="I416" s="28">
        <f>SUM(E427:E451)</f>
        <v>12</v>
      </c>
      <c r="J416" s="317" t="s">
        <v>225</v>
      </c>
      <c r="K416" s="318"/>
      <c r="L416" s="305"/>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5" t="s">
        <v>226</v>
      </c>
      <c r="AA416" s="296"/>
      <c r="AB416" s="297"/>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4" t="s">
        <v>230</v>
      </c>
      <c r="H417" s="305"/>
      <c r="I417" s="33">
        <f>E418-I416</f>
        <v>12</v>
      </c>
      <c r="J417" s="289" t="s">
        <v>231</v>
      </c>
      <c r="K417" s="290"/>
      <c r="L417" s="34">
        <f>I421</f>
        <v>661</v>
      </c>
      <c r="M417" s="196">
        <v>4</v>
      </c>
      <c r="N417" s="35">
        <f>SUM(AI417,AI428)</f>
        <v>0</v>
      </c>
      <c r="O417" s="35">
        <v>0</v>
      </c>
      <c r="P417" s="35">
        <f>SUM(AJ417,AJ428)</f>
        <v>0</v>
      </c>
      <c r="Q417" s="35">
        <v>0</v>
      </c>
      <c r="R417" s="35">
        <f>COUNTIFS($E427:$E451,"4",$F427:$F451,"Pole",$C427:$C451,"FST")</f>
        <v>0</v>
      </c>
      <c r="S417" s="35">
        <f>SUM(AL417,AK428)</f>
        <v>0</v>
      </c>
      <c r="T417" s="35">
        <v>0</v>
      </c>
      <c r="U417" s="35">
        <f>SUM(AK417,AL428)</f>
        <v>3</v>
      </c>
      <c r="V417" s="35">
        <v>0</v>
      </c>
      <c r="W417" s="34">
        <f>COUNTIFS($E427:$E451,"4",$F427:$F451,"HH",$C427:$C451,"FST")</f>
        <v>3</v>
      </c>
      <c r="X417" s="35">
        <f>COUNTIFS($E427:$E451,"4",$F427:$F451,"Ped",$C427:$C451,"FST")</f>
        <v>0</v>
      </c>
      <c r="Y417" s="25"/>
      <c r="Z417" s="298" t="s">
        <v>232</v>
      </c>
      <c r="AA417" s="300" t="s">
        <v>233</v>
      </c>
      <c r="AB417" s="301"/>
      <c r="AC417" s="25"/>
      <c r="AD417" s="25"/>
      <c r="AH417" s="109">
        <v>4</v>
      </c>
      <c r="AI417" s="109" t="str">
        <f>IF($E417="SS",COUNTIFS($C427:$C451,"FST",$E427:$E451,"4"),"0")</f>
        <v>0</v>
      </c>
      <c r="AJ417" s="109" t="str">
        <f>IF($E417="RPX",COUNTIFS($C427:$C451,"FST",$E427:$E451,"4"),"0")</f>
        <v>0</v>
      </c>
      <c r="AK417" s="109">
        <f>IF($E417="EUC",COUNTIFS($C427:$C451,"FST",$E427:$E451,"4"),"0")</f>
        <v>3</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1" t="s">
        <v>237</v>
      </c>
      <c r="H418" s="292"/>
      <c r="I418" s="35">
        <f>IF(E418=0,0,12-(MOD(I416,12)))</f>
        <v>12</v>
      </c>
      <c r="J418" s="289" t="s">
        <v>238</v>
      </c>
      <c r="K418" s="290"/>
      <c r="L418" s="39">
        <f>I422-I416</f>
        <v>660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9"/>
      <c r="AA418" s="302"/>
      <c r="AB418" s="303"/>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321" t="s">
        <v>242</v>
      </c>
      <c r="H419" s="43" t="s">
        <v>243</v>
      </c>
      <c r="I419" s="35">
        <f>IF(E419&lt;&gt;0,1,0)</f>
        <v>1</v>
      </c>
      <c r="J419" s="291" t="s">
        <v>244</v>
      </c>
      <c r="K419" s="292"/>
      <c r="L419" s="44">
        <f>'Cable Calculator'!BB3</f>
        <v>313</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661</v>
      </c>
      <c r="F420" s="88"/>
      <c r="G420" s="322"/>
      <c r="H420" s="47" t="s">
        <v>248</v>
      </c>
      <c r="I420" s="35">
        <f>IF(E419&lt;&gt;0,E419,0)</f>
        <v>12</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1" t="s">
        <v>251</v>
      </c>
      <c r="H421" s="51" t="s">
        <v>252</v>
      </c>
      <c r="I421" s="112">
        <f>E420</f>
        <v>661</v>
      </c>
      <c r="J421" s="323" t="s">
        <v>253</v>
      </c>
      <c r="K421" s="324"/>
      <c r="L421" s="325"/>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2"/>
      <c r="H422" s="47" t="s">
        <v>257</v>
      </c>
      <c r="I422" s="35">
        <f>IF(E420="","0",IF(AND(E417="EUC",E418=432), I421+(203-E419),IF(E420=0,0,(E420+(E418-E419)-1))))</f>
        <v>672</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1" t="s">
        <v>260</v>
      </c>
      <c r="C425" s="293" t="s">
        <v>261</v>
      </c>
      <c r="D425" s="293" t="s">
        <v>262</v>
      </c>
      <c r="E425" s="306" t="s">
        <v>263</v>
      </c>
      <c r="F425" s="293" t="s">
        <v>264</v>
      </c>
      <c r="G425" s="308" t="s">
        <v>265</v>
      </c>
      <c r="H425" s="308" t="s">
        <v>266</v>
      </c>
      <c r="I425" s="308" t="s">
        <v>267</v>
      </c>
      <c r="J425" s="310" t="s">
        <v>268</v>
      </c>
      <c r="K425" s="293"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2"/>
      <c r="C426" s="294"/>
      <c r="D426" s="294"/>
      <c r="E426" s="307"/>
      <c r="F426" s="294"/>
      <c r="G426" s="309"/>
      <c r="H426" s="309"/>
      <c r="I426" s="309"/>
      <c r="J426" s="311"/>
      <c r="K426" s="294"/>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761</v>
      </c>
      <c r="E427" s="32">
        <v>4</v>
      </c>
      <c r="F427" s="32" t="s">
        <v>488</v>
      </c>
      <c r="G427" s="68" t="s">
        <v>277</v>
      </c>
      <c r="H427" s="69">
        <f>IF(I427=0,0,I427-(E427-1))</f>
        <v>669</v>
      </c>
      <c r="I427" s="70">
        <f>IF(E427=0,0,I422)</f>
        <v>672</v>
      </c>
      <c r="J427" s="71" t="s">
        <v>278</v>
      </c>
      <c r="K427" s="32"/>
      <c r="L427" s="233"/>
      <c r="M427" s="277"/>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669-672</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808</v>
      </c>
      <c r="E428" s="32">
        <v>4</v>
      </c>
      <c r="F428" s="32" t="s">
        <v>488</v>
      </c>
      <c r="G428" s="68" t="s">
        <v>277</v>
      </c>
      <c r="H428" s="69">
        <f t="shared" ref="H428:H451" si="179">IF(E428=0,0,I428-(E428-1))</f>
        <v>665</v>
      </c>
      <c r="I428" s="70">
        <f t="shared" ref="I428:I451" si="180">IF(E428=0,0,H427-1)</f>
        <v>668</v>
      </c>
      <c r="J428" s="73" t="str">
        <f>IF(C428="","--",IF(AND(C428&lt;&gt;"FST",C428&lt;&gt;"TCF",BA427&lt;&gt;0),BA427,"--"))</f>
        <v>--</v>
      </c>
      <c r="K428" s="32"/>
      <c r="L428" s="233"/>
      <c r="M428" s="277"/>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0</v>
      </c>
      <c r="AE428" s="109" t="str">
        <f t="shared" si="172"/>
        <v>665-668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762</v>
      </c>
      <c r="E429" s="32">
        <v>4</v>
      </c>
      <c r="F429" s="32" t="s">
        <v>488</v>
      </c>
      <c r="G429" s="75" t="s">
        <v>277</v>
      </c>
      <c r="H429" s="69">
        <f t="shared" si="179"/>
        <v>661</v>
      </c>
      <c r="I429" s="70">
        <f t="shared" si="180"/>
        <v>664</v>
      </c>
      <c r="J429" s="73" t="str">
        <f t="shared" ref="J429:J451" si="181">IF(C429="","--",IF(AND(C429&lt;&gt;"FST",C429&lt;&gt;"TCF",BA428&lt;&gt;0),BA428,"--"))</f>
        <v>--</v>
      </c>
      <c r="K429" s="32"/>
      <c r="L429" s="233"/>
      <c r="M429" s="277"/>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0</v>
      </c>
      <c r="AE429" s="109" t="str">
        <f t="shared" si="172"/>
        <v>661-664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77"/>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7"/>
      <c r="N438" s="277"/>
      <c r="O438" s="277"/>
      <c r="P438" s="277"/>
      <c r="Q438" s="277"/>
      <c r="R438" s="277"/>
      <c r="S438" s="277"/>
      <c r="T438" s="277"/>
      <c r="U438" s="278"/>
      <c r="V438" s="103"/>
      <c r="W438" s="84">
        <f>Y438+1</f>
        <v>13</v>
      </c>
      <c r="X438" s="84"/>
      <c r="Y438" s="78">
        <f>SUM(E427:E438)</f>
        <v>12</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7"/>
      <c r="N439" s="277"/>
      <c r="O439" s="277"/>
      <c r="P439" s="277"/>
      <c r="Q439" s="277"/>
      <c r="R439" s="277"/>
      <c r="S439" s="277"/>
      <c r="T439" s="277"/>
      <c r="U439" s="278"/>
      <c r="V439" s="103"/>
      <c r="W439" s="84">
        <f>Y439+1</f>
        <v>13</v>
      </c>
      <c r="X439" s="84"/>
      <c r="Y439" s="78">
        <f>SUM(E427:E439)</f>
        <v>12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7"/>
      <c r="N440" s="277"/>
      <c r="O440" s="277"/>
      <c r="P440" s="277"/>
      <c r="Q440" s="277"/>
      <c r="R440" s="277"/>
      <c r="S440" s="277"/>
      <c r="T440" s="277"/>
      <c r="U440" s="278"/>
      <c r="V440" s="103"/>
      <c r="W440" s="84">
        <f>Y440+1</f>
        <v>13</v>
      </c>
      <c r="X440" s="84"/>
      <c r="Y440" s="78">
        <f>SUM(E427:E440)</f>
        <v>12</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7"/>
      <c r="N441" s="277"/>
      <c r="O441" s="277"/>
      <c r="P441" s="277"/>
      <c r="Q441" s="277"/>
      <c r="R441" s="277"/>
      <c r="S441" s="277"/>
      <c r="T441" s="277"/>
      <c r="U441" s="278"/>
      <c r="V441" s="103"/>
      <c r="W441" s="84">
        <f>Y441+1</f>
        <v>13</v>
      </c>
      <c r="X441" s="84"/>
      <c r="Y441" s="78">
        <f>SUM(E427:E441)</f>
        <v>12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7"/>
      <c r="N442" s="277"/>
      <c r="O442" s="277"/>
      <c r="P442" s="277"/>
      <c r="Q442" s="277"/>
      <c r="R442" s="277"/>
      <c r="S442" s="277"/>
      <c r="T442" s="277"/>
      <c r="U442" s="278"/>
      <c r="V442" s="103"/>
      <c r="W442" s="84">
        <f t="shared" ref="W442:W450" si="186">Y442+1</f>
        <v>13</v>
      </c>
      <c r="X442" s="84"/>
      <c r="Y442" s="78">
        <f>SUM(E427:E442)</f>
        <v>12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7"/>
      <c r="N443" s="277"/>
      <c r="O443" s="277"/>
      <c r="P443" s="277"/>
      <c r="Q443" s="277"/>
      <c r="R443" s="277"/>
      <c r="S443" s="277"/>
      <c r="T443" s="277"/>
      <c r="U443" s="278"/>
      <c r="V443" s="103"/>
      <c r="W443" s="84">
        <f t="shared" si="186"/>
        <v>13</v>
      </c>
      <c r="X443" s="84"/>
      <c r="Y443" s="78">
        <f>SUM(E427:E443)</f>
        <v>12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7"/>
      <c r="N444" s="277"/>
      <c r="O444" s="277"/>
      <c r="P444" s="277"/>
      <c r="Q444" s="277"/>
      <c r="R444" s="277"/>
      <c r="S444" s="277"/>
      <c r="T444" s="277"/>
      <c r="U444" s="278"/>
      <c r="V444" s="103"/>
      <c r="W444" s="84">
        <f t="shared" si="186"/>
        <v>13</v>
      </c>
      <c r="X444" s="84"/>
      <c r="Y444" s="78">
        <f>SUM(E427:E444)</f>
        <v>12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7"/>
      <c r="N445" s="277"/>
      <c r="O445" s="277"/>
      <c r="P445" s="277"/>
      <c r="Q445" s="277"/>
      <c r="R445" s="277"/>
      <c r="S445" s="277"/>
      <c r="T445" s="277"/>
      <c r="U445" s="278"/>
      <c r="V445" s="103"/>
      <c r="W445" s="84">
        <f t="shared" si="186"/>
        <v>13</v>
      </c>
      <c r="X445" s="84"/>
      <c r="Y445" s="78">
        <f>SUM(E427:E445)</f>
        <v>12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7"/>
      <c r="N446" s="277"/>
      <c r="O446" s="277"/>
      <c r="P446" s="277"/>
      <c r="Q446" s="277"/>
      <c r="R446" s="277"/>
      <c r="S446" s="277"/>
      <c r="T446" s="277"/>
      <c r="U446" s="278"/>
      <c r="V446" s="103"/>
      <c r="W446" s="84">
        <f t="shared" si="186"/>
        <v>13</v>
      </c>
      <c r="X446" s="84"/>
      <c r="Y446" s="78">
        <f>SUM(E427:E446)</f>
        <v>12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7"/>
      <c r="N447" s="277"/>
      <c r="O447" s="277"/>
      <c r="P447" s="277"/>
      <c r="Q447" s="277"/>
      <c r="R447" s="277"/>
      <c r="S447" s="277"/>
      <c r="T447" s="277"/>
      <c r="U447" s="278"/>
      <c r="V447" s="103"/>
      <c r="W447" s="84">
        <f t="shared" si="186"/>
        <v>13</v>
      </c>
      <c r="X447" s="84"/>
      <c r="Y447" s="78">
        <f>SUM(E427:E447)</f>
        <v>12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7"/>
      <c r="N448" s="277"/>
      <c r="O448" s="277"/>
      <c r="P448" s="277"/>
      <c r="Q448" s="277"/>
      <c r="R448" s="277"/>
      <c r="S448" s="277"/>
      <c r="T448" s="277"/>
      <c r="U448" s="278"/>
      <c r="V448" s="103"/>
      <c r="W448" s="84">
        <f t="shared" si="186"/>
        <v>13</v>
      </c>
      <c r="X448" s="84"/>
      <c r="Y448" s="78">
        <f>SUM(E427:E448)</f>
        <v>12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7"/>
      <c r="N449" s="277"/>
      <c r="O449" s="277"/>
      <c r="P449" s="277"/>
      <c r="Q449" s="277"/>
      <c r="R449" s="277"/>
      <c r="S449" s="277"/>
      <c r="T449" s="277"/>
      <c r="U449" s="278"/>
      <c r="V449" s="103"/>
      <c r="W449" s="84">
        <f t="shared" si="186"/>
        <v>13</v>
      </c>
      <c r="X449" s="84"/>
      <c r="Y449" s="78">
        <f>SUM(E427:E449)</f>
        <v>12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7"/>
      <c r="N450" s="277"/>
      <c r="O450" s="277"/>
      <c r="P450" s="277"/>
      <c r="Q450" s="277"/>
      <c r="R450" s="277"/>
      <c r="S450" s="277"/>
      <c r="T450" s="277"/>
      <c r="U450" s="278"/>
      <c r="V450" s="103"/>
      <c r="W450" s="84">
        <f t="shared" si="186"/>
        <v>13</v>
      </c>
      <c r="X450" s="84"/>
      <c r="Y450" s="78">
        <f>SUM(E427:E450)</f>
        <v>12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7"/>
      <c r="N451" s="277"/>
      <c r="O451" s="277"/>
      <c r="P451" s="277"/>
      <c r="Q451" s="277"/>
      <c r="R451" s="277"/>
      <c r="S451" s="277"/>
      <c r="T451" s="277"/>
      <c r="U451" s="278"/>
      <c r="V451" s="103"/>
      <c r="W451" s="72"/>
      <c r="X451" s="72"/>
      <c r="Y451" s="78">
        <f>SUM(E427:E451)</f>
        <v>12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19" t="s">
        <v>325</v>
      </c>
      <c r="C452" s="320"/>
      <c r="D452" s="79"/>
      <c r="E452" s="80"/>
      <c r="F452" s="80"/>
      <c r="G452" s="81"/>
      <c r="H452" s="192"/>
      <c r="I452" s="192"/>
      <c r="J452" s="192"/>
      <c r="K452" s="82"/>
      <c r="L452" s="319" t="s">
        <v>306</v>
      </c>
      <c r="M452" s="330"/>
      <c r="N452" s="330"/>
      <c r="O452" s="330"/>
      <c r="P452" s="330"/>
      <c r="Q452" s="330"/>
      <c r="R452" s="330"/>
      <c r="S452" s="330"/>
      <c r="T452" s="330"/>
      <c r="U452" s="320"/>
      <c r="V452" s="104"/>
      <c r="W452" s="72"/>
      <c r="X452" s="72"/>
      <c r="Y452" s="72"/>
      <c r="Z452" s="72"/>
      <c r="AA452" s="72" t="str">
        <f t="shared" si="185"/>
        <v/>
      </c>
      <c r="AB452" s="72"/>
      <c r="AC452" s="72">
        <f>SUM(AC427:AC451)</f>
        <v>25</v>
      </c>
      <c r="AD452" s="72">
        <f>SUM(AD427:AD451)</f>
        <v>22</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9" t="s">
        <v>307</v>
      </c>
      <c r="C453" s="320"/>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2" t="s">
        <v>222</v>
      </c>
      <c r="C457" s="313"/>
      <c r="D457" s="314" t="s">
        <v>223</v>
      </c>
      <c r="E457" s="305"/>
      <c r="F457" s="88"/>
      <c r="G457" s="315" t="s">
        <v>224</v>
      </c>
      <c r="H457" s="316"/>
      <c r="I457" s="28">
        <f>SUM(E468:E492)</f>
        <v>60</v>
      </c>
      <c r="J457" s="317" t="s">
        <v>225</v>
      </c>
      <c r="K457" s="318"/>
      <c r="L457" s="305"/>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5" t="s">
        <v>226</v>
      </c>
      <c r="AA457" s="296"/>
      <c r="AB457" s="297"/>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4" t="s">
        <v>230</v>
      </c>
      <c r="H458" s="305"/>
      <c r="I458" s="33">
        <f>E459-I457</f>
        <v>12</v>
      </c>
      <c r="J458" s="289" t="s">
        <v>231</v>
      </c>
      <c r="K458" s="290"/>
      <c r="L458" s="34">
        <f>I462</f>
        <v>601</v>
      </c>
      <c r="M458" s="196">
        <v>4</v>
      </c>
      <c r="N458" s="35">
        <f>SUM(AI458,AI469)</f>
        <v>0</v>
      </c>
      <c r="O458" s="35">
        <v>0</v>
      </c>
      <c r="P458" s="35">
        <f>SUM(AJ458,AJ469)</f>
        <v>0</v>
      </c>
      <c r="Q458" s="35">
        <v>0</v>
      </c>
      <c r="R458" s="35">
        <f>COUNTIFS($E468:$E492,"4",$F468:$F492,"Pole",$C468:$C492,"FST")</f>
        <v>0</v>
      </c>
      <c r="S458" s="35">
        <f>SUM(AL458,AK469)</f>
        <v>0</v>
      </c>
      <c r="T458" s="35">
        <v>0</v>
      </c>
      <c r="U458" s="35">
        <f>SUM(AK458,AL469)</f>
        <v>1</v>
      </c>
      <c r="V458" s="35">
        <v>0</v>
      </c>
      <c r="W458" s="34">
        <f>COUNTIFS($E468:$E492,"4",$F468:$F492,"HH",$C468:$C492,"FST")</f>
        <v>1</v>
      </c>
      <c r="X458" s="35">
        <f>COUNTIFS($E468:$E492,"4",$F468:$F492,"Ped",$C468:$C492,"FST")</f>
        <v>0</v>
      </c>
      <c r="Y458" s="25"/>
      <c r="Z458" s="298" t="s">
        <v>232</v>
      </c>
      <c r="AA458" s="300" t="s">
        <v>233</v>
      </c>
      <c r="AB458" s="301"/>
      <c r="AC458" s="25"/>
      <c r="AD458" s="25"/>
      <c r="AH458" s="109">
        <v>4</v>
      </c>
      <c r="AI458" s="109" t="str">
        <f>IF($E458="SS",COUNTIFS($C468:$C492,"FST",$E468:$E492,"4"),"0")</f>
        <v>0</v>
      </c>
      <c r="AJ458" s="109" t="str">
        <f>IF($E458="RPX",COUNTIFS($C468:$C492,"FST",$E468:$E492,"4"),"0")</f>
        <v>0</v>
      </c>
      <c r="AK458" s="109">
        <f>IF($E458="EUC",COUNTIFS($C468:$C492,"FST",$E468:$E492,"4"),"0")</f>
        <v>1</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72</v>
      </c>
      <c r="F459" s="88"/>
      <c r="G459" s="291" t="s">
        <v>237</v>
      </c>
      <c r="H459" s="292"/>
      <c r="I459" s="35">
        <f>IF(E459=0,0,12-(MOD(I457,12)))</f>
        <v>12</v>
      </c>
      <c r="J459" s="289" t="s">
        <v>238</v>
      </c>
      <c r="K459" s="290"/>
      <c r="L459" s="39">
        <f>I463-I457</f>
        <v>600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9"/>
      <c r="AA459" s="302"/>
      <c r="AB459" s="303"/>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321" t="s">
        <v>242</v>
      </c>
      <c r="H460" s="43" t="s">
        <v>243</v>
      </c>
      <c r="I460" s="35">
        <f>IF(E460&lt;&gt;0,1,0)</f>
        <v>1</v>
      </c>
      <c r="J460" s="291" t="s">
        <v>244</v>
      </c>
      <c r="K460" s="292"/>
      <c r="L460" s="44">
        <f>'Cable Calculator'!BG3</f>
        <v>459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1</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601</v>
      </c>
      <c r="F461" s="88"/>
      <c r="G461" s="322"/>
      <c r="H461" s="47" t="s">
        <v>248</v>
      </c>
      <c r="I461" s="35">
        <f>IF(E460&lt;&gt;0,E460,0)</f>
        <v>12</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6</v>
      </c>
      <c r="F462" s="88"/>
      <c r="G462" s="321" t="s">
        <v>251</v>
      </c>
      <c r="H462" s="51" t="s">
        <v>252</v>
      </c>
      <c r="I462" s="112">
        <f>E461</f>
        <v>601</v>
      </c>
      <c r="J462" s="323" t="s">
        <v>253</v>
      </c>
      <c r="K462" s="324"/>
      <c r="L462" s="325"/>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2"/>
      <c r="H463" s="47" t="s">
        <v>257</v>
      </c>
      <c r="I463" s="35">
        <f>IF(E461="","0",IF(AND(E458="EUC",E459=432), I462+(203-E460),IF(E461=0,0,(E461+(E459-E460)-1))))</f>
        <v>660</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60</v>
      </c>
      <c r="D464" s="31" t="s">
        <v>259</v>
      </c>
      <c r="E464" s="101" t="str">
        <f>IF(AS458="Y","DBL",IF(AS459="Y","TRPL",IF(AS460="Y","QUAD","")))</f>
        <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1" t="s">
        <v>260</v>
      </c>
      <c r="C466" s="293" t="s">
        <v>261</v>
      </c>
      <c r="D466" s="293" t="s">
        <v>262</v>
      </c>
      <c r="E466" s="306" t="s">
        <v>263</v>
      </c>
      <c r="F466" s="293" t="s">
        <v>264</v>
      </c>
      <c r="G466" s="308" t="s">
        <v>265</v>
      </c>
      <c r="H466" s="308" t="s">
        <v>266</v>
      </c>
      <c r="I466" s="308" t="s">
        <v>267</v>
      </c>
      <c r="J466" s="310" t="s">
        <v>268</v>
      </c>
      <c r="K466" s="293"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2"/>
      <c r="C467" s="294"/>
      <c r="D467" s="294"/>
      <c r="E467" s="307"/>
      <c r="F467" s="294"/>
      <c r="G467" s="309"/>
      <c r="H467" s="309"/>
      <c r="I467" s="309"/>
      <c r="J467" s="311"/>
      <c r="K467" s="294"/>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763</v>
      </c>
      <c r="E468" s="32">
        <v>8</v>
      </c>
      <c r="F468" s="32" t="s">
        <v>488</v>
      </c>
      <c r="G468" s="68" t="s">
        <v>277</v>
      </c>
      <c r="H468" s="69">
        <f>IF(I468=0,0,I468-(E468-1))</f>
        <v>653</v>
      </c>
      <c r="I468" s="70">
        <f>IF(E468=0,0,I463)</f>
        <v>660</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653-660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8</v>
      </c>
    </row>
    <row r="469" spans="1:53" ht="15.75" thickBot="1" x14ac:dyDescent="0.3">
      <c r="A469" s="88"/>
      <c r="B469" s="66" t="s">
        <v>279</v>
      </c>
      <c r="C469" s="67" t="s">
        <v>484</v>
      </c>
      <c r="D469" s="102" t="s">
        <v>764</v>
      </c>
      <c r="E469" s="32">
        <v>4</v>
      </c>
      <c r="F469" s="32" t="s">
        <v>488</v>
      </c>
      <c r="G469" s="68" t="s">
        <v>277</v>
      </c>
      <c r="H469" s="69">
        <f t="shared" ref="H469:H492" si="196">IF(E469=0,0,I469-(E469-1))</f>
        <v>649</v>
      </c>
      <c r="I469" s="70">
        <f t="shared" ref="I469:I492" si="197">IF(E469=0,0,H468-1)</f>
        <v>652</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0</v>
      </c>
      <c r="AE469" s="109" t="str">
        <f t="shared" si="189"/>
        <v>649-652</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502</v>
      </c>
      <c r="D470" s="102"/>
      <c r="E470" s="32">
        <v>12</v>
      </c>
      <c r="F470" s="32"/>
      <c r="G470" s="75" t="s">
        <v>277</v>
      </c>
      <c r="H470" s="69">
        <f t="shared" si="196"/>
        <v>637</v>
      </c>
      <c r="I470" s="70">
        <f t="shared" si="197"/>
        <v>648</v>
      </c>
      <c r="J470" s="73" t="str">
        <f t="shared" ref="J470:J492" si="198">IF(C470="","--",IF(AND(C470&lt;&gt;"FST",C470&lt;&gt;"TCF",BA469&lt;&gt;0),BA469,"--"))</f>
        <v>--</v>
      </c>
      <c r="K470" s="32"/>
      <c r="L470" s="233"/>
      <c r="M470" s="277" t="s">
        <v>415</v>
      </c>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1</v>
      </c>
      <c r="AE470" s="109" t="str">
        <f t="shared" si="189"/>
        <v>637-648</v>
      </c>
      <c r="AF470" s="109" t="str">
        <f t="shared" si="190"/>
        <v>N</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502</v>
      </c>
      <c r="D471" s="102"/>
      <c r="E471" s="32">
        <v>36</v>
      </c>
      <c r="F471" s="32"/>
      <c r="G471" s="68" t="s">
        <v>277</v>
      </c>
      <c r="H471" s="69">
        <f t="shared" si="196"/>
        <v>601</v>
      </c>
      <c r="I471" s="70">
        <f t="shared" si="197"/>
        <v>636</v>
      </c>
      <c r="J471" s="73" t="str">
        <f t="shared" si="198"/>
        <v>--</v>
      </c>
      <c r="K471" s="32"/>
      <c r="L471" s="233"/>
      <c r="M471" s="277" t="s">
        <v>416</v>
      </c>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1</v>
      </c>
      <c r="AE471" s="109" t="str">
        <f t="shared" si="189"/>
        <v>601-636</v>
      </c>
      <c r="AF471" s="109" t="str">
        <f t="shared" si="190"/>
        <v>N</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7"/>
      <c r="N479" s="277"/>
      <c r="O479" s="277"/>
      <c r="P479" s="277"/>
      <c r="Q479" s="277"/>
      <c r="R479" s="277"/>
      <c r="S479" s="277"/>
      <c r="T479" s="277"/>
      <c r="U479" s="278"/>
      <c r="V479" s="103"/>
      <c r="W479" s="84">
        <f>Y479+1</f>
        <v>61</v>
      </c>
      <c r="X479" s="84"/>
      <c r="Y479" s="78">
        <f>SUM(E468:E479)</f>
        <v>60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7"/>
      <c r="N480" s="277"/>
      <c r="O480" s="277"/>
      <c r="P480" s="277"/>
      <c r="Q480" s="277"/>
      <c r="R480" s="277"/>
      <c r="S480" s="277"/>
      <c r="T480" s="277"/>
      <c r="U480" s="278"/>
      <c r="V480" s="103"/>
      <c r="W480" s="84">
        <f>Y480+1</f>
        <v>61</v>
      </c>
      <c r="X480" s="84"/>
      <c r="Y480" s="78">
        <f>SUM(E468:E480)</f>
        <v>60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7"/>
      <c r="N481" s="277"/>
      <c r="O481" s="277"/>
      <c r="P481" s="277"/>
      <c r="Q481" s="277"/>
      <c r="R481" s="277"/>
      <c r="S481" s="277"/>
      <c r="T481" s="277"/>
      <c r="U481" s="278"/>
      <c r="V481" s="103"/>
      <c r="W481" s="84">
        <f>Y481+1</f>
        <v>61</v>
      </c>
      <c r="X481" s="84"/>
      <c r="Y481" s="78">
        <f>SUM(E468:E481)</f>
        <v>60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7"/>
      <c r="N482" s="277"/>
      <c r="O482" s="277"/>
      <c r="P482" s="277"/>
      <c r="Q482" s="277"/>
      <c r="R482" s="277"/>
      <c r="S482" s="277"/>
      <c r="T482" s="277"/>
      <c r="U482" s="278"/>
      <c r="V482" s="103"/>
      <c r="W482" s="84">
        <f>Y482+1</f>
        <v>61</v>
      </c>
      <c r="X482" s="84"/>
      <c r="Y482" s="78">
        <f>SUM(E468:E482)</f>
        <v>60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7"/>
      <c r="N483" s="277"/>
      <c r="O483" s="277"/>
      <c r="P483" s="277"/>
      <c r="Q483" s="277"/>
      <c r="R483" s="277"/>
      <c r="S483" s="277"/>
      <c r="T483" s="277"/>
      <c r="U483" s="278"/>
      <c r="V483" s="103"/>
      <c r="W483" s="84">
        <f t="shared" ref="W483:W491" si="203">Y483+1</f>
        <v>61</v>
      </c>
      <c r="X483" s="84"/>
      <c r="Y483" s="78">
        <f>SUM(E468:E483)</f>
        <v>60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7"/>
      <c r="N484" s="277"/>
      <c r="O484" s="277"/>
      <c r="P484" s="277"/>
      <c r="Q484" s="277"/>
      <c r="R484" s="277"/>
      <c r="S484" s="277"/>
      <c r="T484" s="277"/>
      <c r="U484" s="278"/>
      <c r="V484" s="103"/>
      <c r="W484" s="84">
        <f t="shared" si="203"/>
        <v>61</v>
      </c>
      <c r="X484" s="84"/>
      <c r="Y484" s="78">
        <f>SUM(E468:E484)</f>
        <v>60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7"/>
      <c r="N485" s="277"/>
      <c r="O485" s="277"/>
      <c r="P485" s="277"/>
      <c r="Q485" s="277"/>
      <c r="R485" s="277"/>
      <c r="S485" s="277"/>
      <c r="T485" s="277"/>
      <c r="U485" s="278"/>
      <c r="V485" s="103"/>
      <c r="W485" s="84">
        <f t="shared" si="203"/>
        <v>61</v>
      </c>
      <c r="X485" s="84"/>
      <c r="Y485" s="78">
        <f>SUM(E468:E485)</f>
        <v>60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7"/>
      <c r="N486" s="277"/>
      <c r="O486" s="277"/>
      <c r="P486" s="277"/>
      <c r="Q486" s="277"/>
      <c r="R486" s="277"/>
      <c r="S486" s="277"/>
      <c r="T486" s="277"/>
      <c r="U486" s="278"/>
      <c r="V486" s="103"/>
      <c r="W486" s="84">
        <f t="shared" si="203"/>
        <v>61</v>
      </c>
      <c r="X486" s="84"/>
      <c r="Y486" s="78">
        <f>SUM(E468:E486)</f>
        <v>60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7"/>
      <c r="N487" s="277"/>
      <c r="O487" s="277"/>
      <c r="P487" s="277"/>
      <c r="Q487" s="277"/>
      <c r="R487" s="277"/>
      <c r="S487" s="277"/>
      <c r="T487" s="277"/>
      <c r="U487" s="278"/>
      <c r="V487" s="103"/>
      <c r="W487" s="84">
        <f t="shared" si="203"/>
        <v>61</v>
      </c>
      <c r="X487" s="84"/>
      <c r="Y487" s="78">
        <f>SUM(E468:E487)</f>
        <v>60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7"/>
      <c r="N488" s="277"/>
      <c r="O488" s="277"/>
      <c r="P488" s="277"/>
      <c r="Q488" s="277"/>
      <c r="R488" s="277"/>
      <c r="S488" s="277"/>
      <c r="T488" s="277"/>
      <c r="U488" s="278"/>
      <c r="V488" s="103"/>
      <c r="W488" s="84">
        <f t="shared" si="203"/>
        <v>61</v>
      </c>
      <c r="X488" s="84"/>
      <c r="Y488" s="78">
        <f>SUM(E468:E488)</f>
        <v>60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7"/>
      <c r="N489" s="277"/>
      <c r="O489" s="277"/>
      <c r="P489" s="277"/>
      <c r="Q489" s="277"/>
      <c r="R489" s="277"/>
      <c r="S489" s="277"/>
      <c r="T489" s="277"/>
      <c r="U489" s="278"/>
      <c r="V489" s="103"/>
      <c r="W489" s="84">
        <f t="shared" si="203"/>
        <v>61</v>
      </c>
      <c r="X489" s="84"/>
      <c r="Y489" s="78">
        <f>SUM(E468:E489)</f>
        <v>60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7"/>
      <c r="N490" s="277"/>
      <c r="O490" s="277"/>
      <c r="P490" s="277"/>
      <c r="Q490" s="277"/>
      <c r="R490" s="277"/>
      <c r="S490" s="277"/>
      <c r="T490" s="277"/>
      <c r="U490" s="278"/>
      <c r="V490" s="103"/>
      <c r="W490" s="84">
        <f t="shared" si="203"/>
        <v>61</v>
      </c>
      <c r="X490" s="84"/>
      <c r="Y490" s="78">
        <f>SUM(E468:E490)</f>
        <v>60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7"/>
      <c r="N491" s="277"/>
      <c r="O491" s="277"/>
      <c r="P491" s="277"/>
      <c r="Q491" s="277"/>
      <c r="R491" s="277"/>
      <c r="S491" s="277"/>
      <c r="T491" s="277"/>
      <c r="U491" s="278"/>
      <c r="V491" s="103"/>
      <c r="W491" s="84">
        <f t="shared" si="203"/>
        <v>61</v>
      </c>
      <c r="X491" s="84"/>
      <c r="Y491" s="78">
        <f>SUM(E468:E491)</f>
        <v>60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7"/>
      <c r="N492" s="277"/>
      <c r="O492" s="277"/>
      <c r="P492" s="277"/>
      <c r="Q492" s="277"/>
      <c r="R492" s="277"/>
      <c r="S492" s="277"/>
      <c r="T492" s="277"/>
      <c r="U492" s="278"/>
      <c r="V492" s="103"/>
      <c r="W492" s="72"/>
      <c r="X492" s="72"/>
      <c r="Y492" s="78">
        <f>SUM(E468:E492)</f>
        <v>60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19" t="s">
        <v>327</v>
      </c>
      <c r="C493" s="320"/>
      <c r="D493" s="79"/>
      <c r="E493" s="80"/>
      <c r="F493" s="80"/>
      <c r="G493" s="81"/>
      <c r="H493" s="192"/>
      <c r="I493" s="192"/>
      <c r="J493" s="192"/>
      <c r="K493" s="82"/>
      <c r="L493" s="319" t="s">
        <v>306</v>
      </c>
      <c r="M493" s="330"/>
      <c r="N493" s="330"/>
      <c r="O493" s="330"/>
      <c r="P493" s="330"/>
      <c r="Q493" s="330"/>
      <c r="R493" s="330"/>
      <c r="S493" s="330"/>
      <c r="T493" s="330"/>
      <c r="U493" s="320"/>
      <c r="V493" s="104"/>
      <c r="W493" s="72"/>
      <c r="X493" s="72"/>
      <c r="Y493" s="72"/>
      <c r="Z493" s="72"/>
      <c r="AA493" s="72" t="str">
        <f t="shared" si="202"/>
        <v/>
      </c>
      <c r="AB493" s="72"/>
      <c r="AC493" s="72">
        <f>SUM(AC468:AC492)</f>
        <v>25</v>
      </c>
      <c r="AD493" s="72">
        <f>SUM(AD468:AD492)</f>
        <v>23</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9" t="s">
        <v>307</v>
      </c>
      <c r="C494" s="320"/>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2" t="s">
        <v>222</v>
      </c>
      <c r="C498" s="313"/>
      <c r="D498" s="314" t="s">
        <v>223</v>
      </c>
      <c r="E498" s="305"/>
      <c r="F498" s="88"/>
      <c r="G498" s="315" t="s">
        <v>224</v>
      </c>
      <c r="H498" s="316"/>
      <c r="I498" s="28">
        <f>SUM(E509:E533)</f>
        <v>12</v>
      </c>
      <c r="J498" s="317" t="s">
        <v>225</v>
      </c>
      <c r="K498" s="318"/>
      <c r="L498" s="305"/>
      <c r="M498" s="196">
        <v>2</v>
      </c>
      <c r="N498" s="35">
        <f>SUM(AI498,AI509)</f>
        <v>0</v>
      </c>
      <c r="O498" s="35">
        <v>0</v>
      </c>
      <c r="P498" s="35">
        <f>SUM(AJ498,AJ509)</f>
        <v>0</v>
      </c>
      <c r="Q498" s="35">
        <v>0</v>
      </c>
      <c r="R498" s="35">
        <f>COUNTIFS($E509:$E533,"2",$F509:$F533,"Pole",$C509:$C533,"FST")</f>
        <v>0</v>
      </c>
      <c r="S498" s="35">
        <f>SUM(AL498,AK509)</f>
        <v>0</v>
      </c>
      <c r="T498" s="35">
        <v>0</v>
      </c>
      <c r="U498" s="35">
        <f>SUM(AK498,AL509)</f>
        <v>2</v>
      </c>
      <c r="V498" s="35">
        <v>0</v>
      </c>
      <c r="W498" s="34">
        <f>COUNTIFS($E509:$E533,"2",$F509:$F533,"HH",$C509:$C533,"FST")</f>
        <v>2</v>
      </c>
      <c r="X498" s="35">
        <f>COUNTIFS($E509:$E533,"2",$F509:$F533,"Ped",$C509:$C533,"FST")</f>
        <v>0</v>
      </c>
      <c r="Y498" s="25"/>
      <c r="Z498" s="295" t="s">
        <v>226</v>
      </c>
      <c r="AA498" s="296"/>
      <c r="AB498" s="297"/>
      <c r="AC498" s="25"/>
      <c r="AD498" s="25"/>
      <c r="AH498" s="109">
        <v>2</v>
      </c>
      <c r="AI498" s="109" t="str">
        <f>IF($E499="SS",COUNTIFS($C509:$C533,"FST",$E509:$E533,"2"),"0")</f>
        <v>0</v>
      </c>
      <c r="AJ498" s="109" t="str">
        <f>IF($E499="RPX",COUNTIFS($C509:$C533,"FST",$E509:$E533,"2"),"0")</f>
        <v>0</v>
      </c>
      <c r="AK498" s="109">
        <f>IF($E499="EUC",COUNTIFS($C509:$C533,"FST",$E509:$E533,"2"),"0")</f>
        <v>2</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4" t="s">
        <v>230</v>
      </c>
      <c r="H499" s="305"/>
      <c r="I499" s="33">
        <f>E500-I498</f>
        <v>12</v>
      </c>
      <c r="J499" s="289" t="s">
        <v>231</v>
      </c>
      <c r="K499" s="290"/>
      <c r="L499" s="34">
        <f>I503</f>
        <v>637</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298" t="s">
        <v>232</v>
      </c>
      <c r="AA499" s="300" t="s">
        <v>233</v>
      </c>
      <c r="AB499" s="301"/>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291" t="s">
        <v>237</v>
      </c>
      <c r="H500" s="292"/>
      <c r="I500" s="35">
        <f>IF(E500=0,0,12-(MOD(I498,12)))</f>
        <v>12</v>
      </c>
      <c r="J500" s="289" t="s">
        <v>238</v>
      </c>
      <c r="K500" s="290"/>
      <c r="L500" s="39">
        <f>I504-I498</f>
        <v>636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9"/>
      <c r="AA500" s="302"/>
      <c r="AB500" s="303"/>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1" t="s">
        <v>242</v>
      </c>
      <c r="H501" s="43" t="s">
        <v>243</v>
      </c>
      <c r="I501" s="35">
        <f>IF(E501&lt;&gt;0,1,0)</f>
        <v>1</v>
      </c>
      <c r="J501" s="291" t="s">
        <v>244</v>
      </c>
      <c r="K501" s="292"/>
      <c r="L501" s="44">
        <f>'Cable Calculator'!BL3</f>
        <v>490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637</v>
      </c>
      <c r="F502" s="88"/>
      <c r="G502" s="322"/>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1" t="s">
        <v>251</v>
      </c>
      <c r="H503" s="51" t="s">
        <v>252</v>
      </c>
      <c r="I503" s="112">
        <f>E502</f>
        <v>637</v>
      </c>
      <c r="J503" s="323" t="s">
        <v>253</v>
      </c>
      <c r="K503" s="324"/>
      <c r="L503" s="325"/>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2"/>
      <c r="H504" s="47" t="s">
        <v>257</v>
      </c>
      <c r="I504" s="35">
        <f>IF(E502="","0",IF(AND(E499="EUC",E500=432), I503+(203-E501),IF(E502=0,0,(E502+(E500-E501)-1))))</f>
        <v>648</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12</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1" t="s">
        <v>260</v>
      </c>
      <c r="C507" s="293" t="s">
        <v>261</v>
      </c>
      <c r="D507" s="293" t="s">
        <v>262</v>
      </c>
      <c r="E507" s="306" t="s">
        <v>263</v>
      </c>
      <c r="F507" s="293" t="s">
        <v>264</v>
      </c>
      <c r="G507" s="308" t="s">
        <v>265</v>
      </c>
      <c r="H507" s="308" t="s">
        <v>266</v>
      </c>
      <c r="I507" s="308" t="s">
        <v>267</v>
      </c>
      <c r="J507" s="310" t="s">
        <v>268</v>
      </c>
      <c r="K507" s="293"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2"/>
      <c r="C508" s="294"/>
      <c r="D508" s="294"/>
      <c r="E508" s="307"/>
      <c r="F508" s="294"/>
      <c r="G508" s="309"/>
      <c r="H508" s="309"/>
      <c r="I508" s="309"/>
      <c r="J508" s="311"/>
      <c r="K508" s="294"/>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765</v>
      </c>
      <c r="E509" s="32">
        <v>2</v>
      </c>
      <c r="F509" s="32" t="s">
        <v>488</v>
      </c>
      <c r="G509" s="68" t="s">
        <v>277</v>
      </c>
      <c r="H509" s="69">
        <f>IF(I509=0,0,I509-(E509-1))</f>
        <v>647</v>
      </c>
      <c r="I509" s="70">
        <f>IF(E509=0,0,I504)</f>
        <v>648</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647-648</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2</v>
      </c>
    </row>
    <row r="510" spans="1:53" ht="15.75" thickBot="1" x14ac:dyDescent="0.3">
      <c r="A510" s="88"/>
      <c r="B510" s="66" t="s">
        <v>279</v>
      </c>
      <c r="C510" s="67" t="s">
        <v>484</v>
      </c>
      <c r="D510" s="102" t="s">
        <v>821</v>
      </c>
      <c r="E510" s="32">
        <v>2</v>
      </c>
      <c r="F510" s="32" t="s">
        <v>488</v>
      </c>
      <c r="G510" s="68" t="s">
        <v>277</v>
      </c>
      <c r="H510" s="69">
        <f t="shared" ref="H510:H533" si="213">IF(E510=0,0,I510-(E510-1))</f>
        <v>645</v>
      </c>
      <c r="I510" s="70">
        <f t="shared" ref="I510:I533" si="214">IF(E510=0,0,H509-1)</f>
        <v>646</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0</v>
      </c>
      <c r="AE510" s="109" t="str">
        <f t="shared" si="206"/>
        <v>645-646</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4</v>
      </c>
    </row>
    <row r="511" spans="1:53" ht="15.75" thickBot="1" x14ac:dyDescent="0.3">
      <c r="A511" s="88"/>
      <c r="B511" s="74" t="s">
        <v>280</v>
      </c>
      <c r="C511" s="67" t="s">
        <v>484</v>
      </c>
      <c r="D511" s="102" t="s">
        <v>822</v>
      </c>
      <c r="E511" s="32">
        <v>4</v>
      </c>
      <c r="F511" s="32" t="s">
        <v>488</v>
      </c>
      <c r="G511" s="75" t="s">
        <v>277</v>
      </c>
      <c r="H511" s="69">
        <f t="shared" si="213"/>
        <v>641</v>
      </c>
      <c r="I511" s="70">
        <f t="shared" si="214"/>
        <v>644</v>
      </c>
      <c r="J511" s="73" t="str">
        <f t="shared" ref="J511:J533" si="215">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0</v>
      </c>
      <c r="AE511" s="109" t="str">
        <f t="shared" si="206"/>
        <v>641-644</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823</v>
      </c>
      <c r="E512" s="32">
        <v>4</v>
      </c>
      <c r="F512" s="32" t="s">
        <v>488</v>
      </c>
      <c r="G512" s="68" t="s">
        <v>277</v>
      </c>
      <c r="H512" s="69">
        <f t="shared" si="213"/>
        <v>637</v>
      </c>
      <c r="I512" s="70">
        <f t="shared" si="214"/>
        <v>640</v>
      </c>
      <c r="J512" s="73" t="str">
        <f t="shared" si="215"/>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0</v>
      </c>
      <c r="AE512" s="109" t="str">
        <f t="shared" si="206"/>
        <v>637-640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7"/>
      <c r="N520" s="277"/>
      <c r="O520" s="277"/>
      <c r="P520" s="277"/>
      <c r="Q520" s="277"/>
      <c r="R520" s="277"/>
      <c r="S520" s="277"/>
      <c r="T520" s="277"/>
      <c r="U520" s="278"/>
      <c r="V520" s="103"/>
      <c r="W520" s="84">
        <f>Y520+1</f>
        <v>13</v>
      </c>
      <c r="X520" s="84"/>
      <c r="Y520" s="78">
        <f>SUM(E509:E520)</f>
        <v>12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7"/>
      <c r="N521" s="277"/>
      <c r="O521" s="277"/>
      <c r="P521" s="277"/>
      <c r="Q521" s="277"/>
      <c r="R521" s="277"/>
      <c r="S521" s="277"/>
      <c r="T521" s="277"/>
      <c r="U521" s="278"/>
      <c r="V521" s="103"/>
      <c r="W521" s="84">
        <f>Y521+1</f>
        <v>13</v>
      </c>
      <c r="X521" s="84"/>
      <c r="Y521" s="78">
        <f>SUM(E509:E521)</f>
        <v>12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7"/>
      <c r="N522" s="277"/>
      <c r="O522" s="277"/>
      <c r="P522" s="277"/>
      <c r="Q522" s="277"/>
      <c r="R522" s="277"/>
      <c r="S522" s="277"/>
      <c r="T522" s="277"/>
      <c r="U522" s="278"/>
      <c r="V522" s="103"/>
      <c r="W522" s="84">
        <f>Y522+1</f>
        <v>13</v>
      </c>
      <c r="X522" s="84"/>
      <c r="Y522" s="78">
        <f>SUM(E509:E522)</f>
        <v>12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7"/>
      <c r="N523" s="277"/>
      <c r="O523" s="277"/>
      <c r="P523" s="277"/>
      <c r="Q523" s="277"/>
      <c r="R523" s="277"/>
      <c r="S523" s="277"/>
      <c r="T523" s="277"/>
      <c r="U523" s="278"/>
      <c r="V523" s="103"/>
      <c r="W523" s="84">
        <f>Y523+1</f>
        <v>13</v>
      </c>
      <c r="X523" s="84"/>
      <c r="Y523" s="78">
        <f>SUM(E509:E523)</f>
        <v>12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7"/>
      <c r="N524" s="277"/>
      <c r="O524" s="277"/>
      <c r="P524" s="277"/>
      <c r="Q524" s="277"/>
      <c r="R524" s="277"/>
      <c r="S524" s="277"/>
      <c r="T524" s="277"/>
      <c r="U524" s="278"/>
      <c r="V524" s="103"/>
      <c r="W524" s="84">
        <f t="shared" ref="W524:W532" si="220">Y524+1</f>
        <v>13</v>
      </c>
      <c r="X524" s="84"/>
      <c r="Y524" s="78">
        <f>SUM(E509:E524)</f>
        <v>12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7"/>
      <c r="N525" s="277"/>
      <c r="O525" s="277"/>
      <c r="P525" s="277"/>
      <c r="Q525" s="277"/>
      <c r="R525" s="277"/>
      <c r="S525" s="277"/>
      <c r="T525" s="277"/>
      <c r="U525" s="278"/>
      <c r="V525" s="103"/>
      <c r="W525" s="84">
        <f t="shared" si="220"/>
        <v>13</v>
      </c>
      <c r="X525" s="84"/>
      <c r="Y525" s="78">
        <f>SUM(E509:E525)</f>
        <v>12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7"/>
      <c r="N526" s="277"/>
      <c r="O526" s="277"/>
      <c r="P526" s="277"/>
      <c r="Q526" s="277"/>
      <c r="R526" s="277"/>
      <c r="S526" s="277"/>
      <c r="T526" s="277"/>
      <c r="U526" s="278"/>
      <c r="V526" s="103"/>
      <c r="W526" s="84">
        <f t="shared" si="220"/>
        <v>13</v>
      </c>
      <c r="X526" s="84"/>
      <c r="Y526" s="78">
        <f>SUM(E509:E526)</f>
        <v>12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7"/>
      <c r="N527" s="277"/>
      <c r="O527" s="277"/>
      <c r="P527" s="277"/>
      <c r="Q527" s="277"/>
      <c r="R527" s="277"/>
      <c r="S527" s="277"/>
      <c r="T527" s="277"/>
      <c r="U527" s="278"/>
      <c r="V527" s="103"/>
      <c r="W527" s="84">
        <f t="shared" si="220"/>
        <v>13</v>
      </c>
      <c r="X527" s="84"/>
      <c r="Y527" s="78">
        <f>SUM(E509:E527)</f>
        <v>12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7"/>
      <c r="N528" s="277"/>
      <c r="O528" s="277"/>
      <c r="P528" s="277"/>
      <c r="Q528" s="277"/>
      <c r="R528" s="277"/>
      <c r="S528" s="277"/>
      <c r="T528" s="277"/>
      <c r="U528" s="278"/>
      <c r="V528" s="103"/>
      <c r="W528" s="84">
        <f t="shared" si="220"/>
        <v>13</v>
      </c>
      <c r="X528" s="84"/>
      <c r="Y528" s="78">
        <f>SUM(E509:E528)</f>
        <v>12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7"/>
      <c r="N529" s="277"/>
      <c r="O529" s="277"/>
      <c r="P529" s="277"/>
      <c r="Q529" s="277"/>
      <c r="R529" s="277"/>
      <c r="S529" s="277"/>
      <c r="T529" s="277"/>
      <c r="U529" s="278"/>
      <c r="V529" s="103"/>
      <c r="W529" s="84">
        <f t="shared" si="220"/>
        <v>13</v>
      </c>
      <c r="X529" s="84"/>
      <c r="Y529" s="78">
        <f>SUM(E509:E529)</f>
        <v>12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7"/>
      <c r="N530" s="277"/>
      <c r="O530" s="277"/>
      <c r="P530" s="277"/>
      <c r="Q530" s="277"/>
      <c r="R530" s="277"/>
      <c r="S530" s="277"/>
      <c r="T530" s="277"/>
      <c r="U530" s="278"/>
      <c r="V530" s="103"/>
      <c r="W530" s="84">
        <f t="shared" si="220"/>
        <v>13</v>
      </c>
      <c r="X530" s="84"/>
      <c r="Y530" s="78">
        <f>SUM(E509:E530)</f>
        <v>12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7"/>
      <c r="N531" s="277"/>
      <c r="O531" s="277"/>
      <c r="P531" s="277"/>
      <c r="Q531" s="277"/>
      <c r="R531" s="277"/>
      <c r="S531" s="277"/>
      <c r="T531" s="277"/>
      <c r="U531" s="278"/>
      <c r="V531" s="103"/>
      <c r="W531" s="84">
        <f t="shared" si="220"/>
        <v>13</v>
      </c>
      <c r="X531" s="84"/>
      <c r="Y531" s="78">
        <f>SUM(E509:E531)</f>
        <v>12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7"/>
      <c r="N532" s="277"/>
      <c r="O532" s="277"/>
      <c r="P532" s="277"/>
      <c r="Q532" s="277"/>
      <c r="R532" s="277"/>
      <c r="S532" s="277"/>
      <c r="T532" s="277"/>
      <c r="U532" s="278"/>
      <c r="V532" s="103"/>
      <c r="W532" s="84">
        <f t="shared" si="220"/>
        <v>13</v>
      </c>
      <c r="X532" s="84"/>
      <c r="Y532" s="78">
        <f>SUM(E509:E532)</f>
        <v>12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7"/>
      <c r="N533" s="277"/>
      <c r="O533" s="277"/>
      <c r="P533" s="277"/>
      <c r="Q533" s="277"/>
      <c r="R533" s="277"/>
      <c r="S533" s="277"/>
      <c r="T533" s="277"/>
      <c r="U533" s="278"/>
      <c r="V533" s="103"/>
      <c r="W533" s="72"/>
      <c r="X533" s="72"/>
      <c r="Y533" s="78">
        <f>SUM(E509:E533)</f>
        <v>12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19" t="s">
        <v>329</v>
      </c>
      <c r="C534" s="320"/>
      <c r="D534" s="79"/>
      <c r="E534" s="80"/>
      <c r="F534" s="80"/>
      <c r="G534" s="81"/>
      <c r="H534" s="192"/>
      <c r="I534" s="192"/>
      <c r="J534" s="192"/>
      <c r="K534" s="82"/>
      <c r="L534" s="319" t="s">
        <v>306</v>
      </c>
      <c r="M534" s="330"/>
      <c r="N534" s="330"/>
      <c r="O534" s="330"/>
      <c r="P534" s="330"/>
      <c r="Q534" s="330"/>
      <c r="R534" s="330"/>
      <c r="S534" s="330"/>
      <c r="T534" s="330"/>
      <c r="U534" s="320"/>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9" t="s">
        <v>307</v>
      </c>
      <c r="C535" s="320"/>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2" t="s">
        <v>222</v>
      </c>
      <c r="C539" s="313"/>
      <c r="D539" s="314" t="s">
        <v>223</v>
      </c>
      <c r="E539" s="305"/>
      <c r="F539" s="88"/>
      <c r="G539" s="315" t="s">
        <v>224</v>
      </c>
      <c r="H539" s="316"/>
      <c r="I539" s="28">
        <f>SUM(E550:E574)</f>
        <v>36</v>
      </c>
      <c r="J539" s="317" t="s">
        <v>225</v>
      </c>
      <c r="K539" s="318"/>
      <c r="L539" s="305"/>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5" t="s">
        <v>226</v>
      </c>
      <c r="AA539" s="296"/>
      <c r="AB539" s="297"/>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4" t="s">
        <v>230</v>
      </c>
      <c r="H540" s="305"/>
      <c r="I540" s="33">
        <f>E541-I539</f>
        <v>12</v>
      </c>
      <c r="J540" s="289" t="s">
        <v>231</v>
      </c>
      <c r="K540" s="290"/>
      <c r="L540" s="34">
        <f>I544</f>
        <v>601</v>
      </c>
      <c r="M540" s="196">
        <v>4</v>
      </c>
      <c r="N540" s="35">
        <f>SUM(AI540,AI551)</f>
        <v>0</v>
      </c>
      <c r="O540" s="35">
        <v>0</v>
      </c>
      <c r="P540" s="35">
        <f>SUM(AJ540,AJ551)</f>
        <v>0</v>
      </c>
      <c r="Q540" s="35">
        <v>0</v>
      </c>
      <c r="R540" s="35">
        <f>COUNTIFS($E550:$E574,"4",$F550:$F574,"Pole",$C550:$C574,"FST")</f>
        <v>0</v>
      </c>
      <c r="S540" s="35">
        <f>SUM(AL540,AK551)</f>
        <v>0</v>
      </c>
      <c r="T540" s="35">
        <v>0</v>
      </c>
      <c r="U540" s="35">
        <f>SUM(AK540,AL551)</f>
        <v>7</v>
      </c>
      <c r="V540" s="35">
        <v>0</v>
      </c>
      <c r="W540" s="34">
        <f>COUNTIFS($E550:$E574,"4",$F550:$F574,"HH",$C550:$C574,"FST")</f>
        <v>7</v>
      </c>
      <c r="X540" s="35">
        <f>COUNTIFS($E550:$E574,"4",$F550:$F574,"Ped",$C550:$C574,"FST")</f>
        <v>0</v>
      </c>
      <c r="Y540" s="25"/>
      <c r="Z540" s="298" t="s">
        <v>232</v>
      </c>
      <c r="AA540" s="300" t="s">
        <v>233</v>
      </c>
      <c r="AB540" s="301"/>
      <c r="AC540" s="25"/>
      <c r="AD540" s="25"/>
      <c r="AH540" s="109">
        <v>4</v>
      </c>
      <c r="AI540" s="109" t="str">
        <f>IF($E540="SS",COUNTIFS($C550:$C574,"FST",$E550:$E574,"4"),"0")</f>
        <v>0</v>
      </c>
      <c r="AJ540" s="109" t="str">
        <f>IF($E540="RPX",COUNTIFS($C550:$C574,"FST",$E550:$E574,"4"),"0")</f>
        <v>0</v>
      </c>
      <c r="AK540" s="109">
        <f>IF($E540="EUC",COUNTIFS($C550:$C574,"FST",$E550:$E574,"4"),"0")</f>
        <v>7</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291" t="s">
        <v>237</v>
      </c>
      <c r="H541" s="292"/>
      <c r="I541" s="35">
        <f>IF(E541=0,0,12-(MOD(I539,12)))</f>
        <v>12</v>
      </c>
      <c r="J541" s="289" t="s">
        <v>238</v>
      </c>
      <c r="K541" s="290"/>
      <c r="L541" s="39">
        <f>I545-I539</f>
        <v>600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9"/>
      <c r="AA541" s="302"/>
      <c r="AB541" s="303"/>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321" t="s">
        <v>242</v>
      </c>
      <c r="H542" s="43" t="s">
        <v>243</v>
      </c>
      <c r="I542" s="35">
        <f>IF(E542&lt;&gt;0,1,0)</f>
        <v>1</v>
      </c>
      <c r="J542" s="291" t="s">
        <v>244</v>
      </c>
      <c r="K542" s="292"/>
      <c r="L542" s="44">
        <f>'Cable Calculator'!BQ3</f>
        <v>1070</v>
      </c>
      <c r="M542" s="196">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601</v>
      </c>
      <c r="F543" s="88"/>
      <c r="G543" s="322"/>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4</v>
      </c>
      <c r="F544" s="88"/>
      <c r="G544" s="321" t="s">
        <v>251</v>
      </c>
      <c r="H544" s="51" t="s">
        <v>252</v>
      </c>
      <c r="I544" s="112">
        <f>E543</f>
        <v>601</v>
      </c>
      <c r="J544" s="323" t="s">
        <v>253</v>
      </c>
      <c r="K544" s="324"/>
      <c r="L544" s="325"/>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2"/>
      <c r="H545" s="47" t="s">
        <v>257</v>
      </c>
      <c r="I545" s="35">
        <f>IF(E543="","0",IF(AND(E540="EUC",E541=432), I544+(203-E542),IF(E543=0,0,(E543+(E541-E542)-1))))</f>
        <v>636</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36</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1" t="s">
        <v>260</v>
      </c>
      <c r="C548" s="293" t="s">
        <v>261</v>
      </c>
      <c r="D548" s="293" t="s">
        <v>262</v>
      </c>
      <c r="E548" s="306" t="s">
        <v>263</v>
      </c>
      <c r="F548" s="293" t="s">
        <v>264</v>
      </c>
      <c r="G548" s="308" t="s">
        <v>265</v>
      </c>
      <c r="H548" s="308" t="s">
        <v>266</v>
      </c>
      <c r="I548" s="308" t="s">
        <v>267</v>
      </c>
      <c r="J548" s="310" t="s">
        <v>268</v>
      </c>
      <c r="K548" s="293"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2"/>
      <c r="C549" s="294"/>
      <c r="D549" s="294"/>
      <c r="E549" s="307"/>
      <c r="F549" s="294"/>
      <c r="G549" s="309"/>
      <c r="H549" s="309"/>
      <c r="I549" s="309"/>
      <c r="J549" s="311"/>
      <c r="K549" s="294"/>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812</v>
      </c>
      <c r="E550" s="32">
        <v>4</v>
      </c>
      <c r="F550" s="32" t="s">
        <v>488</v>
      </c>
      <c r="G550" s="68" t="s">
        <v>277</v>
      </c>
      <c r="H550" s="69">
        <f>IF(I550=0,0,I550-(E550-1))</f>
        <v>633</v>
      </c>
      <c r="I550" s="70">
        <f>IF(E550=0,0,I545)</f>
        <v>636</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633-636</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766</v>
      </c>
      <c r="E551" s="32">
        <v>4</v>
      </c>
      <c r="F551" s="32" t="s">
        <v>488</v>
      </c>
      <c r="G551" s="68" t="s">
        <v>277</v>
      </c>
      <c r="H551" s="69">
        <f t="shared" ref="H551:H574" si="230">IF(E551=0,0,I551-(E551-1))</f>
        <v>629</v>
      </c>
      <c r="I551" s="70">
        <f t="shared" ref="I551:I574" si="231">IF(E551=0,0,H550-1)</f>
        <v>632</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0</v>
      </c>
      <c r="AE551" s="109" t="str">
        <f t="shared" si="223"/>
        <v>629-632</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767</v>
      </c>
      <c r="E552" s="32">
        <v>4</v>
      </c>
      <c r="F552" s="32" t="s">
        <v>488</v>
      </c>
      <c r="G552" s="75" t="s">
        <v>277</v>
      </c>
      <c r="H552" s="69">
        <f t="shared" si="230"/>
        <v>625</v>
      </c>
      <c r="I552" s="70">
        <f t="shared" si="231"/>
        <v>628</v>
      </c>
      <c r="J552" s="73" t="str">
        <f t="shared" ref="J552:J574" si="232">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0</v>
      </c>
      <c r="AE552" s="109" t="str">
        <f t="shared" si="223"/>
        <v>625-628</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4</v>
      </c>
    </row>
    <row r="553" spans="1:53" ht="15.75" thickBot="1" x14ac:dyDescent="0.3">
      <c r="A553" s="88"/>
      <c r="B553" s="66" t="s">
        <v>281</v>
      </c>
      <c r="C553" s="67" t="s">
        <v>484</v>
      </c>
      <c r="D553" s="102" t="s">
        <v>768</v>
      </c>
      <c r="E553" s="32">
        <v>4</v>
      </c>
      <c r="F553" s="32" t="s">
        <v>488</v>
      </c>
      <c r="G553" s="68" t="s">
        <v>277</v>
      </c>
      <c r="H553" s="69">
        <f t="shared" si="230"/>
        <v>621</v>
      </c>
      <c r="I553" s="70">
        <f t="shared" si="231"/>
        <v>624</v>
      </c>
      <c r="J553" s="73" t="str">
        <f t="shared" si="232"/>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0</v>
      </c>
      <c r="AE553" s="109" t="str">
        <f t="shared" si="223"/>
        <v>621-624</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8</v>
      </c>
    </row>
    <row r="554" spans="1:53" ht="15.75" thickBot="1" x14ac:dyDescent="0.3">
      <c r="A554" s="88"/>
      <c r="B554" s="66" t="s">
        <v>282</v>
      </c>
      <c r="C554" s="67" t="s">
        <v>484</v>
      </c>
      <c r="D554" s="102" t="s">
        <v>813</v>
      </c>
      <c r="E554" s="32">
        <v>4</v>
      </c>
      <c r="F554" s="32" t="s">
        <v>488</v>
      </c>
      <c r="G554" s="68" t="s">
        <v>277</v>
      </c>
      <c r="H554" s="69">
        <f t="shared" si="230"/>
        <v>617</v>
      </c>
      <c r="I554" s="70">
        <f t="shared" si="231"/>
        <v>620</v>
      </c>
      <c r="J554" s="73" t="str">
        <f t="shared" si="232"/>
        <v>--</v>
      </c>
      <c r="K554" s="32"/>
      <c r="L554" s="233"/>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617-620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4</v>
      </c>
    </row>
    <row r="555" spans="1:53" ht="15.75" thickBot="1" x14ac:dyDescent="0.3">
      <c r="A555" s="88"/>
      <c r="B555" s="66" t="s">
        <v>283</v>
      </c>
      <c r="C555" s="67" t="s">
        <v>484</v>
      </c>
      <c r="D555" s="102" t="s">
        <v>769</v>
      </c>
      <c r="E555" s="32">
        <v>8</v>
      </c>
      <c r="F555" s="32" t="s">
        <v>488</v>
      </c>
      <c r="G555" s="68" t="s">
        <v>277</v>
      </c>
      <c r="H555" s="69">
        <f t="shared" si="230"/>
        <v>609</v>
      </c>
      <c r="I555" s="70">
        <f t="shared" si="231"/>
        <v>616</v>
      </c>
      <c r="J555" s="73" t="str">
        <f t="shared" si="232"/>
        <v>--</v>
      </c>
      <c r="K555" s="32"/>
      <c r="L555" s="233"/>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0</v>
      </c>
      <c r="AE555" s="109" t="str">
        <f t="shared" si="223"/>
        <v>609-616</v>
      </c>
      <c r="AF555" s="109" t="str">
        <f t="shared" si="224"/>
        <v>Y</v>
      </c>
      <c r="AG555" s="109" t="str">
        <f t="shared" si="225"/>
        <v>B</v>
      </c>
      <c r="AM555" s="109">
        <f t="shared" si="226"/>
        <v>0</v>
      </c>
      <c r="AN555" s="109">
        <f t="shared" si="227"/>
        <v>0</v>
      </c>
      <c r="AO555" s="109" t="str">
        <f t="shared" si="228"/>
        <v/>
      </c>
      <c r="AQ555" s="109" t="str">
        <f t="shared" si="229"/>
        <v/>
      </c>
      <c r="BA555" s="229">
        <f>MOD(SUM(E550:E556),12)</f>
        <v>8</v>
      </c>
    </row>
    <row r="556" spans="1:53" ht="15.75" thickBot="1" x14ac:dyDescent="0.3">
      <c r="A556" s="88"/>
      <c r="B556" s="66" t="s">
        <v>284</v>
      </c>
      <c r="C556" s="67" t="s">
        <v>484</v>
      </c>
      <c r="D556" s="102" t="s">
        <v>814</v>
      </c>
      <c r="E556" s="32">
        <v>4</v>
      </c>
      <c r="F556" s="32" t="s">
        <v>488</v>
      </c>
      <c r="G556" s="68" t="s">
        <v>277</v>
      </c>
      <c r="H556" s="69">
        <f t="shared" si="230"/>
        <v>605</v>
      </c>
      <c r="I556" s="70">
        <f t="shared" si="231"/>
        <v>608</v>
      </c>
      <c r="J556" s="73" t="str">
        <f t="shared" si="232"/>
        <v>--</v>
      </c>
      <c r="K556" s="32"/>
      <c r="L556" s="233"/>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0</v>
      </c>
      <c r="AE556" s="109" t="str">
        <f t="shared" si="223"/>
        <v>605-608</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t="s">
        <v>484</v>
      </c>
      <c r="D557" s="102" t="s">
        <v>770</v>
      </c>
      <c r="E557" s="32">
        <v>4</v>
      </c>
      <c r="F557" s="32" t="s">
        <v>488</v>
      </c>
      <c r="G557" s="68" t="s">
        <v>277</v>
      </c>
      <c r="H557" s="69">
        <f t="shared" si="230"/>
        <v>601</v>
      </c>
      <c r="I557" s="70">
        <f t="shared" si="231"/>
        <v>604</v>
      </c>
      <c r="J557" s="73" t="str">
        <f t="shared" si="232"/>
        <v>--</v>
      </c>
      <c r="K557" s="32"/>
      <c r="L557" s="233"/>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0</v>
      </c>
      <c r="AE557" s="109" t="str">
        <f t="shared" si="223"/>
        <v>601-604</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7"/>
      <c r="N561" s="277"/>
      <c r="O561" s="277"/>
      <c r="P561" s="277"/>
      <c r="Q561" s="277"/>
      <c r="R561" s="277"/>
      <c r="S561" s="277"/>
      <c r="T561" s="277"/>
      <c r="U561" s="278"/>
      <c r="V561" s="103"/>
      <c r="W561" s="84">
        <f>Y561+1</f>
        <v>37</v>
      </c>
      <c r="X561" s="84"/>
      <c r="Y561" s="78">
        <f>SUM(E550:E561)</f>
        <v>36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7"/>
      <c r="N562" s="277"/>
      <c r="O562" s="277"/>
      <c r="P562" s="277"/>
      <c r="Q562" s="277"/>
      <c r="R562" s="277"/>
      <c r="S562" s="277"/>
      <c r="T562" s="277"/>
      <c r="U562" s="278"/>
      <c r="V562" s="103"/>
      <c r="W562" s="84">
        <f>Y562+1</f>
        <v>37</v>
      </c>
      <c r="X562" s="84"/>
      <c r="Y562" s="78">
        <f>SUM(E550:E562)</f>
        <v>36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7"/>
      <c r="N563" s="277"/>
      <c r="O563" s="277"/>
      <c r="P563" s="277"/>
      <c r="Q563" s="277"/>
      <c r="R563" s="277"/>
      <c r="S563" s="277"/>
      <c r="T563" s="277"/>
      <c r="U563" s="278"/>
      <c r="V563" s="103"/>
      <c r="W563" s="84">
        <f>Y563+1</f>
        <v>37</v>
      </c>
      <c r="X563" s="84"/>
      <c r="Y563" s="78">
        <f>SUM(E550:E563)</f>
        <v>36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7"/>
      <c r="N564" s="277"/>
      <c r="O564" s="277"/>
      <c r="P564" s="277"/>
      <c r="Q564" s="277"/>
      <c r="R564" s="277"/>
      <c r="S564" s="277"/>
      <c r="T564" s="277"/>
      <c r="U564" s="278"/>
      <c r="V564" s="103"/>
      <c r="W564" s="84">
        <f>Y564+1</f>
        <v>37</v>
      </c>
      <c r="X564" s="84"/>
      <c r="Y564" s="78">
        <f>SUM(E550:E564)</f>
        <v>36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7"/>
      <c r="N565" s="277"/>
      <c r="O565" s="277"/>
      <c r="P565" s="277"/>
      <c r="Q565" s="277"/>
      <c r="R565" s="277"/>
      <c r="S565" s="277"/>
      <c r="T565" s="277"/>
      <c r="U565" s="278"/>
      <c r="V565" s="103"/>
      <c r="W565" s="84">
        <f t="shared" ref="W565:W573" si="237">Y565+1</f>
        <v>37</v>
      </c>
      <c r="X565" s="84"/>
      <c r="Y565" s="78">
        <f>SUM(E550:E565)</f>
        <v>36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7"/>
      <c r="N566" s="277"/>
      <c r="O566" s="277"/>
      <c r="P566" s="277"/>
      <c r="Q566" s="277"/>
      <c r="R566" s="277"/>
      <c r="S566" s="277"/>
      <c r="T566" s="277"/>
      <c r="U566" s="278"/>
      <c r="V566" s="103"/>
      <c r="W566" s="84">
        <f t="shared" si="237"/>
        <v>37</v>
      </c>
      <c r="X566" s="84"/>
      <c r="Y566" s="78">
        <f>SUM(E550:E566)</f>
        <v>36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7"/>
      <c r="N567" s="277"/>
      <c r="O567" s="277"/>
      <c r="P567" s="277"/>
      <c r="Q567" s="277"/>
      <c r="R567" s="277"/>
      <c r="S567" s="277"/>
      <c r="T567" s="277"/>
      <c r="U567" s="278"/>
      <c r="V567" s="103"/>
      <c r="W567" s="84">
        <f t="shared" si="237"/>
        <v>37</v>
      </c>
      <c r="X567" s="84"/>
      <c r="Y567" s="78">
        <f>SUM(E550:E567)</f>
        <v>36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7"/>
      <c r="N568" s="277"/>
      <c r="O568" s="277"/>
      <c r="P568" s="277"/>
      <c r="Q568" s="277"/>
      <c r="R568" s="277"/>
      <c r="S568" s="277"/>
      <c r="T568" s="277"/>
      <c r="U568" s="278"/>
      <c r="V568" s="103"/>
      <c r="W568" s="84">
        <f t="shared" si="237"/>
        <v>37</v>
      </c>
      <c r="X568" s="84"/>
      <c r="Y568" s="78">
        <f>SUM(E550:E568)</f>
        <v>36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7"/>
      <c r="N569" s="277"/>
      <c r="O569" s="277"/>
      <c r="P569" s="277"/>
      <c r="Q569" s="277"/>
      <c r="R569" s="277"/>
      <c r="S569" s="277"/>
      <c r="T569" s="277"/>
      <c r="U569" s="278"/>
      <c r="V569" s="103"/>
      <c r="W569" s="84">
        <f t="shared" si="237"/>
        <v>37</v>
      </c>
      <c r="X569" s="84"/>
      <c r="Y569" s="78">
        <f>SUM(E550:E569)</f>
        <v>36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7"/>
      <c r="N570" s="277"/>
      <c r="O570" s="277"/>
      <c r="P570" s="277"/>
      <c r="Q570" s="277"/>
      <c r="R570" s="277"/>
      <c r="S570" s="277"/>
      <c r="T570" s="277"/>
      <c r="U570" s="278"/>
      <c r="V570" s="103"/>
      <c r="W570" s="84">
        <f t="shared" si="237"/>
        <v>37</v>
      </c>
      <c r="X570" s="84"/>
      <c r="Y570" s="78">
        <f>SUM(E550:E570)</f>
        <v>36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7"/>
      <c r="N571" s="277"/>
      <c r="O571" s="277"/>
      <c r="P571" s="277"/>
      <c r="Q571" s="277"/>
      <c r="R571" s="277"/>
      <c r="S571" s="277"/>
      <c r="T571" s="277"/>
      <c r="U571" s="278"/>
      <c r="V571" s="103"/>
      <c r="W571" s="84">
        <f t="shared" si="237"/>
        <v>37</v>
      </c>
      <c r="X571" s="84"/>
      <c r="Y571" s="78">
        <f>SUM(E550:E571)</f>
        <v>36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7"/>
      <c r="N572" s="277"/>
      <c r="O572" s="277"/>
      <c r="P572" s="277"/>
      <c r="Q572" s="277"/>
      <c r="R572" s="277"/>
      <c r="S572" s="277"/>
      <c r="T572" s="277"/>
      <c r="U572" s="278"/>
      <c r="V572" s="103"/>
      <c r="W572" s="84">
        <f t="shared" si="237"/>
        <v>37</v>
      </c>
      <c r="X572" s="84"/>
      <c r="Y572" s="78">
        <f>SUM(E550:E572)</f>
        <v>36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7"/>
      <c r="N573" s="277"/>
      <c r="O573" s="277"/>
      <c r="P573" s="277"/>
      <c r="Q573" s="277"/>
      <c r="R573" s="277"/>
      <c r="S573" s="277"/>
      <c r="T573" s="277"/>
      <c r="U573" s="278"/>
      <c r="V573" s="103"/>
      <c r="W573" s="84">
        <f t="shared" si="237"/>
        <v>37</v>
      </c>
      <c r="X573" s="84"/>
      <c r="Y573" s="78">
        <f>SUM(E550:E573)</f>
        <v>36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7"/>
      <c r="N574" s="277"/>
      <c r="O574" s="277"/>
      <c r="P574" s="277"/>
      <c r="Q574" s="277"/>
      <c r="R574" s="277"/>
      <c r="S574" s="277"/>
      <c r="T574" s="277"/>
      <c r="U574" s="278"/>
      <c r="V574" s="103"/>
      <c r="W574" s="72"/>
      <c r="X574" s="72"/>
      <c r="Y574" s="78">
        <f>SUM(E550:E574)</f>
        <v>36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19" t="s">
        <v>331</v>
      </c>
      <c r="C575" s="320"/>
      <c r="D575" s="79"/>
      <c r="E575" s="80"/>
      <c r="F575" s="80"/>
      <c r="G575" s="81"/>
      <c r="H575" s="192"/>
      <c r="I575" s="192"/>
      <c r="J575" s="192"/>
      <c r="K575" s="82"/>
      <c r="L575" s="319" t="s">
        <v>306</v>
      </c>
      <c r="M575" s="330"/>
      <c r="N575" s="330"/>
      <c r="O575" s="330"/>
      <c r="P575" s="330"/>
      <c r="Q575" s="330"/>
      <c r="R575" s="330"/>
      <c r="S575" s="330"/>
      <c r="T575" s="330"/>
      <c r="U575" s="320"/>
      <c r="V575" s="104"/>
      <c r="W575" s="72"/>
      <c r="X575" s="72"/>
      <c r="Y575" s="72"/>
      <c r="Z575" s="72"/>
      <c r="AA575" s="72" t="str">
        <f t="shared" si="236"/>
        <v/>
      </c>
      <c r="AB575" s="72"/>
      <c r="AC575" s="72">
        <f>SUM(AC550:AC574)</f>
        <v>25</v>
      </c>
      <c r="AD575" s="72">
        <f>SUM(AD550:AD574)</f>
        <v>17</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9" t="s">
        <v>307</v>
      </c>
      <c r="C576" s="320"/>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2" t="s">
        <v>222</v>
      </c>
      <c r="C580" s="313"/>
      <c r="D580" s="314" t="s">
        <v>223</v>
      </c>
      <c r="E580" s="305"/>
      <c r="F580" s="88"/>
      <c r="G580" s="315" t="s">
        <v>224</v>
      </c>
      <c r="H580" s="316"/>
      <c r="I580" s="28">
        <f>SUM(E591:E615)</f>
        <v>12</v>
      </c>
      <c r="J580" s="317" t="s">
        <v>225</v>
      </c>
      <c r="K580" s="318"/>
      <c r="L580" s="305"/>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5" t="s">
        <v>226</v>
      </c>
      <c r="AA580" s="296"/>
      <c r="AB580" s="297"/>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4" t="s">
        <v>230</v>
      </c>
      <c r="H581" s="305"/>
      <c r="I581" s="33">
        <f>E582-I580</f>
        <v>420</v>
      </c>
      <c r="J581" s="289" t="s">
        <v>231</v>
      </c>
      <c r="K581" s="290"/>
      <c r="L581" s="34">
        <f>I585</f>
        <v>577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298" t="s">
        <v>232</v>
      </c>
      <c r="AA581" s="300" t="s">
        <v>233</v>
      </c>
      <c r="AB581" s="301"/>
      <c r="AC581" s="25"/>
      <c r="AD581" s="25"/>
      <c r="AH581" s="109">
        <v>4</v>
      </c>
      <c r="AI581" s="109" t="str">
        <f>IF($E581="SS",COUNTIFS($C591:$C615,"FST",$E591:$E615,"4"),"0")</f>
        <v>0</v>
      </c>
      <c r="AJ581" s="109" t="str">
        <f>IF($E581="RPX",COUNTIFS($C591:$C615,"FST",$E591:$E615,"4"),"0")</f>
        <v>0</v>
      </c>
      <c r="AK581" s="109">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432</v>
      </c>
      <c r="F582" s="88"/>
      <c r="G582" s="291" t="s">
        <v>237</v>
      </c>
      <c r="H582" s="292"/>
      <c r="I582" s="35">
        <f>IF(E582=0,0,12-(MOD(I580,12)))</f>
        <v>12</v>
      </c>
      <c r="J582" s="289" t="s">
        <v>238</v>
      </c>
      <c r="K582" s="290"/>
      <c r="L582" s="39">
        <f>I586-I580</f>
        <v>576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9"/>
      <c r="AA582" s="302"/>
      <c r="AB582" s="303"/>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192</v>
      </c>
      <c r="F583" s="88"/>
      <c r="G583" s="321" t="s">
        <v>242</v>
      </c>
      <c r="H583" s="43" t="s">
        <v>243</v>
      </c>
      <c r="I583" s="35">
        <f>IF(E583&lt;&gt;0,1,0)</f>
        <v>1</v>
      </c>
      <c r="J583" s="291" t="s">
        <v>244</v>
      </c>
      <c r="K583" s="292"/>
      <c r="L583" s="44">
        <f>'Cable Calculator'!BV3</f>
        <v>1589</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322"/>
      <c r="H584" s="47" t="s">
        <v>248</v>
      </c>
      <c r="I584" s="35">
        <f>IF(E583&lt;&gt;0,E583,0)</f>
        <v>192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1</v>
      </c>
      <c r="V584" s="35">
        <f>IF($E581="EUC",SUM($AN616,AP616,AR616),"0")</f>
        <v>0</v>
      </c>
      <c r="W584" s="34">
        <f>COUNTIFS($E591:$E615,"12",$F591:$F615,"HH",$C591:$C615,"FST")</f>
        <v>1</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1</v>
      </c>
      <c r="AL584" s="109" t="str">
        <f>IF($E581="RPX-T",COUNTIFS($C591:$C615,"FST",$E591:$E615,"12"),"0")</f>
        <v>0</v>
      </c>
      <c r="BA584" s="227"/>
    </row>
    <row r="585" spans="1:53" ht="16.5" customHeight="1" thickTop="1" thickBot="1" x14ac:dyDescent="0.3">
      <c r="A585" s="88"/>
      <c r="B585" s="36" t="s">
        <v>249</v>
      </c>
      <c r="C585" s="30">
        <v>0</v>
      </c>
      <c r="D585" s="49" t="s">
        <v>250</v>
      </c>
      <c r="E585" s="50">
        <f>E582/12</f>
        <v>36</v>
      </c>
      <c r="F585" s="88"/>
      <c r="G585" s="321" t="s">
        <v>251</v>
      </c>
      <c r="H585" s="51" t="s">
        <v>252</v>
      </c>
      <c r="I585" s="112">
        <f>E584</f>
        <v>577</v>
      </c>
      <c r="J585" s="323" t="s">
        <v>253</v>
      </c>
      <c r="K585" s="324"/>
      <c r="L585" s="325"/>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216</v>
      </c>
      <c r="D586" s="31" t="s">
        <v>256</v>
      </c>
      <c r="E586" s="101" t="str">
        <f>IF('Cable Calculator'!BV5="","",'Cable Calculator'!BV5)</f>
        <v>N</v>
      </c>
      <c r="F586" s="88"/>
      <c r="G586" s="322"/>
      <c r="H586" s="47" t="s">
        <v>257</v>
      </c>
      <c r="I586" s="35">
        <f>IF(E584="","0",IF(AND(E581="EUC",E582=432), I585+(203-E583),IF(E584=0,0,(E584+(E582-E583)-1))))</f>
        <v>588</v>
      </c>
      <c r="J586" s="285" t="str">
        <f>IFERROR(IF(OR(E581="EUC",E581="SS"),"---",IF(OR(P580,S580),"NO 2F Tethers for RPX!",IF(OR(P582,S582),"NO 6F Tethers for RPX!","---"))),"---")</f>
        <v>---</v>
      </c>
      <c r="K586" s="286"/>
      <c r="L586" s="287"/>
      <c r="M586" s="285" t="str">
        <f>IF(E583&gt;60,"Dead Count &gt;60: Consider Downsize","---")</f>
        <v>Dead Count &gt;60: Consider Downsize</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228</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1" t="s">
        <v>260</v>
      </c>
      <c r="C589" s="293" t="s">
        <v>261</v>
      </c>
      <c r="D589" s="293" t="s">
        <v>262</v>
      </c>
      <c r="E589" s="306" t="s">
        <v>263</v>
      </c>
      <c r="F589" s="293" t="s">
        <v>264</v>
      </c>
      <c r="G589" s="308" t="s">
        <v>265</v>
      </c>
      <c r="H589" s="308" t="s">
        <v>266</v>
      </c>
      <c r="I589" s="308" t="s">
        <v>267</v>
      </c>
      <c r="J589" s="310" t="s">
        <v>268</v>
      </c>
      <c r="K589" s="293"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2"/>
      <c r="C590" s="294"/>
      <c r="D590" s="294"/>
      <c r="E590" s="307"/>
      <c r="F590" s="294"/>
      <c r="G590" s="309"/>
      <c r="H590" s="309"/>
      <c r="I590" s="309"/>
      <c r="J590" s="311"/>
      <c r="K590" s="294"/>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771</v>
      </c>
      <c r="E591" s="32">
        <v>12</v>
      </c>
      <c r="F591" s="32" t="s">
        <v>488</v>
      </c>
      <c r="G591" s="68" t="s">
        <v>277</v>
      </c>
      <c r="H591" s="69">
        <f>IF(I591=0,0,I591-(E591-1))</f>
        <v>577</v>
      </c>
      <c r="I591" s="70">
        <f>IF(E591=0,0,I586)</f>
        <v>588</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577-588</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502</v>
      </c>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77" t="s">
        <v>737</v>
      </c>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1</v>
      </c>
      <c r="AE592" s="109" t="str">
        <f t="shared" si="240"/>
        <v>0-0</v>
      </c>
      <c r="AF592" s="109" t="str">
        <f t="shared" si="241"/>
        <v>N</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7"/>
      <c r="N602" s="277"/>
      <c r="O602" s="277"/>
      <c r="P602" s="277"/>
      <c r="Q602" s="277"/>
      <c r="R602" s="277"/>
      <c r="S602" s="277"/>
      <c r="T602" s="277"/>
      <c r="U602" s="278"/>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7"/>
      <c r="N603" s="277"/>
      <c r="O603" s="277"/>
      <c r="P603" s="277"/>
      <c r="Q603" s="277"/>
      <c r="R603" s="277"/>
      <c r="S603" s="277"/>
      <c r="T603" s="277"/>
      <c r="U603" s="278"/>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7"/>
      <c r="N604" s="277"/>
      <c r="O604" s="277"/>
      <c r="P604" s="277"/>
      <c r="Q604" s="277"/>
      <c r="R604" s="277"/>
      <c r="S604" s="277"/>
      <c r="T604" s="277"/>
      <c r="U604" s="278"/>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7"/>
      <c r="N605" s="277"/>
      <c r="O605" s="277"/>
      <c r="P605" s="277"/>
      <c r="Q605" s="277"/>
      <c r="R605" s="277"/>
      <c r="S605" s="277"/>
      <c r="T605" s="277"/>
      <c r="U605" s="278"/>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7"/>
      <c r="N606" s="277"/>
      <c r="O606" s="277"/>
      <c r="P606" s="277"/>
      <c r="Q606" s="277"/>
      <c r="R606" s="277"/>
      <c r="S606" s="277"/>
      <c r="T606" s="277"/>
      <c r="U606" s="278"/>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7"/>
      <c r="N607" s="277"/>
      <c r="O607" s="277"/>
      <c r="P607" s="277"/>
      <c r="Q607" s="277"/>
      <c r="R607" s="277"/>
      <c r="S607" s="277"/>
      <c r="T607" s="277"/>
      <c r="U607" s="278"/>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7"/>
      <c r="N608" s="277"/>
      <c r="O608" s="277"/>
      <c r="P608" s="277"/>
      <c r="Q608" s="277"/>
      <c r="R608" s="277"/>
      <c r="S608" s="277"/>
      <c r="T608" s="277"/>
      <c r="U608" s="278"/>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7"/>
      <c r="N609" s="277"/>
      <c r="O609" s="277"/>
      <c r="P609" s="277"/>
      <c r="Q609" s="277"/>
      <c r="R609" s="277"/>
      <c r="S609" s="277"/>
      <c r="T609" s="277"/>
      <c r="U609" s="278"/>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7"/>
      <c r="N610" s="277"/>
      <c r="O610" s="277"/>
      <c r="P610" s="277"/>
      <c r="Q610" s="277"/>
      <c r="R610" s="277"/>
      <c r="S610" s="277"/>
      <c r="T610" s="277"/>
      <c r="U610" s="278"/>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7"/>
      <c r="N611" s="277"/>
      <c r="O611" s="277"/>
      <c r="P611" s="277"/>
      <c r="Q611" s="277"/>
      <c r="R611" s="277"/>
      <c r="S611" s="277"/>
      <c r="T611" s="277"/>
      <c r="U611" s="278"/>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7"/>
      <c r="N612" s="277"/>
      <c r="O612" s="277"/>
      <c r="P612" s="277"/>
      <c r="Q612" s="277"/>
      <c r="R612" s="277"/>
      <c r="S612" s="277"/>
      <c r="T612" s="277"/>
      <c r="U612" s="278"/>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7"/>
      <c r="N613" s="277"/>
      <c r="O613" s="277"/>
      <c r="P613" s="277"/>
      <c r="Q613" s="277"/>
      <c r="R613" s="277"/>
      <c r="S613" s="277"/>
      <c r="T613" s="277"/>
      <c r="U613" s="278"/>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7"/>
      <c r="N614" s="277"/>
      <c r="O614" s="277"/>
      <c r="P614" s="277"/>
      <c r="Q614" s="277"/>
      <c r="R614" s="277"/>
      <c r="S614" s="277"/>
      <c r="T614" s="277"/>
      <c r="U614" s="278"/>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7"/>
      <c r="N615" s="277"/>
      <c r="O615" s="277"/>
      <c r="P615" s="277"/>
      <c r="Q615" s="277"/>
      <c r="R615" s="277"/>
      <c r="S615" s="277"/>
      <c r="T615" s="277"/>
      <c r="U615" s="278"/>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19" t="s">
        <v>333</v>
      </c>
      <c r="C616" s="320"/>
      <c r="D616" s="79"/>
      <c r="E616" s="80"/>
      <c r="F616" s="80"/>
      <c r="G616" s="81"/>
      <c r="H616" s="192"/>
      <c r="I616" s="192"/>
      <c r="J616" s="192"/>
      <c r="K616" s="82"/>
      <c r="L616" s="319" t="s">
        <v>306</v>
      </c>
      <c r="M616" s="330"/>
      <c r="N616" s="330"/>
      <c r="O616" s="330"/>
      <c r="P616" s="330"/>
      <c r="Q616" s="330"/>
      <c r="R616" s="330"/>
      <c r="S616" s="330"/>
      <c r="T616" s="330"/>
      <c r="U616" s="320"/>
      <c r="V616" s="104"/>
      <c r="W616" s="72"/>
      <c r="X616" s="72"/>
      <c r="Y616" s="72"/>
      <c r="Z616" s="72"/>
      <c r="AA616" s="72" t="str">
        <f t="shared" si="253"/>
        <v/>
      </c>
      <c r="AB616" s="72"/>
      <c r="AC616" s="72">
        <f>SUM(AC591:AC615)</f>
        <v>25</v>
      </c>
      <c r="AD616" s="72">
        <f>SUM(AD591:AD615)</f>
        <v>24</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9" t="s">
        <v>307</v>
      </c>
      <c r="C617" s="320"/>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2" t="s">
        <v>222</v>
      </c>
      <c r="C621" s="313"/>
      <c r="D621" s="314" t="s">
        <v>223</v>
      </c>
      <c r="E621" s="305"/>
      <c r="F621" s="88"/>
      <c r="G621" s="315" t="s">
        <v>224</v>
      </c>
      <c r="H621" s="316"/>
      <c r="I621" s="28">
        <f>SUM(E632:E656)</f>
        <v>216</v>
      </c>
      <c r="J621" s="317" t="s">
        <v>225</v>
      </c>
      <c r="K621" s="318"/>
      <c r="L621" s="305"/>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5" t="s">
        <v>226</v>
      </c>
      <c r="AA621" s="296"/>
      <c r="AB621" s="297"/>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4" t="s">
        <v>230</v>
      </c>
      <c r="H622" s="305"/>
      <c r="I622" s="33">
        <f>E623-I621</f>
        <v>0</v>
      </c>
      <c r="J622" s="289" t="s">
        <v>231</v>
      </c>
      <c r="K622" s="290"/>
      <c r="L622" s="34">
        <f>I626</f>
        <v>361</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298" t="s">
        <v>232</v>
      </c>
      <c r="AA622" s="300" t="s">
        <v>233</v>
      </c>
      <c r="AB622" s="301"/>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216</v>
      </c>
      <c r="F623" s="88"/>
      <c r="G623" s="291" t="s">
        <v>237</v>
      </c>
      <c r="H623" s="292"/>
      <c r="I623" s="35">
        <f>IF(E623=0,0,12-(MOD(I621,12)))</f>
        <v>12</v>
      </c>
      <c r="J623" s="289" t="s">
        <v>238</v>
      </c>
      <c r="K623" s="290"/>
      <c r="L623" s="39">
        <f>I627-I621</f>
        <v>360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9"/>
      <c r="AA623" s="302"/>
      <c r="AB623" s="303"/>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0</v>
      </c>
      <c r="F624" s="88"/>
      <c r="G624" s="321" t="s">
        <v>242</v>
      </c>
      <c r="H624" s="43" t="s">
        <v>243</v>
      </c>
      <c r="I624" s="35">
        <f>IF(E624&lt;&gt;0,1,0)</f>
        <v>0</v>
      </c>
      <c r="J624" s="291" t="s">
        <v>244</v>
      </c>
      <c r="K624" s="292"/>
      <c r="L624" s="44">
        <f>'Cable Calculator'!CA3</f>
        <v>1546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361</v>
      </c>
      <c r="F625" s="88"/>
      <c r="G625" s="322"/>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18</v>
      </c>
      <c r="F626" s="88"/>
      <c r="G626" s="321" t="s">
        <v>251</v>
      </c>
      <c r="H626" s="51" t="s">
        <v>252</v>
      </c>
      <c r="I626" s="112">
        <f>E625</f>
        <v>361</v>
      </c>
      <c r="J626" s="323" t="s">
        <v>253</v>
      </c>
      <c r="K626" s="324"/>
      <c r="L626" s="325"/>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2"/>
      <c r="H627" s="47" t="s">
        <v>257</v>
      </c>
      <c r="I627" s="35">
        <f>IF(E625="","0",IF(AND(E622="EUC",E623=432), I626+(203-E624),IF(E625=0,0,(E625+(E623-E624)-1))))</f>
        <v>576</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216</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1" t="s">
        <v>260</v>
      </c>
      <c r="C630" s="293" t="s">
        <v>261</v>
      </c>
      <c r="D630" s="293" t="s">
        <v>262</v>
      </c>
      <c r="E630" s="306" t="s">
        <v>263</v>
      </c>
      <c r="F630" s="293" t="s">
        <v>264</v>
      </c>
      <c r="G630" s="308" t="s">
        <v>265</v>
      </c>
      <c r="H630" s="308" t="s">
        <v>266</v>
      </c>
      <c r="I630" s="308" t="s">
        <v>267</v>
      </c>
      <c r="J630" s="310" t="s">
        <v>268</v>
      </c>
      <c r="K630" s="293"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2"/>
      <c r="C631" s="294"/>
      <c r="D631" s="294"/>
      <c r="E631" s="307"/>
      <c r="F631" s="294"/>
      <c r="G631" s="309"/>
      <c r="H631" s="309"/>
      <c r="I631" s="309"/>
      <c r="J631" s="311"/>
      <c r="K631" s="294"/>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772</v>
      </c>
      <c r="E632" s="32">
        <v>4</v>
      </c>
      <c r="F632" s="32" t="s">
        <v>488</v>
      </c>
      <c r="G632" s="68" t="s">
        <v>277</v>
      </c>
      <c r="H632" s="69">
        <f>IF(I632=0,0,I632-(E632-1))</f>
        <v>573</v>
      </c>
      <c r="I632" s="70">
        <f>IF(E632=0,0,I627)</f>
        <v>576</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573-576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816</v>
      </c>
      <c r="E633" s="32">
        <v>4</v>
      </c>
      <c r="F633" s="32" t="s">
        <v>488</v>
      </c>
      <c r="G633" s="68" t="s">
        <v>277</v>
      </c>
      <c r="H633" s="69">
        <f t="shared" ref="H633:H656" si="264">IF(E633=0,0,I633-(E633-1))</f>
        <v>569</v>
      </c>
      <c r="I633" s="70">
        <f t="shared" ref="I633:I656" si="265">IF(E633=0,0,H632-1)</f>
        <v>572</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0</v>
      </c>
      <c r="AE633" s="109" t="str">
        <f t="shared" si="257"/>
        <v>569-572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773</v>
      </c>
      <c r="E634" s="32">
        <v>4</v>
      </c>
      <c r="F634" s="32" t="s">
        <v>488</v>
      </c>
      <c r="G634" s="75" t="s">
        <v>277</v>
      </c>
      <c r="H634" s="69">
        <f t="shared" si="264"/>
        <v>565</v>
      </c>
      <c r="I634" s="70">
        <f t="shared" si="265"/>
        <v>568</v>
      </c>
      <c r="J634" s="73" t="str">
        <f t="shared" ref="J634:J656" si="266">IF(C634="","--",IF(AND(C634&lt;&gt;"FST",C634&lt;&gt;"TCF",BA633&lt;&gt;0),BA633,"--"))</f>
        <v>--</v>
      </c>
      <c r="K634" s="32"/>
      <c r="L634" s="233"/>
      <c r="M634" s="277" t="s">
        <v>419</v>
      </c>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0</v>
      </c>
      <c r="AE634" s="109" t="str">
        <f t="shared" si="257"/>
        <v>565-568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502</v>
      </c>
      <c r="D635" s="102"/>
      <c r="E635" s="32">
        <v>72</v>
      </c>
      <c r="F635" s="32"/>
      <c r="G635" s="68" t="s">
        <v>277</v>
      </c>
      <c r="H635" s="69">
        <f t="shared" si="264"/>
        <v>493</v>
      </c>
      <c r="I635" s="70">
        <f t="shared" si="265"/>
        <v>564</v>
      </c>
      <c r="J635" s="73" t="str">
        <f t="shared" si="266"/>
        <v>--</v>
      </c>
      <c r="K635" s="32"/>
      <c r="L635" s="233"/>
      <c r="M635" s="277" t="s">
        <v>420</v>
      </c>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1</v>
      </c>
      <c r="AE635" s="109" t="str">
        <f t="shared" si="257"/>
        <v>493-564</v>
      </c>
      <c r="AF635" s="109" t="str">
        <f t="shared" si="258"/>
        <v>N</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t="s">
        <v>502</v>
      </c>
      <c r="D636" s="102"/>
      <c r="E636" s="32">
        <v>132</v>
      </c>
      <c r="F636" s="32"/>
      <c r="G636" s="68" t="s">
        <v>277</v>
      </c>
      <c r="H636" s="69">
        <f t="shared" si="264"/>
        <v>361</v>
      </c>
      <c r="I636" s="70">
        <f t="shared" si="265"/>
        <v>492</v>
      </c>
      <c r="J636" s="73" t="str">
        <f t="shared" si="266"/>
        <v>--</v>
      </c>
      <c r="K636" s="32"/>
      <c r="L636" s="233"/>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361-492</v>
      </c>
      <c r="AF636" s="109" t="str">
        <f t="shared" si="258"/>
        <v>N</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7"/>
      <c r="N643" s="277"/>
      <c r="O643" s="277"/>
      <c r="P643" s="277"/>
      <c r="Q643" s="277"/>
      <c r="R643" s="277"/>
      <c r="S643" s="277"/>
      <c r="T643" s="277"/>
      <c r="U643" s="278"/>
      <c r="V643" s="103"/>
      <c r="W643" s="84">
        <f>Y643+1</f>
        <v>217</v>
      </c>
      <c r="X643" s="84"/>
      <c r="Y643" s="78">
        <f>SUM(E632:E643)</f>
        <v>216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7"/>
      <c r="N644" s="277"/>
      <c r="O644" s="277"/>
      <c r="P644" s="277"/>
      <c r="Q644" s="277"/>
      <c r="R644" s="277"/>
      <c r="S644" s="277"/>
      <c r="T644" s="277"/>
      <c r="U644" s="278"/>
      <c r="V644" s="103"/>
      <c r="W644" s="84">
        <f>Y644+1</f>
        <v>217</v>
      </c>
      <c r="X644" s="84"/>
      <c r="Y644" s="78">
        <f>SUM(E632:E644)</f>
        <v>216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7"/>
      <c r="N645" s="277"/>
      <c r="O645" s="277"/>
      <c r="P645" s="277"/>
      <c r="Q645" s="277"/>
      <c r="R645" s="277"/>
      <c r="S645" s="277"/>
      <c r="T645" s="277"/>
      <c r="U645" s="278"/>
      <c r="V645" s="103"/>
      <c r="W645" s="84">
        <f>Y645+1</f>
        <v>217</v>
      </c>
      <c r="X645" s="84"/>
      <c r="Y645" s="78">
        <f>SUM(E632:E645)</f>
        <v>216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7"/>
      <c r="N646" s="277"/>
      <c r="O646" s="277"/>
      <c r="P646" s="277"/>
      <c r="Q646" s="277"/>
      <c r="R646" s="277"/>
      <c r="S646" s="277"/>
      <c r="T646" s="277"/>
      <c r="U646" s="278"/>
      <c r="V646" s="103"/>
      <c r="W646" s="84">
        <f>Y646+1</f>
        <v>217</v>
      </c>
      <c r="X646" s="84"/>
      <c r="Y646" s="78">
        <f>SUM(E632:E646)</f>
        <v>216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7"/>
      <c r="N647" s="277"/>
      <c r="O647" s="277"/>
      <c r="P647" s="277"/>
      <c r="Q647" s="277"/>
      <c r="R647" s="277"/>
      <c r="S647" s="277"/>
      <c r="T647" s="277"/>
      <c r="U647" s="278"/>
      <c r="V647" s="103"/>
      <c r="W647" s="84">
        <f t="shared" ref="W647:W655" si="271">Y647+1</f>
        <v>217</v>
      </c>
      <c r="X647" s="84"/>
      <c r="Y647" s="78">
        <f>SUM(E632:E647)</f>
        <v>216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7"/>
      <c r="N648" s="277"/>
      <c r="O648" s="277"/>
      <c r="P648" s="277"/>
      <c r="Q648" s="277"/>
      <c r="R648" s="277"/>
      <c r="S648" s="277"/>
      <c r="T648" s="277"/>
      <c r="U648" s="278"/>
      <c r="V648" s="103"/>
      <c r="W648" s="84">
        <f t="shared" si="271"/>
        <v>217</v>
      </c>
      <c r="X648" s="84"/>
      <c r="Y648" s="78">
        <f>SUM(E632:E648)</f>
        <v>216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7"/>
      <c r="N649" s="277"/>
      <c r="O649" s="277"/>
      <c r="P649" s="277"/>
      <c r="Q649" s="277"/>
      <c r="R649" s="277"/>
      <c r="S649" s="277"/>
      <c r="T649" s="277"/>
      <c r="U649" s="278"/>
      <c r="V649" s="103"/>
      <c r="W649" s="84">
        <f t="shared" si="271"/>
        <v>217</v>
      </c>
      <c r="X649" s="84"/>
      <c r="Y649" s="78">
        <f>SUM(E632:E649)</f>
        <v>216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7"/>
      <c r="N650" s="277"/>
      <c r="O650" s="277"/>
      <c r="P650" s="277"/>
      <c r="Q650" s="277"/>
      <c r="R650" s="277"/>
      <c r="S650" s="277"/>
      <c r="T650" s="277"/>
      <c r="U650" s="278"/>
      <c r="V650" s="103"/>
      <c r="W650" s="84">
        <f t="shared" si="271"/>
        <v>217</v>
      </c>
      <c r="X650" s="84"/>
      <c r="Y650" s="78">
        <f>SUM(E632:E650)</f>
        <v>216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7"/>
      <c r="N651" s="277"/>
      <c r="O651" s="277"/>
      <c r="P651" s="277"/>
      <c r="Q651" s="277"/>
      <c r="R651" s="277"/>
      <c r="S651" s="277"/>
      <c r="T651" s="277"/>
      <c r="U651" s="278"/>
      <c r="V651" s="103"/>
      <c r="W651" s="84">
        <f t="shared" si="271"/>
        <v>217</v>
      </c>
      <c r="X651" s="84"/>
      <c r="Y651" s="78">
        <f>SUM(E632:E651)</f>
        <v>216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7"/>
      <c r="N652" s="277"/>
      <c r="O652" s="277"/>
      <c r="P652" s="277"/>
      <c r="Q652" s="277"/>
      <c r="R652" s="277"/>
      <c r="S652" s="277"/>
      <c r="T652" s="277"/>
      <c r="U652" s="278"/>
      <c r="V652" s="103"/>
      <c r="W652" s="84">
        <f t="shared" si="271"/>
        <v>217</v>
      </c>
      <c r="X652" s="84"/>
      <c r="Y652" s="78">
        <f>SUM(E632:E652)</f>
        <v>216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7"/>
      <c r="N653" s="277"/>
      <c r="O653" s="277"/>
      <c r="P653" s="277"/>
      <c r="Q653" s="277"/>
      <c r="R653" s="277"/>
      <c r="S653" s="277"/>
      <c r="T653" s="277"/>
      <c r="U653" s="278"/>
      <c r="V653" s="103"/>
      <c r="W653" s="84">
        <f t="shared" si="271"/>
        <v>217</v>
      </c>
      <c r="X653" s="84"/>
      <c r="Y653" s="78">
        <f>SUM(E632:E653)</f>
        <v>216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7"/>
      <c r="N654" s="277"/>
      <c r="O654" s="277"/>
      <c r="P654" s="277"/>
      <c r="Q654" s="277"/>
      <c r="R654" s="277"/>
      <c r="S654" s="277"/>
      <c r="T654" s="277"/>
      <c r="U654" s="278"/>
      <c r="V654" s="103"/>
      <c r="W654" s="84">
        <f t="shared" si="271"/>
        <v>217</v>
      </c>
      <c r="X654" s="84"/>
      <c r="Y654" s="78">
        <f>SUM(E632:E654)</f>
        <v>216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7"/>
      <c r="N655" s="277"/>
      <c r="O655" s="277"/>
      <c r="P655" s="277"/>
      <c r="Q655" s="277"/>
      <c r="R655" s="277"/>
      <c r="S655" s="277"/>
      <c r="T655" s="277"/>
      <c r="U655" s="278"/>
      <c r="V655" s="103"/>
      <c r="W655" s="84">
        <f t="shared" si="271"/>
        <v>217</v>
      </c>
      <c r="X655" s="84"/>
      <c r="Y655" s="78">
        <f>SUM(E632:E655)</f>
        <v>216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7"/>
      <c r="N656" s="277"/>
      <c r="O656" s="277"/>
      <c r="P656" s="277"/>
      <c r="Q656" s="277"/>
      <c r="R656" s="277"/>
      <c r="S656" s="277"/>
      <c r="T656" s="277"/>
      <c r="U656" s="278"/>
      <c r="V656" s="103"/>
      <c r="W656" s="72"/>
      <c r="X656" s="72"/>
      <c r="Y656" s="78">
        <f>SUM(E632:E656)</f>
        <v>216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19" t="s">
        <v>335</v>
      </c>
      <c r="C657" s="320"/>
      <c r="D657" s="79"/>
      <c r="E657" s="80"/>
      <c r="F657" s="80"/>
      <c r="G657" s="81"/>
      <c r="H657" s="192"/>
      <c r="I657" s="192"/>
      <c r="J657" s="192"/>
      <c r="K657" s="82"/>
      <c r="L657" s="319" t="s">
        <v>306</v>
      </c>
      <c r="M657" s="330"/>
      <c r="N657" s="330"/>
      <c r="O657" s="330"/>
      <c r="P657" s="330"/>
      <c r="Q657" s="330"/>
      <c r="R657" s="330"/>
      <c r="S657" s="330"/>
      <c r="T657" s="330"/>
      <c r="U657" s="320"/>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9" t="s">
        <v>307</v>
      </c>
      <c r="C658" s="320"/>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2" t="s">
        <v>222</v>
      </c>
      <c r="C662" s="313"/>
      <c r="D662" s="314" t="s">
        <v>223</v>
      </c>
      <c r="E662" s="305"/>
      <c r="F662" s="88"/>
      <c r="G662" s="315" t="s">
        <v>224</v>
      </c>
      <c r="H662" s="316"/>
      <c r="I662" s="28">
        <f>SUM(E673:E697)</f>
        <v>72</v>
      </c>
      <c r="J662" s="317" t="s">
        <v>225</v>
      </c>
      <c r="K662" s="318"/>
      <c r="L662" s="305"/>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5" t="s">
        <v>226</v>
      </c>
      <c r="AA662" s="296"/>
      <c r="AB662" s="297"/>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4" t="s">
        <v>230</v>
      </c>
      <c r="H663" s="305"/>
      <c r="I663" s="33">
        <f>E664-I662</f>
        <v>0</v>
      </c>
      <c r="J663" s="289" t="s">
        <v>231</v>
      </c>
      <c r="K663" s="290"/>
      <c r="L663" s="34">
        <f>I667</f>
        <v>493</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3</v>
      </c>
      <c r="X663" s="35">
        <f>COUNTIFS($E673:$E697,"4",$F673:$F697,"Ped",$C673:$C697,"FST")</f>
        <v>0</v>
      </c>
      <c r="Y663" s="25"/>
      <c r="Z663" s="298" t="s">
        <v>232</v>
      </c>
      <c r="AA663" s="300" t="s">
        <v>233</v>
      </c>
      <c r="AB663" s="301"/>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291" t="s">
        <v>237</v>
      </c>
      <c r="H664" s="292"/>
      <c r="I664" s="35">
        <f>IF(E664=0,0,12-(MOD(I662,12)))</f>
        <v>12</v>
      </c>
      <c r="J664" s="289" t="s">
        <v>238</v>
      </c>
      <c r="K664" s="290"/>
      <c r="L664" s="39">
        <f>I668-I662</f>
        <v>492</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9"/>
      <c r="AA664" s="302"/>
      <c r="AB664" s="303"/>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321" t="s">
        <v>242</v>
      </c>
      <c r="H665" s="43" t="s">
        <v>243</v>
      </c>
      <c r="I665" s="35">
        <f>IF(E665&lt;&gt;0,1,0)</f>
        <v>0</v>
      </c>
      <c r="J665" s="291" t="s">
        <v>244</v>
      </c>
      <c r="K665" s="292"/>
      <c r="L665" s="44">
        <f>'Cable Calculator'!CF3</f>
        <v>1741</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493</v>
      </c>
      <c r="F666" s="88"/>
      <c r="G666" s="322"/>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321" t="s">
        <v>251</v>
      </c>
      <c r="H667" s="51" t="s">
        <v>252</v>
      </c>
      <c r="I667" s="112">
        <f>E666</f>
        <v>493</v>
      </c>
      <c r="J667" s="323" t="s">
        <v>253</v>
      </c>
      <c r="K667" s="324"/>
      <c r="L667" s="325"/>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322"/>
      <c r="H668" s="47" t="s">
        <v>257</v>
      </c>
      <c r="I668" s="35">
        <f>IF(E666="","0",IF(AND(E663="EUC",E664=432), I667+(203-E665),IF(E666=0,0,(E666+(E664-E665)-1))))</f>
        <v>564</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1" t="s">
        <v>260</v>
      </c>
      <c r="C671" s="293" t="s">
        <v>261</v>
      </c>
      <c r="D671" s="293" t="s">
        <v>262</v>
      </c>
      <c r="E671" s="306" t="s">
        <v>263</v>
      </c>
      <c r="F671" s="293" t="s">
        <v>264</v>
      </c>
      <c r="G671" s="308" t="s">
        <v>265</v>
      </c>
      <c r="H671" s="308" t="s">
        <v>266</v>
      </c>
      <c r="I671" s="308" t="s">
        <v>267</v>
      </c>
      <c r="J671" s="310" t="s">
        <v>268</v>
      </c>
      <c r="K671" s="293"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2"/>
      <c r="C672" s="294"/>
      <c r="D672" s="294"/>
      <c r="E672" s="307"/>
      <c r="F672" s="294"/>
      <c r="G672" s="309"/>
      <c r="H672" s="309"/>
      <c r="I672" s="309"/>
      <c r="J672" s="311"/>
      <c r="K672" s="294"/>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774</v>
      </c>
      <c r="E673" s="32">
        <v>4</v>
      </c>
      <c r="F673" s="32" t="s">
        <v>488</v>
      </c>
      <c r="G673" s="68" t="s">
        <v>277</v>
      </c>
      <c r="H673" s="69">
        <f>IF(I673=0,0,I673-(E673-1))</f>
        <v>561</v>
      </c>
      <c r="I673" s="70">
        <f>IF(E673=0,0,I668)</f>
        <v>564</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561-564</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775</v>
      </c>
      <c r="E674" s="32">
        <v>4</v>
      </c>
      <c r="F674" s="32" t="s">
        <v>488</v>
      </c>
      <c r="G674" s="68" t="s">
        <v>277</v>
      </c>
      <c r="H674" s="69">
        <f t="shared" ref="H674:H697" si="281">IF(E674=0,0,I674-(E674-1))</f>
        <v>557</v>
      </c>
      <c r="I674" s="70">
        <f t="shared" ref="I674:I697" si="282">IF(E674=0,0,H673-1)</f>
        <v>560</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0</v>
      </c>
      <c r="AE674" s="109" t="str">
        <f t="shared" si="274"/>
        <v>557-560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776</v>
      </c>
      <c r="E675" s="32">
        <v>4</v>
      </c>
      <c r="F675" s="32" t="s">
        <v>488</v>
      </c>
      <c r="G675" s="75" t="s">
        <v>277</v>
      </c>
      <c r="H675" s="69">
        <f t="shared" si="281"/>
        <v>553</v>
      </c>
      <c r="I675" s="70">
        <f t="shared" si="282"/>
        <v>556</v>
      </c>
      <c r="J675" s="73" t="str">
        <f t="shared" ref="J675:J697" si="283">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0</v>
      </c>
      <c r="AE675" s="109" t="str">
        <f t="shared" si="274"/>
        <v>553-556</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t="s">
        <v>502</v>
      </c>
      <c r="D676" s="102"/>
      <c r="E676" s="32">
        <v>60</v>
      </c>
      <c r="F676" s="32"/>
      <c r="G676" s="68" t="s">
        <v>277</v>
      </c>
      <c r="H676" s="69">
        <f t="shared" si="281"/>
        <v>493</v>
      </c>
      <c r="I676" s="70">
        <f t="shared" si="282"/>
        <v>552</v>
      </c>
      <c r="J676" s="73" t="str">
        <f t="shared" si="283"/>
        <v>--</v>
      </c>
      <c r="K676" s="32"/>
      <c r="L676" s="233"/>
      <c r="M676" s="277" t="s">
        <v>421</v>
      </c>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493-552</v>
      </c>
      <c r="AF676" s="109" t="str">
        <f t="shared" si="275"/>
        <v>N</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7"/>
      <c r="N684" s="277"/>
      <c r="O684" s="277"/>
      <c r="P684" s="277"/>
      <c r="Q684" s="277"/>
      <c r="R684" s="277"/>
      <c r="S684" s="277"/>
      <c r="T684" s="277"/>
      <c r="U684" s="278"/>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7"/>
      <c r="N685" s="277"/>
      <c r="O685" s="277"/>
      <c r="P685" s="277"/>
      <c r="Q685" s="277"/>
      <c r="R685" s="277"/>
      <c r="S685" s="277"/>
      <c r="T685" s="277"/>
      <c r="U685" s="278"/>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7"/>
      <c r="N686" s="277"/>
      <c r="O686" s="277"/>
      <c r="P686" s="277"/>
      <c r="Q686" s="277"/>
      <c r="R686" s="277"/>
      <c r="S686" s="277"/>
      <c r="T686" s="277"/>
      <c r="U686" s="278"/>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7"/>
      <c r="N687" s="277"/>
      <c r="O687" s="277"/>
      <c r="P687" s="277"/>
      <c r="Q687" s="277"/>
      <c r="R687" s="277"/>
      <c r="S687" s="277"/>
      <c r="T687" s="277"/>
      <c r="U687" s="278"/>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7"/>
      <c r="N688" s="277"/>
      <c r="O688" s="277"/>
      <c r="P688" s="277"/>
      <c r="Q688" s="277"/>
      <c r="R688" s="277"/>
      <c r="S688" s="277"/>
      <c r="T688" s="277"/>
      <c r="U688" s="278"/>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7"/>
      <c r="N689" s="277"/>
      <c r="O689" s="277"/>
      <c r="P689" s="277"/>
      <c r="Q689" s="277"/>
      <c r="R689" s="277"/>
      <c r="S689" s="277"/>
      <c r="T689" s="277"/>
      <c r="U689" s="278"/>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7"/>
      <c r="N690" s="277"/>
      <c r="O690" s="277"/>
      <c r="P690" s="277"/>
      <c r="Q690" s="277"/>
      <c r="R690" s="277"/>
      <c r="S690" s="277"/>
      <c r="T690" s="277"/>
      <c r="U690" s="278"/>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7"/>
      <c r="N691" s="277"/>
      <c r="O691" s="277"/>
      <c r="P691" s="277"/>
      <c r="Q691" s="277"/>
      <c r="R691" s="277"/>
      <c r="S691" s="277"/>
      <c r="T691" s="277"/>
      <c r="U691" s="278"/>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7"/>
      <c r="N692" s="277"/>
      <c r="O692" s="277"/>
      <c r="P692" s="277"/>
      <c r="Q692" s="277"/>
      <c r="R692" s="277"/>
      <c r="S692" s="277"/>
      <c r="T692" s="277"/>
      <c r="U692" s="278"/>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7"/>
      <c r="N693" s="277"/>
      <c r="O693" s="277"/>
      <c r="P693" s="277"/>
      <c r="Q693" s="277"/>
      <c r="R693" s="277"/>
      <c r="S693" s="277"/>
      <c r="T693" s="277"/>
      <c r="U693" s="278"/>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7"/>
      <c r="N694" s="277"/>
      <c r="O694" s="277"/>
      <c r="P694" s="277"/>
      <c r="Q694" s="277"/>
      <c r="R694" s="277"/>
      <c r="S694" s="277"/>
      <c r="T694" s="277"/>
      <c r="U694" s="278"/>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7"/>
      <c r="N695" s="277"/>
      <c r="O695" s="277"/>
      <c r="P695" s="277"/>
      <c r="Q695" s="277"/>
      <c r="R695" s="277"/>
      <c r="S695" s="277"/>
      <c r="T695" s="277"/>
      <c r="U695" s="278"/>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7"/>
      <c r="N696" s="277"/>
      <c r="O696" s="277"/>
      <c r="P696" s="277"/>
      <c r="Q696" s="277"/>
      <c r="R696" s="277"/>
      <c r="S696" s="277"/>
      <c r="T696" s="277"/>
      <c r="U696" s="278"/>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7"/>
      <c r="N697" s="277"/>
      <c r="O697" s="277"/>
      <c r="P697" s="277"/>
      <c r="Q697" s="277"/>
      <c r="R697" s="277"/>
      <c r="S697" s="277"/>
      <c r="T697" s="277"/>
      <c r="U697" s="278"/>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19" t="s">
        <v>337</v>
      </c>
      <c r="C698" s="320"/>
      <c r="D698" s="79"/>
      <c r="E698" s="80"/>
      <c r="F698" s="80"/>
      <c r="G698" s="81"/>
      <c r="H698" s="192"/>
      <c r="I698" s="192"/>
      <c r="J698" s="192"/>
      <c r="K698" s="82"/>
      <c r="L698" s="319" t="s">
        <v>306</v>
      </c>
      <c r="M698" s="330"/>
      <c r="N698" s="330"/>
      <c r="O698" s="330"/>
      <c r="P698" s="330"/>
      <c r="Q698" s="330"/>
      <c r="R698" s="330"/>
      <c r="S698" s="330"/>
      <c r="T698" s="330"/>
      <c r="U698" s="320"/>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9" t="s">
        <v>307</v>
      </c>
      <c r="C699" s="320"/>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2" t="s">
        <v>222</v>
      </c>
      <c r="C703" s="313"/>
      <c r="D703" s="314" t="s">
        <v>223</v>
      </c>
      <c r="E703" s="305"/>
      <c r="F703" s="88"/>
      <c r="G703" s="315" t="s">
        <v>224</v>
      </c>
      <c r="H703" s="316"/>
      <c r="I703" s="28">
        <f>SUM(E714:E738)</f>
        <v>132</v>
      </c>
      <c r="J703" s="317" t="s">
        <v>225</v>
      </c>
      <c r="K703" s="318"/>
      <c r="L703" s="305"/>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5" t="s">
        <v>226</v>
      </c>
      <c r="AA703" s="296"/>
      <c r="AB703" s="297"/>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12</v>
      </c>
      <c r="D704" s="31" t="s">
        <v>229</v>
      </c>
      <c r="E704" s="66" t="str">
        <f>TEXT(IF('Cable Calculator'!CK7="","",'Cable Calculator'!CK7),)</f>
        <v/>
      </c>
      <c r="F704" s="88"/>
      <c r="G704" s="304" t="s">
        <v>230</v>
      </c>
      <c r="H704" s="305"/>
      <c r="I704" s="33">
        <f>E705-I703</f>
        <v>12</v>
      </c>
      <c r="J704" s="289" t="s">
        <v>231</v>
      </c>
      <c r="K704" s="290"/>
      <c r="L704" s="34">
        <f>I708</f>
        <v>349</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8" t="s">
        <v>232</v>
      </c>
      <c r="AA704" s="300" t="s">
        <v>233</v>
      </c>
      <c r="AB704" s="301"/>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144</v>
      </c>
      <c r="F705" s="88"/>
      <c r="G705" s="291" t="s">
        <v>237</v>
      </c>
      <c r="H705" s="292"/>
      <c r="I705" s="35">
        <f>IF(E705=0,0,12-(MOD(I703,12)))</f>
        <v>12</v>
      </c>
      <c r="J705" s="289" t="s">
        <v>238</v>
      </c>
      <c r="K705" s="290"/>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9"/>
      <c r="AA705" s="302"/>
      <c r="AB705" s="303"/>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321" t="s">
        <v>242</v>
      </c>
      <c r="H706" s="43" t="s">
        <v>243</v>
      </c>
      <c r="I706" s="35">
        <f>IF(E706&lt;&gt;0,1,0)</f>
        <v>0</v>
      </c>
      <c r="J706" s="291" t="s">
        <v>244</v>
      </c>
      <c r="K706" s="292"/>
      <c r="L706" s="44">
        <f>'Cable Calculator'!CK3</f>
        <v>798</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349</v>
      </c>
      <c r="F707" s="88"/>
      <c r="G707" s="322"/>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12</v>
      </c>
      <c r="F708" s="88"/>
      <c r="G708" s="321" t="s">
        <v>251</v>
      </c>
      <c r="H708" s="51" t="s">
        <v>252</v>
      </c>
      <c r="I708" s="112">
        <f>E707</f>
        <v>349</v>
      </c>
      <c r="J708" s="323" t="s">
        <v>253</v>
      </c>
      <c r="K708" s="324"/>
      <c r="L708" s="325"/>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322"/>
      <c r="H709" s="47" t="s">
        <v>257</v>
      </c>
      <c r="I709" s="35">
        <f>IF(E707="","0",IF(AND(E704="EUC",E705=432), I708+(203-E706),IF(E707=0,0,(E707+(E705-E706)-1))))</f>
        <v>492</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144</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1" t="s">
        <v>260</v>
      </c>
      <c r="C712" s="293" t="s">
        <v>261</v>
      </c>
      <c r="D712" s="293" t="s">
        <v>262</v>
      </c>
      <c r="E712" s="306" t="s">
        <v>263</v>
      </c>
      <c r="F712" s="293" t="s">
        <v>264</v>
      </c>
      <c r="G712" s="308" t="s">
        <v>265</v>
      </c>
      <c r="H712" s="308" t="s">
        <v>266</v>
      </c>
      <c r="I712" s="308" t="s">
        <v>267</v>
      </c>
      <c r="J712" s="310" t="s">
        <v>268</v>
      </c>
      <c r="K712" s="293"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2"/>
      <c r="C713" s="294"/>
      <c r="D713" s="294"/>
      <c r="E713" s="307"/>
      <c r="F713" s="294"/>
      <c r="G713" s="309"/>
      <c r="H713" s="309"/>
      <c r="I713" s="309"/>
      <c r="J713" s="311"/>
      <c r="K713" s="294"/>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502</v>
      </c>
      <c r="D714" s="102"/>
      <c r="E714" s="32">
        <v>132</v>
      </c>
      <c r="F714" s="32"/>
      <c r="G714" s="68" t="s">
        <v>277</v>
      </c>
      <c r="H714" s="69">
        <f>IF(I714=0,0,I714-(E714-1))</f>
        <v>361</v>
      </c>
      <c r="I714" s="70">
        <f>IF(E714=0,0,I709)</f>
        <v>492</v>
      </c>
      <c r="J714" s="71" t="s">
        <v>278</v>
      </c>
      <c r="K714" s="32"/>
      <c r="L714" s="233"/>
      <c r="M714" s="277" t="s">
        <v>425</v>
      </c>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361-492</v>
      </c>
      <c r="AF714" s="109" t="str">
        <f t="shared" ref="AF714:AF738" si="292">IF(C714="Field SPL","N","Y")</f>
        <v>N</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7"/>
      <c r="N725" s="277"/>
      <c r="O725" s="277"/>
      <c r="P725" s="277"/>
      <c r="Q725" s="277"/>
      <c r="R725" s="277"/>
      <c r="S725" s="277"/>
      <c r="T725" s="277"/>
      <c r="U725" s="278"/>
      <c r="V725" s="103"/>
      <c r="W725" s="84">
        <f>Y725+1</f>
        <v>133</v>
      </c>
      <c r="X725" s="84"/>
      <c r="Y725" s="78">
        <f>SUM(E714:E725)</f>
        <v>132</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7"/>
      <c r="N726" s="277"/>
      <c r="O726" s="277"/>
      <c r="P726" s="277"/>
      <c r="Q726" s="277"/>
      <c r="R726" s="277"/>
      <c r="S726" s="277"/>
      <c r="T726" s="277"/>
      <c r="U726" s="278"/>
      <c r="V726" s="103"/>
      <c r="W726" s="84">
        <f>Y726+1</f>
        <v>133</v>
      </c>
      <c r="X726" s="84"/>
      <c r="Y726" s="78">
        <f>SUM(E714:E726)</f>
        <v>132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7"/>
      <c r="N727" s="277"/>
      <c r="O727" s="277"/>
      <c r="P727" s="277"/>
      <c r="Q727" s="277"/>
      <c r="R727" s="277"/>
      <c r="S727" s="277"/>
      <c r="T727" s="277"/>
      <c r="U727" s="278"/>
      <c r="V727" s="103"/>
      <c r="W727" s="84">
        <f>Y727+1</f>
        <v>133</v>
      </c>
      <c r="X727" s="84"/>
      <c r="Y727" s="78">
        <f>SUM(E714:E727)</f>
        <v>132</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7"/>
      <c r="N728" s="277"/>
      <c r="O728" s="277"/>
      <c r="P728" s="277"/>
      <c r="Q728" s="277"/>
      <c r="R728" s="277"/>
      <c r="S728" s="277"/>
      <c r="T728" s="277"/>
      <c r="U728" s="278"/>
      <c r="V728" s="103"/>
      <c r="W728" s="84">
        <f>Y728+1</f>
        <v>133</v>
      </c>
      <c r="X728" s="84"/>
      <c r="Y728" s="78">
        <f>SUM(E714:E728)</f>
        <v>132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7"/>
      <c r="N729" s="277"/>
      <c r="O729" s="277"/>
      <c r="P729" s="277"/>
      <c r="Q729" s="277"/>
      <c r="R729" s="277"/>
      <c r="S729" s="277"/>
      <c r="T729" s="277"/>
      <c r="U729" s="278"/>
      <c r="V729" s="103"/>
      <c r="W729" s="84">
        <f t="shared" ref="W729:W737" si="305">Y729+1</f>
        <v>133</v>
      </c>
      <c r="X729" s="84"/>
      <c r="Y729" s="78">
        <f>SUM(E714:E729)</f>
        <v>132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7"/>
      <c r="N730" s="277"/>
      <c r="O730" s="277"/>
      <c r="P730" s="277"/>
      <c r="Q730" s="277"/>
      <c r="R730" s="277"/>
      <c r="S730" s="277"/>
      <c r="T730" s="277"/>
      <c r="U730" s="278"/>
      <c r="V730" s="103"/>
      <c r="W730" s="84">
        <f t="shared" si="305"/>
        <v>133</v>
      </c>
      <c r="X730" s="84"/>
      <c r="Y730" s="78">
        <f>SUM(E714:E730)</f>
        <v>132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7"/>
      <c r="N731" s="277"/>
      <c r="O731" s="277"/>
      <c r="P731" s="277"/>
      <c r="Q731" s="277"/>
      <c r="R731" s="277"/>
      <c r="S731" s="277"/>
      <c r="T731" s="277"/>
      <c r="U731" s="278"/>
      <c r="V731" s="103"/>
      <c r="W731" s="84">
        <f t="shared" si="305"/>
        <v>133</v>
      </c>
      <c r="X731" s="84"/>
      <c r="Y731" s="78">
        <f>SUM(E714:E731)</f>
        <v>132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7"/>
      <c r="N732" s="277"/>
      <c r="O732" s="277"/>
      <c r="P732" s="277"/>
      <c r="Q732" s="277"/>
      <c r="R732" s="277"/>
      <c r="S732" s="277"/>
      <c r="T732" s="277"/>
      <c r="U732" s="278"/>
      <c r="V732" s="103"/>
      <c r="W732" s="84">
        <f t="shared" si="305"/>
        <v>133</v>
      </c>
      <c r="X732" s="84"/>
      <c r="Y732" s="78">
        <f>SUM(E714:E732)</f>
        <v>132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7"/>
      <c r="N733" s="277"/>
      <c r="O733" s="277"/>
      <c r="P733" s="277"/>
      <c r="Q733" s="277"/>
      <c r="R733" s="277"/>
      <c r="S733" s="277"/>
      <c r="T733" s="277"/>
      <c r="U733" s="278"/>
      <c r="V733" s="103"/>
      <c r="W733" s="84">
        <f t="shared" si="305"/>
        <v>133</v>
      </c>
      <c r="X733" s="84"/>
      <c r="Y733" s="78">
        <f>SUM(E714:E733)</f>
        <v>132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7"/>
      <c r="N734" s="277"/>
      <c r="O734" s="277"/>
      <c r="P734" s="277"/>
      <c r="Q734" s="277"/>
      <c r="R734" s="277"/>
      <c r="S734" s="277"/>
      <c r="T734" s="277"/>
      <c r="U734" s="278"/>
      <c r="V734" s="103"/>
      <c r="W734" s="84">
        <f t="shared" si="305"/>
        <v>133</v>
      </c>
      <c r="X734" s="84"/>
      <c r="Y734" s="78">
        <f>SUM(E714:E734)</f>
        <v>132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7"/>
      <c r="N735" s="277"/>
      <c r="O735" s="277"/>
      <c r="P735" s="277"/>
      <c r="Q735" s="277"/>
      <c r="R735" s="277"/>
      <c r="S735" s="277"/>
      <c r="T735" s="277"/>
      <c r="U735" s="278"/>
      <c r="V735" s="103"/>
      <c r="W735" s="84">
        <f t="shared" si="305"/>
        <v>133</v>
      </c>
      <c r="X735" s="84"/>
      <c r="Y735" s="78">
        <f>SUM(E714:E735)</f>
        <v>132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7"/>
      <c r="N736" s="277"/>
      <c r="O736" s="277"/>
      <c r="P736" s="277"/>
      <c r="Q736" s="277"/>
      <c r="R736" s="277"/>
      <c r="S736" s="277"/>
      <c r="T736" s="277"/>
      <c r="U736" s="278"/>
      <c r="V736" s="103"/>
      <c r="W736" s="84">
        <f t="shared" si="305"/>
        <v>133</v>
      </c>
      <c r="X736" s="84"/>
      <c r="Y736" s="78">
        <f>SUM(E714:E736)</f>
        <v>132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7"/>
      <c r="N737" s="277"/>
      <c r="O737" s="277"/>
      <c r="P737" s="277"/>
      <c r="Q737" s="277"/>
      <c r="R737" s="277"/>
      <c r="S737" s="277"/>
      <c r="T737" s="277"/>
      <c r="U737" s="278"/>
      <c r="V737" s="103"/>
      <c r="W737" s="84">
        <f t="shared" si="305"/>
        <v>133</v>
      </c>
      <c r="X737" s="84"/>
      <c r="Y737" s="78">
        <f>SUM(E714:E737)</f>
        <v>132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7"/>
      <c r="N738" s="277"/>
      <c r="O738" s="277"/>
      <c r="P738" s="277"/>
      <c r="Q738" s="277"/>
      <c r="R738" s="277"/>
      <c r="S738" s="277"/>
      <c r="T738" s="277"/>
      <c r="U738" s="278"/>
      <c r="V738" s="103"/>
      <c r="W738" s="72"/>
      <c r="X738" s="72"/>
      <c r="Y738" s="78">
        <f>SUM(E714:E738)</f>
        <v>132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19" t="s">
        <v>339</v>
      </c>
      <c r="C739" s="320"/>
      <c r="D739" s="79"/>
      <c r="E739" s="80"/>
      <c r="F739" s="80"/>
      <c r="G739" s="81"/>
      <c r="H739" s="192"/>
      <c r="I739" s="192"/>
      <c r="J739" s="192"/>
      <c r="K739" s="82"/>
      <c r="L739" s="319" t="s">
        <v>306</v>
      </c>
      <c r="M739" s="330"/>
      <c r="N739" s="330"/>
      <c r="O739" s="330"/>
      <c r="P739" s="330"/>
      <c r="Q739" s="330"/>
      <c r="R739" s="330"/>
      <c r="S739" s="330"/>
      <c r="T739" s="330"/>
      <c r="U739" s="320"/>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9" t="s">
        <v>307</v>
      </c>
      <c r="C740" s="320"/>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2" t="s">
        <v>222</v>
      </c>
      <c r="C744" s="313"/>
      <c r="D744" s="314" t="s">
        <v>223</v>
      </c>
      <c r="E744" s="305"/>
      <c r="F744" s="88"/>
      <c r="G744" s="315" t="s">
        <v>224</v>
      </c>
      <c r="H744" s="316"/>
      <c r="I744" s="28">
        <f>SUM(E755:E779)</f>
        <v>60</v>
      </c>
      <c r="J744" s="317" t="s">
        <v>225</v>
      </c>
      <c r="K744" s="318"/>
      <c r="L744" s="305"/>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5" t="s">
        <v>226</v>
      </c>
      <c r="AA744" s="296"/>
      <c r="AB744" s="297"/>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4" t="s">
        <v>230</v>
      </c>
      <c r="H745" s="305"/>
      <c r="I745" s="33">
        <f>E746-I744</f>
        <v>12</v>
      </c>
      <c r="J745" s="289" t="s">
        <v>231</v>
      </c>
      <c r="K745" s="290"/>
      <c r="L745" s="34">
        <f>I749</f>
        <v>493</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8" t="s">
        <v>232</v>
      </c>
      <c r="AA745" s="300" t="s">
        <v>233</v>
      </c>
      <c r="AB745" s="301"/>
      <c r="AC745" s="25"/>
      <c r="AD745" s="25"/>
      <c r="AH745" s="109">
        <v>4</v>
      </c>
      <c r="AI745" s="109" t="str">
        <f>IF($E745="SS",COUNTIFS($C755:$C779,"FST",$E755:$E779,"4"),"0")</f>
        <v>0</v>
      </c>
      <c r="AJ745" s="109" t="str">
        <f>IF($E745="RPX",COUNTIFS($C755:$C779,"FST",$E755:$E779,"4"),"0")</f>
        <v>0</v>
      </c>
      <c r="AK745" s="109">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72</v>
      </c>
      <c r="F746" s="88"/>
      <c r="G746" s="291" t="s">
        <v>237</v>
      </c>
      <c r="H746" s="292"/>
      <c r="I746" s="35">
        <f>IF(E746=0,0,12-(MOD(I744,12)))</f>
        <v>12</v>
      </c>
      <c r="J746" s="289" t="s">
        <v>238</v>
      </c>
      <c r="K746" s="290"/>
      <c r="L746" s="39">
        <f>I750-I744</f>
        <v>492</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9"/>
      <c r="AA746" s="302"/>
      <c r="AB746" s="303"/>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321" t="s">
        <v>242</v>
      </c>
      <c r="H747" s="43" t="s">
        <v>243</v>
      </c>
      <c r="I747" s="35">
        <f>IF(E747&lt;&gt;0,1,0)</f>
        <v>1</v>
      </c>
      <c r="J747" s="291" t="s">
        <v>244</v>
      </c>
      <c r="K747" s="292"/>
      <c r="L747" s="44">
        <f>'Cable Calculator'!CP3</f>
        <v>1485</v>
      </c>
      <c r="M747" s="196">
        <v>8</v>
      </c>
      <c r="N747" s="35">
        <f>SUM(AI747,AI758)</f>
        <v>0</v>
      </c>
      <c r="O747" s="35">
        <v>0</v>
      </c>
      <c r="P747" s="35">
        <f>SUM(AJ747,AJ758)</f>
        <v>0</v>
      </c>
      <c r="Q747" s="35">
        <v>0</v>
      </c>
      <c r="R747" s="35">
        <f>COUNTIFS($E755:$E779,"8",$F755:$F779,"Pole",$C755:$C779,"FST")</f>
        <v>0</v>
      </c>
      <c r="S747" s="35">
        <f>SUM(AL747,AK758)</f>
        <v>0</v>
      </c>
      <c r="T747" s="35">
        <v>0</v>
      </c>
      <c r="U747" s="35">
        <f>SUM(AK747,AL758)</f>
        <v>3</v>
      </c>
      <c r="V747" s="35">
        <v>0</v>
      </c>
      <c r="W747" s="34">
        <f>COUNTIFS($E755:$E779,"8",$F755:$F779,"HH",$C755:$C779,"FST")</f>
        <v>3</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3</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493</v>
      </c>
      <c r="F748" s="88"/>
      <c r="G748" s="322"/>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2</v>
      </c>
      <c r="V748" s="35">
        <f>IF($E745="EUC",SUM($AN780,AP780,AR780),"0")</f>
        <v>1</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6</v>
      </c>
      <c r="F749" s="88"/>
      <c r="G749" s="321" t="s">
        <v>251</v>
      </c>
      <c r="H749" s="51" t="s">
        <v>252</v>
      </c>
      <c r="I749" s="112">
        <f>E748</f>
        <v>493</v>
      </c>
      <c r="J749" s="323" t="s">
        <v>253</v>
      </c>
      <c r="K749" s="324"/>
      <c r="L749" s="325"/>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2"/>
      <c r="H750" s="47" t="s">
        <v>257</v>
      </c>
      <c r="I750" s="35">
        <f>IF(E748="","0",IF(AND(E745="EUC",E746=432), I749+(203-E747),IF(E748=0,0,(E748+(E746-E747)-1))))</f>
        <v>552</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60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1" t="s">
        <v>260</v>
      </c>
      <c r="C753" s="293" t="s">
        <v>261</v>
      </c>
      <c r="D753" s="293" t="s">
        <v>262</v>
      </c>
      <c r="E753" s="306" t="s">
        <v>263</v>
      </c>
      <c r="F753" s="293" t="s">
        <v>264</v>
      </c>
      <c r="G753" s="308" t="s">
        <v>265</v>
      </c>
      <c r="H753" s="308" t="s">
        <v>266</v>
      </c>
      <c r="I753" s="308" t="s">
        <v>267</v>
      </c>
      <c r="J753" s="310" t="s">
        <v>268</v>
      </c>
      <c r="K753" s="293"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2"/>
      <c r="C754" s="294"/>
      <c r="D754" s="294"/>
      <c r="E754" s="307"/>
      <c r="F754" s="294"/>
      <c r="G754" s="309"/>
      <c r="H754" s="309"/>
      <c r="I754" s="309"/>
      <c r="J754" s="311"/>
      <c r="K754" s="294"/>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777</v>
      </c>
      <c r="E755" s="32">
        <v>8</v>
      </c>
      <c r="F755" s="32" t="s">
        <v>488</v>
      </c>
      <c r="G755" s="68" t="s">
        <v>277</v>
      </c>
      <c r="H755" s="69">
        <f>IF(I755=0,0,I755-(E755-1))</f>
        <v>545</v>
      </c>
      <c r="I755" s="70">
        <f>IF(E755=0,0,I750)</f>
        <v>552</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545-552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8</v>
      </c>
    </row>
    <row r="756" spans="1:53" ht="15.75" thickBot="1" x14ac:dyDescent="0.3">
      <c r="A756" s="88"/>
      <c r="B756" s="66" t="s">
        <v>279</v>
      </c>
      <c r="C756" s="67" t="s">
        <v>484</v>
      </c>
      <c r="D756" s="102" t="s">
        <v>781</v>
      </c>
      <c r="E756" s="32">
        <v>8</v>
      </c>
      <c r="F756" s="32" t="s">
        <v>488</v>
      </c>
      <c r="G756" s="68" t="s">
        <v>277</v>
      </c>
      <c r="H756" s="69">
        <f t="shared" ref="H756:H779" si="315">IF(E756=0,0,I756-(E756-1))</f>
        <v>537</v>
      </c>
      <c r="I756" s="70">
        <f t="shared" ref="I756:I779" si="316">IF(E756=0,0,H755-1)</f>
        <v>544</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0</v>
      </c>
      <c r="AE756" s="109" t="str">
        <f t="shared" si="308"/>
        <v>537-544</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4</v>
      </c>
    </row>
    <row r="757" spans="1:53" ht="15.75" thickBot="1" x14ac:dyDescent="0.3">
      <c r="A757" s="88"/>
      <c r="B757" s="74" t="s">
        <v>280</v>
      </c>
      <c r="C757" s="67" t="s">
        <v>484</v>
      </c>
      <c r="D757" s="102" t="s">
        <v>782</v>
      </c>
      <c r="E757" s="32">
        <v>8</v>
      </c>
      <c r="F757" s="32" t="s">
        <v>488</v>
      </c>
      <c r="G757" s="75" t="s">
        <v>277</v>
      </c>
      <c r="H757" s="69">
        <f t="shared" si="315"/>
        <v>529</v>
      </c>
      <c r="I757" s="70">
        <f t="shared" si="316"/>
        <v>536</v>
      </c>
      <c r="J757" s="73" t="str">
        <f t="shared" ref="J757:J779" si="317">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0</v>
      </c>
      <c r="AE757" s="109" t="str">
        <f t="shared" si="308"/>
        <v>529-536</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t="s">
        <v>500</v>
      </c>
      <c r="D758" s="102"/>
      <c r="E758" s="32">
        <v>12</v>
      </c>
      <c r="F758" s="32"/>
      <c r="G758" s="68" t="s">
        <v>277</v>
      </c>
      <c r="H758" s="69">
        <f t="shared" si="315"/>
        <v>517</v>
      </c>
      <c r="I758" s="70">
        <f t="shared" si="316"/>
        <v>528</v>
      </c>
      <c r="J758" s="73" t="str">
        <f t="shared" si="317"/>
        <v>--</v>
      </c>
      <c r="K758" s="32"/>
      <c r="L758" s="233"/>
      <c r="M758" s="277" t="s">
        <v>736</v>
      </c>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1</v>
      </c>
      <c r="AE758" s="109" t="str">
        <f t="shared" si="308"/>
        <v>517-528</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Y</v>
      </c>
      <c r="AQ758" s="109" t="str">
        <f t="shared" si="314"/>
        <v/>
      </c>
      <c r="BA758" s="229">
        <f>MOD(SUM(E755:E759),12)</f>
        <v>0</v>
      </c>
    </row>
    <row r="759" spans="1:53" ht="15.75" thickBot="1" x14ac:dyDescent="0.3">
      <c r="A759" s="88"/>
      <c r="B759" s="66" t="s">
        <v>282</v>
      </c>
      <c r="C759" s="67" t="s">
        <v>500</v>
      </c>
      <c r="D759" s="102"/>
      <c r="E759" s="32">
        <v>12</v>
      </c>
      <c r="F759" s="32"/>
      <c r="G759" s="68" t="s">
        <v>277</v>
      </c>
      <c r="H759" s="69">
        <f t="shared" si="315"/>
        <v>505</v>
      </c>
      <c r="I759" s="70">
        <f t="shared" si="316"/>
        <v>516</v>
      </c>
      <c r="J759" s="73" t="str">
        <f t="shared" si="317"/>
        <v>--</v>
      </c>
      <c r="K759" s="32"/>
      <c r="L759" s="233"/>
      <c r="M759" s="277" t="s">
        <v>422</v>
      </c>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505-516</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Y</v>
      </c>
      <c r="AQ759" s="109" t="str">
        <f t="shared" si="314"/>
        <v/>
      </c>
      <c r="BA759" s="229">
        <f>MOD(SUM(E755:E760),12)</f>
        <v>0</v>
      </c>
    </row>
    <row r="760" spans="1:53" ht="15.75" thickBot="1" x14ac:dyDescent="0.3">
      <c r="A760" s="88"/>
      <c r="B760" s="66" t="s">
        <v>283</v>
      </c>
      <c r="C760" s="67" t="s">
        <v>500</v>
      </c>
      <c r="D760" s="102"/>
      <c r="E760" s="32">
        <v>12</v>
      </c>
      <c r="F760" s="32"/>
      <c r="G760" s="68" t="s">
        <v>277</v>
      </c>
      <c r="H760" s="69">
        <f t="shared" si="315"/>
        <v>493</v>
      </c>
      <c r="I760" s="70">
        <f t="shared" si="316"/>
        <v>504</v>
      </c>
      <c r="J760" s="73" t="str">
        <f t="shared" si="317"/>
        <v>--</v>
      </c>
      <c r="K760" s="32"/>
      <c r="L760" s="233"/>
      <c r="M760" s="277" t="s">
        <v>736</v>
      </c>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493-504</v>
      </c>
      <c r="AF760" s="109" t="str">
        <f t="shared" si="309"/>
        <v>Y</v>
      </c>
      <c r="AG760" s="109" t="str">
        <f t="shared" si="310"/>
        <v>B</v>
      </c>
      <c r="AM760" s="109">
        <f t="shared" si="311"/>
        <v>0</v>
      </c>
      <c r="AN760" s="109">
        <f t="shared" si="312"/>
        <v>0</v>
      </c>
      <c r="AO760" s="109" t="str">
        <f t="shared" si="313"/>
        <v>Y</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7"/>
      <c r="N766" s="277"/>
      <c r="O766" s="277"/>
      <c r="P766" s="277"/>
      <c r="Q766" s="277"/>
      <c r="R766" s="277"/>
      <c r="S766" s="277"/>
      <c r="T766" s="277"/>
      <c r="U766" s="278"/>
      <c r="V766" s="103"/>
      <c r="W766" s="84">
        <f>Y766+1</f>
        <v>61</v>
      </c>
      <c r="X766" s="84"/>
      <c r="Y766" s="78">
        <f>SUM(E755:E766)</f>
        <v>60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7"/>
      <c r="N767" s="277"/>
      <c r="O767" s="277"/>
      <c r="P767" s="277"/>
      <c r="Q767" s="277"/>
      <c r="R767" s="277"/>
      <c r="S767" s="277"/>
      <c r="T767" s="277"/>
      <c r="U767" s="278"/>
      <c r="V767" s="103"/>
      <c r="W767" s="84">
        <f>Y767+1</f>
        <v>61</v>
      </c>
      <c r="X767" s="84"/>
      <c r="Y767" s="78">
        <f>SUM(E755:E767)</f>
        <v>60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7"/>
      <c r="N768" s="277"/>
      <c r="O768" s="277"/>
      <c r="P768" s="277"/>
      <c r="Q768" s="277"/>
      <c r="R768" s="277"/>
      <c r="S768" s="277"/>
      <c r="T768" s="277"/>
      <c r="U768" s="278"/>
      <c r="V768" s="103"/>
      <c r="W768" s="84">
        <f>Y768+1</f>
        <v>61</v>
      </c>
      <c r="X768" s="84"/>
      <c r="Y768" s="78">
        <f>SUM(E755:E768)</f>
        <v>60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7"/>
      <c r="N769" s="277"/>
      <c r="O769" s="277"/>
      <c r="P769" s="277"/>
      <c r="Q769" s="277"/>
      <c r="R769" s="277"/>
      <c r="S769" s="277"/>
      <c r="T769" s="277"/>
      <c r="U769" s="278"/>
      <c r="V769" s="103"/>
      <c r="W769" s="84">
        <f>Y769+1</f>
        <v>61</v>
      </c>
      <c r="X769" s="84"/>
      <c r="Y769" s="78">
        <f>SUM(E755:E769)</f>
        <v>60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7"/>
      <c r="N770" s="277"/>
      <c r="O770" s="277"/>
      <c r="P770" s="277"/>
      <c r="Q770" s="277"/>
      <c r="R770" s="277"/>
      <c r="S770" s="277"/>
      <c r="T770" s="277"/>
      <c r="U770" s="278"/>
      <c r="V770" s="103"/>
      <c r="W770" s="84">
        <f t="shared" ref="W770:W778" si="322">Y770+1</f>
        <v>61</v>
      </c>
      <c r="X770" s="84"/>
      <c r="Y770" s="78">
        <f>SUM(E755:E770)</f>
        <v>60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7"/>
      <c r="N771" s="277"/>
      <c r="O771" s="277"/>
      <c r="P771" s="277"/>
      <c r="Q771" s="277"/>
      <c r="R771" s="277"/>
      <c r="S771" s="277"/>
      <c r="T771" s="277"/>
      <c r="U771" s="278"/>
      <c r="V771" s="103"/>
      <c r="W771" s="84">
        <f t="shared" si="322"/>
        <v>61</v>
      </c>
      <c r="X771" s="84"/>
      <c r="Y771" s="78">
        <f>SUM(E755:E771)</f>
        <v>60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7"/>
      <c r="N772" s="277"/>
      <c r="O772" s="277"/>
      <c r="P772" s="277"/>
      <c r="Q772" s="277"/>
      <c r="R772" s="277"/>
      <c r="S772" s="277"/>
      <c r="T772" s="277"/>
      <c r="U772" s="278"/>
      <c r="V772" s="103"/>
      <c r="W772" s="84">
        <f t="shared" si="322"/>
        <v>61</v>
      </c>
      <c r="X772" s="84"/>
      <c r="Y772" s="78">
        <f>SUM(E755:E772)</f>
        <v>60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7"/>
      <c r="N773" s="277"/>
      <c r="O773" s="277"/>
      <c r="P773" s="277"/>
      <c r="Q773" s="277"/>
      <c r="R773" s="277"/>
      <c r="S773" s="277"/>
      <c r="T773" s="277"/>
      <c r="U773" s="278"/>
      <c r="V773" s="103"/>
      <c r="W773" s="84">
        <f t="shared" si="322"/>
        <v>61</v>
      </c>
      <c r="X773" s="84"/>
      <c r="Y773" s="78">
        <f>SUM(E755:E773)</f>
        <v>60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7"/>
      <c r="N774" s="277"/>
      <c r="O774" s="277"/>
      <c r="P774" s="277"/>
      <c r="Q774" s="277"/>
      <c r="R774" s="277"/>
      <c r="S774" s="277"/>
      <c r="T774" s="277"/>
      <c r="U774" s="278"/>
      <c r="V774" s="103"/>
      <c r="W774" s="84">
        <f t="shared" si="322"/>
        <v>61</v>
      </c>
      <c r="X774" s="84"/>
      <c r="Y774" s="78">
        <f>SUM(E755:E774)</f>
        <v>60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7"/>
      <c r="N775" s="277"/>
      <c r="O775" s="277"/>
      <c r="P775" s="277"/>
      <c r="Q775" s="277"/>
      <c r="R775" s="277"/>
      <c r="S775" s="277"/>
      <c r="T775" s="277"/>
      <c r="U775" s="278"/>
      <c r="V775" s="103"/>
      <c r="W775" s="84">
        <f t="shared" si="322"/>
        <v>61</v>
      </c>
      <c r="X775" s="84"/>
      <c r="Y775" s="78">
        <f>SUM(E755:E775)</f>
        <v>60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7"/>
      <c r="N776" s="277"/>
      <c r="O776" s="277"/>
      <c r="P776" s="277"/>
      <c r="Q776" s="277"/>
      <c r="R776" s="277"/>
      <c r="S776" s="277"/>
      <c r="T776" s="277"/>
      <c r="U776" s="278"/>
      <c r="V776" s="103"/>
      <c r="W776" s="84">
        <f t="shared" si="322"/>
        <v>61</v>
      </c>
      <c r="X776" s="84"/>
      <c r="Y776" s="78">
        <f>SUM(E755:E776)</f>
        <v>60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7"/>
      <c r="N777" s="277"/>
      <c r="O777" s="277"/>
      <c r="P777" s="277"/>
      <c r="Q777" s="277"/>
      <c r="R777" s="277"/>
      <c r="S777" s="277"/>
      <c r="T777" s="277"/>
      <c r="U777" s="278"/>
      <c r="V777" s="103"/>
      <c r="W777" s="84">
        <f t="shared" si="322"/>
        <v>61</v>
      </c>
      <c r="X777" s="84"/>
      <c r="Y777" s="78">
        <f>SUM(E755:E777)</f>
        <v>60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7"/>
      <c r="N778" s="277"/>
      <c r="O778" s="277"/>
      <c r="P778" s="277"/>
      <c r="Q778" s="277"/>
      <c r="R778" s="277"/>
      <c r="S778" s="277"/>
      <c r="T778" s="277"/>
      <c r="U778" s="278"/>
      <c r="V778" s="103"/>
      <c r="W778" s="84">
        <f t="shared" si="322"/>
        <v>61</v>
      </c>
      <c r="X778" s="84"/>
      <c r="Y778" s="78">
        <f>SUM(E755:E778)</f>
        <v>60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7"/>
      <c r="N779" s="277"/>
      <c r="O779" s="277"/>
      <c r="P779" s="277"/>
      <c r="Q779" s="277"/>
      <c r="R779" s="277"/>
      <c r="S779" s="277"/>
      <c r="T779" s="277"/>
      <c r="U779" s="278"/>
      <c r="V779" s="103"/>
      <c r="W779" s="72"/>
      <c r="X779" s="72"/>
      <c r="Y779" s="78">
        <f>SUM(E755:E779)</f>
        <v>60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19" t="s">
        <v>341</v>
      </c>
      <c r="C780" s="320"/>
      <c r="D780" s="79"/>
      <c r="E780" s="80"/>
      <c r="F780" s="80"/>
      <c r="G780" s="81"/>
      <c r="H780" s="192"/>
      <c r="I780" s="192"/>
      <c r="J780" s="192"/>
      <c r="K780" s="82"/>
      <c r="L780" s="319" t="s">
        <v>306</v>
      </c>
      <c r="M780" s="330"/>
      <c r="N780" s="330"/>
      <c r="O780" s="330"/>
      <c r="P780" s="330"/>
      <c r="Q780" s="330"/>
      <c r="R780" s="330"/>
      <c r="S780" s="330"/>
      <c r="T780" s="330"/>
      <c r="U780" s="320"/>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2</v>
      </c>
      <c r="AP780" s="109">
        <f>(COUNTIF(AO755:AO779,"Y")/3)</f>
        <v>1</v>
      </c>
      <c r="AQ780" s="109">
        <f>(COUNTIF(AQ755:AQ779,"Y")/2)</f>
        <v>0</v>
      </c>
      <c r="AR780" s="109">
        <f>(COUNTIF(AQ755:AQ779,"Y")/2)</f>
        <v>0</v>
      </c>
      <c r="BA780" s="228"/>
    </row>
    <row r="781" spans="1:53" ht="16.5" thickBot="1" x14ac:dyDescent="0.3">
      <c r="A781" s="88"/>
      <c r="B781" s="319" t="s">
        <v>307</v>
      </c>
      <c r="C781" s="320"/>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2" t="s">
        <v>222</v>
      </c>
      <c r="C785" s="313"/>
      <c r="D785" s="314" t="s">
        <v>223</v>
      </c>
      <c r="E785" s="305"/>
      <c r="F785" s="88"/>
      <c r="G785" s="315" t="s">
        <v>224</v>
      </c>
      <c r="H785" s="316"/>
      <c r="I785" s="28">
        <f>SUM(E796:E820)</f>
        <v>36</v>
      </c>
      <c r="J785" s="317" t="s">
        <v>225</v>
      </c>
      <c r="K785" s="318"/>
      <c r="L785" s="305"/>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5" t="s">
        <v>226</v>
      </c>
      <c r="AA785" s="296"/>
      <c r="AB785" s="297"/>
      <c r="AC785" s="25"/>
      <c r="AD785" s="25"/>
      <c r="AH785" s="109">
        <v>2</v>
      </c>
      <c r="AI785" s="109" t="str">
        <f>IF($E786="SS",COUNTIFS($C796:$C820,"FST",$E796:$E820,"2"),"0")</f>
        <v>0</v>
      </c>
      <c r="AJ785" s="109" t="str">
        <f>IF($E786="RPX",COUNTIFS($C796:$C820,"FST",$E796:$E820,"2"),"0")</f>
        <v>0</v>
      </c>
      <c r="AK785" s="109">
        <f>IF($E786="EUC",COUNTIFS($C796:$C820,"FST",$E796:$E820,"2"),"0")</f>
        <v>0</v>
      </c>
      <c r="AL785" s="109" t="str">
        <f>IF($E786="RPX-T",COUNTIFS($C796:$C820,"FST",$E796:$E820,"2"),"0")</f>
        <v>0</v>
      </c>
      <c r="AT785" s="110" t="s">
        <v>227</v>
      </c>
      <c r="AU785" s="108" t="str">
        <f>IF(OR($AS786="Y",$AS787="Y",$AS788="Y"),"",COUNTIFS($E786,"SS",$E791,"Y"))</f>
        <v/>
      </c>
      <c r="AV785" s="111" t="str">
        <f>IF(OR($AS786="Y",$AS787="Y",$AS788="Y"),"",COUNTIFS($E786,"RPX",$E791,"Y"))</f>
        <v/>
      </c>
      <c r="AW785" s="111" t="str">
        <f>IF(OR($AS786="Y",$AS787="Y",$AS788="Y"),"",COUNTIFS($E786,"EUC",$E791,"Y"))</f>
        <v/>
      </c>
      <c r="AX785" s="109" t="str">
        <f>IF(OR($AS786="Y",$AS787="Y",$AS788="Y"),"",COUNTIFS($E786,"RPX-T",$E791,"Y"))</f>
        <v/>
      </c>
      <c r="BA785" s="226"/>
    </row>
    <row r="786" spans="1:53" ht="16.5" customHeight="1" thickTop="1" thickBot="1" x14ac:dyDescent="0.3">
      <c r="A786" s="88"/>
      <c r="B786" s="29" t="s">
        <v>228</v>
      </c>
      <c r="C786" s="30">
        <v>0</v>
      </c>
      <c r="D786" s="31" t="s">
        <v>229</v>
      </c>
      <c r="E786" s="66" t="str">
        <f>TEXT(IF('Cable Calculator'!CU7="","",'Cable Calculator'!CU7),)</f>
        <v>EUC</v>
      </c>
      <c r="F786" s="88"/>
      <c r="G786" s="304" t="s">
        <v>230</v>
      </c>
      <c r="H786" s="305"/>
      <c r="I786" s="33">
        <f>E787-I785</f>
        <v>12</v>
      </c>
      <c r="J786" s="289" t="s">
        <v>231</v>
      </c>
      <c r="K786" s="290"/>
      <c r="L786" s="34">
        <f>I790</f>
        <v>493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1</v>
      </c>
      <c r="X786" s="35">
        <f>COUNTIFS($E796:$E820,"4",$F796:$F820,"Ped",$C796:$C820,"FST")</f>
        <v>0</v>
      </c>
      <c r="Y786" s="25"/>
      <c r="Z786" s="298" t="s">
        <v>232</v>
      </c>
      <c r="AA786" s="300" t="s">
        <v>233</v>
      </c>
      <c r="AB786" s="301"/>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48</v>
      </c>
      <c r="F787" s="88"/>
      <c r="G787" s="291" t="s">
        <v>237</v>
      </c>
      <c r="H787" s="292"/>
      <c r="I787" s="35">
        <f>IF(E787=0,0,12-(MOD(I785,12)))</f>
        <v>12</v>
      </c>
      <c r="J787" s="289" t="s">
        <v>238</v>
      </c>
      <c r="K787" s="290"/>
      <c r="L787" s="39">
        <f>I791-I785</f>
        <v>492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9"/>
      <c r="AA787" s="302"/>
      <c r="AB787" s="303"/>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Y</v>
      </c>
      <c r="AT787" s="110" t="s">
        <v>239</v>
      </c>
      <c r="AU787" s="109">
        <f>COUNTIFS($E786,"SS",$AS787,"Y")</f>
        <v>0</v>
      </c>
      <c r="AV787" s="108">
        <f>COUNTIFS($E786,"RPX",$AS787,"Y")</f>
        <v>0</v>
      </c>
      <c r="AW787" s="108">
        <f>COUNTIFS($E786,"EUC",$AS787,"Y")</f>
        <v>1</v>
      </c>
      <c r="AX787" s="109">
        <f>COUNTIFS($E786,"RPX-T",$AS787,"Y")</f>
        <v>0</v>
      </c>
      <c r="BA787" s="227"/>
    </row>
    <row r="788" spans="1:53" ht="16.5" customHeight="1" thickTop="1" thickBot="1" x14ac:dyDescent="0.3">
      <c r="A788" s="88"/>
      <c r="B788" s="40" t="s">
        <v>240</v>
      </c>
      <c r="C788" s="30">
        <v>0</v>
      </c>
      <c r="D788" s="41" t="s">
        <v>241</v>
      </c>
      <c r="E788" s="42">
        <v>12</v>
      </c>
      <c r="F788" s="88"/>
      <c r="G788" s="321" t="s">
        <v>242</v>
      </c>
      <c r="H788" s="43" t="s">
        <v>243</v>
      </c>
      <c r="I788" s="35">
        <f>IF(E788&lt;&gt;0,1,0)</f>
        <v>1</v>
      </c>
      <c r="J788" s="291" t="s">
        <v>244</v>
      </c>
      <c r="K788" s="292"/>
      <c r="L788" s="44">
        <f>'Cable Calculator'!CU3</f>
        <v>1955</v>
      </c>
      <c r="M788" s="196">
        <v>8</v>
      </c>
      <c r="N788" s="35">
        <f>SUM(AI788,AI799)</f>
        <v>0</v>
      </c>
      <c r="O788" s="35">
        <v>0</v>
      </c>
      <c r="P788" s="35">
        <f>SUM(AJ788,AJ799)</f>
        <v>0</v>
      </c>
      <c r="Q788" s="35">
        <v>0</v>
      </c>
      <c r="R788" s="35">
        <f>COUNTIFS($E796:$E820,"8",$F796:$F820,"Pole",$C796:$C820,"FST")</f>
        <v>0</v>
      </c>
      <c r="S788" s="35">
        <f>SUM(AL788,AK799)</f>
        <v>0</v>
      </c>
      <c r="T788" s="35">
        <v>0</v>
      </c>
      <c r="U788" s="35">
        <f>SUM(AK788,AL799)</f>
        <v>1</v>
      </c>
      <c r="V788" s="35">
        <v>0</v>
      </c>
      <c r="W788" s="34">
        <f>COUNTIFS($E796:$E820,"8",$F796:$F820,"HH",$C796:$C820,"FST")</f>
        <v>1</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1</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493</v>
      </c>
      <c r="F789" s="88"/>
      <c r="G789" s="322"/>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4</v>
      </c>
      <c r="F790" s="88"/>
      <c r="G790" s="321" t="s">
        <v>251</v>
      </c>
      <c r="H790" s="51" t="s">
        <v>252</v>
      </c>
      <c r="I790" s="112">
        <f>E789</f>
        <v>493</v>
      </c>
      <c r="J790" s="323" t="s">
        <v>253</v>
      </c>
      <c r="K790" s="324"/>
      <c r="L790" s="325"/>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322"/>
      <c r="H791" s="47" t="s">
        <v>257</v>
      </c>
      <c r="I791" s="35">
        <f>IF(E789="","0",IF(AND(E786="EUC",E787=432), I790+(203-E788),IF(E789=0,0,(E789+(E787-E788)-1))))</f>
        <v>528</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36</v>
      </c>
      <c r="D792" s="31" t="s">
        <v>259</v>
      </c>
      <c r="E792" s="101" t="str">
        <f>IF(AS786="Y","DBL",IF(AS787="Y","TRPL",IF(AS788="Y","QUAD","")))</f>
        <v>TRPL</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1" t="s">
        <v>260</v>
      </c>
      <c r="C794" s="293" t="s">
        <v>261</v>
      </c>
      <c r="D794" s="293" t="s">
        <v>262</v>
      </c>
      <c r="E794" s="306" t="s">
        <v>263</v>
      </c>
      <c r="F794" s="293" t="s">
        <v>264</v>
      </c>
      <c r="G794" s="308" t="s">
        <v>265</v>
      </c>
      <c r="H794" s="308" t="s">
        <v>266</v>
      </c>
      <c r="I794" s="308" t="s">
        <v>267</v>
      </c>
      <c r="J794" s="310" t="s">
        <v>268</v>
      </c>
      <c r="K794" s="293"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2"/>
      <c r="C795" s="294"/>
      <c r="D795" s="294"/>
      <c r="E795" s="307"/>
      <c r="F795" s="294"/>
      <c r="G795" s="309"/>
      <c r="H795" s="309"/>
      <c r="I795" s="309"/>
      <c r="J795" s="311"/>
      <c r="K795" s="294"/>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783</v>
      </c>
      <c r="E796" s="32">
        <v>4</v>
      </c>
      <c r="F796" s="32" t="s">
        <v>488</v>
      </c>
      <c r="G796" s="68" t="s">
        <v>277</v>
      </c>
      <c r="H796" s="69">
        <f>IF(I796=0,0,I796-(E796-1))</f>
        <v>525</v>
      </c>
      <c r="I796" s="70">
        <f>IF(E796=0,0,I791)</f>
        <v>528</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525-528</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4</v>
      </c>
    </row>
    <row r="797" spans="1:53" ht="15.75" thickBot="1" x14ac:dyDescent="0.3">
      <c r="A797" s="88"/>
      <c r="B797" s="66" t="s">
        <v>279</v>
      </c>
      <c r="C797" s="67" t="s">
        <v>484</v>
      </c>
      <c r="D797" s="102" t="s">
        <v>784</v>
      </c>
      <c r="E797" s="32">
        <v>8</v>
      </c>
      <c r="F797" s="32" t="s">
        <v>488</v>
      </c>
      <c r="G797" s="68" t="s">
        <v>277</v>
      </c>
      <c r="H797" s="69">
        <f t="shared" ref="H797:H820" si="332">IF(E797=0,0,I797-(E797-1))</f>
        <v>517</v>
      </c>
      <c r="I797" s="70">
        <f t="shared" ref="I797:I820" si="333">IF(E797=0,0,H796-1)</f>
        <v>524</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0</v>
      </c>
      <c r="AE797" s="109" t="str">
        <f t="shared" si="325"/>
        <v>517-524</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t="s">
        <v>502</v>
      </c>
      <c r="D798" s="102"/>
      <c r="E798" s="32">
        <v>24</v>
      </c>
      <c r="F798" s="32"/>
      <c r="G798" s="75" t="s">
        <v>277</v>
      </c>
      <c r="H798" s="69">
        <f t="shared" si="332"/>
        <v>493</v>
      </c>
      <c r="I798" s="70">
        <f t="shared" si="333"/>
        <v>516</v>
      </c>
      <c r="J798" s="73" t="str">
        <f t="shared" ref="J798:J820" si="334">IF(C798="","--",IF(AND(C798&lt;&gt;"FST",C798&lt;&gt;"TCF",BA797&lt;&gt;0),BA797,"--"))</f>
        <v>--</v>
      </c>
      <c r="K798" s="32"/>
      <c r="L798" s="233"/>
      <c r="M798" s="277" t="s">
        <v>423</v>
      </c>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493-516</v>
      </c>
      <c r="AF798" s="109" t="str">
        <f t="shared" si="326"/>
        <v>N</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7"/>
      <c r="N807" s="277"/>
      <c r="O807" s="277"/>
      <c r="P807" s="277"/>
      <c r="Q807" s="277"/>
      <c r="R807" s="277"/>
      <c r="S807" s="277"/>
      <c r="T807" s="277"/>
      <c r="U807" s="278"/>
      <c r="V807" s="103"/>
      <c r="W807" s="84">
        <f>Y807+1</f>
        <v>37</v>
      </c>
      <c r="X807" s="84"/>
      <c r="Y807" s="78">
        <f>SUM(E796:E807)</f>
        <v>36</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7"/>
      <c r="N808" s="277"/>
      <c r="O808" s="277"/>
      <c r="P808" s="277"/>
      <c r="Q808" s="277"/>
      <c r="R808" s="277"/>
      <c r="S808" s="277"/>
      <c r="T808" s="277"/>
      <c r="U808" s="278"/>
      <c r="V808" s="103"/>
      <c r="W808" s="84">
        <f>Y808+1</f>
        <v>37</v>
      </c>
      <c r="X808" s="84"/>
      <c r="Y808" s="78">
        <f>SUM(E796:E808)</f>
        <v>36</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7"/>
      <c r="N809" s="277"/>
      <c r="O809" s="277"/>
      <c r="P809" s="277"/>
      <c r="Q809" s="277"/>
      <c r="R809" s="277"/>
      <c r="S809" s="277"/>
      <c r="T809" s="277"/>
      <c r="U809" s="278"/>
      <c r="V809" s="103"/>
      <c r="W809" s="84">
        <f>Y809+1</f>
        <v>37</v>
      </c>
      <c r="X809" s="84"/>
      <c r="Y809" s="78">
        <f>SUM(E796:E809)</f>
        <v>36</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7"/>
      <c r="N810" s="277"/>
      <c r="O810" s="277"/>
      <c r="P810" s="277"/>
      <c r="Q810" s="277"/>
      <c r="R810" s="277"/>
      <c r="S810" s="277"/>
      <c r="T810" s="277"/>
      <c r="U810" s="278"/>
      <c r="V810" s="103"/>
      <c r="W810" s="84">
        <f>Y810+1</f>
        <v>37</v>
      </c>
      <c r="X810" s="84"/>
      <c r="Y810" s="78">
        <f>SUM(E796:E810)</f>
        <v>36</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7"/>
      <c r="N811" s="277"/>
      <c r="O811" s="277"/>
      <c r="P811" s="277"/>
      <c r="Q811" s="277"/>
      <c r="R811" s="277"/>
      <c r="S811" s="277"/>
      <c r="T811" s="277"/>
      <c r="U811" s="278"/>
      <c r="V811" s="103"/>
      <c r="W811" s="84">
        <f t="shared" ref="W811:W819" si="339">Y811+1</f>
        <v>37</v>
      </c>
      <c r="X811" s="84"/>
      <c r="Y811" s="78">
        <f>SUM(E796:E811)</f>
        <v>36</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7"/>
      <c r="N812" s="277"/>
      <c r="O812" s="277"/>
      <c r="P812" s="277"/>
      <c r="Q812" s="277"/>
      <c r="R812" s="277"/>
      <c r="S812" s="277"/>
      <c r="T812" s="277"/>
      <c r="U812" s="278"/>
      <c r="V812" s="103"/>
      <c r="W812" s="84">
        <f t="shared" si="339"/>
        <v>37</v>
      </c>
      <c r="X812" s="84"/>
      <c r="Y812" s="78">
        <f>SUM(E796:E812)</f>
        <v>36</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7"/>
      <c r="N813" s="277"/>
      <c r="O813" s="277"/>
      <c r="P813" s="277"/>
      <c r="Q813" s="277"/>
      <c r="R813" s="277"/>
      <c r="S813" s="277"/>
      <c r="T813" s="277"/>
      <c r="U813" s="278"/>
      <c r="V813" s="103"/>
      <c r="W813" s="84">
        <f t="shared" si="339"/>
        <v>37</v>
      </c>
      <c r="X813" s="84"/>
      <c r="Y813" s="78">
        <f>SUM(E796:E813)</f>
        <v>36</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7"/>
      <c r="N814" s="277"/>
      <c r="O814" s="277"/>
      <c r="P814" s="277"/>
      <c r="Q814" s="277"/>
      <c r="R814" s="277"/>
      <c r="S814" s="277"/>
      <c r="T814" s="277"/>
      <c r="U814" s="278"/>
      <c r="V814" s="103"/>
      <c r="W814" s="84">
        <f t="shared" si="339"/>
        <v>37</v>
      </c>
      <c r="X814" s="84"/>
      <c r="Y814" s="78">
        <f>SUM(E796:E814)</f>
        <v>36</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7"/>
      <c r="N815" s="277"/>
      <c r="O815" s="277"/>
      <c r="P815" s="277"/>
      <c r="Q815" s="277"/>
      <c r="R815" s="277"/>
      <c r="S815" s="277"/>
      <c r="T815" s="277"/>
      <c r="U815" s="278"/>
      <c r="V815" s="103"/>
      <c r="W815" s="84">
        <f t="shared" si="339"/>
        <v>37</v>
      </c>
      <c r="X815" s="84"/>
      <c r="Y815" s="78">
        <f>SUM(E796:E815)</f>
        <v>36</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7"/>
      <c r="N816" s="277"/>
      <c r="O816" s="277"/>
      <c r="P816" s="277"/>
      <c r="Q816" s="277"/>
      <c r="R816" s="277"/>
      <c r="S816" s="277"/>
      <c r="T816" s="277"/>
      <c r="U816" s="278"/>
      <c r="V816" s="103"/>
      <c r="W816" s="84">
        <f t="shared" si="339"/>
        <v>37</v>
      </c>
      <c r="X816" s="84"/>
      <c r="Y816" s="78">
        <f>SUM(E796:E816)</f>
        <v>36</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7"/>
      <c r="N817" s="277"/>
      <c r="O817" s="277"/>
      <c r="P817" s="277"/>
      <c r="Q817" s="277"/>
      <c r="R817" s="277"/>
      <c r="S817" s="277"/>
      <c r="T817" s="277"/>
      <c r="U817" s="278"/>
      <c r="V817" s="103"/>
      <c r="W817" s="84">
        <f t="shared" si="339"/>
        <v>37</v>
      </c>
      <c r="X817" s="84"/>
      <c r="Y817" s="78">
        <f>SUM(E796:E817)</f>
        <v>36</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7"/>
      <c r="N818" s="277"/>
      <c r="O818" s="277"/>
      <c r="P818" s="277"/>
      <c r="Q818" s="277"/>
      <c r="R818" s="277"/>
      <c r="S818" s="277"/>
      <c r="T818" s="277"/>
      <c r="U818" s="278"/>
      <c r="V818" s="103"/>
      <c r="W818" s="84">
        <f t="shared" si="339"/>
        <v>37</v>
      </c>
      <c r="X818" s="84"/>
      <c r="Y818" s="78">
        <f>SUM(E796:E818)</f>
        <v>36</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7"/>
      <c r="N819" s="277"/>
      <c r="O819" s="277"/>
      <c r="P819" s="277"/>
      <c r="Q819" s="277"/>
      <c r="R819" s="277"/>
      <c r="S819" s="277"/>
      <c r="T819" s="277"/>
      <c r="U819" s="278"/>
      <c r="V819" s="103"/>
      <c r="W819" s="84">
        <f t="shared" si="339"/>
        <v>37</v>
      </c>
      <c r="X819" s="84"/>
      <c r="Y819" s="78">
        <f>SUM(E796:E819)</f>
        <v>36</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7"/>
      <c r="N820" s="277"/>
      <c r="O820" s="277"/>
      <c r="P820" s="277"/>
      <c r="Q820" s="277"/>
      <c r="R820" s="277"/>
      <c r="S820" s="277"/>
      <c r="T820" s="277"/>
      <c r="U820" s="278"/>
      <c r="V820" s="103"/>
      <c r="W820" s="72"/>
      <c r="X820" s="72"/>
      <c r="Y820" s="78">
        <f>SUM(E796:E820)</f>
        <v>36</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19" t="s">
        <v>343</v>
      </c>
      <c r="C821" s="320"/>
      <c r="D821" s="79"/>
      <c r="E821" s="80"/>
      <c r="F821" s="80"/>
      <c r="G821" s="81"/>
      <c r="H821" s="192"/>
      <c r="I821" s="192"/>
      <c r="J821" s="192"/>
      <c r="K821" s="82"/>
      <c r="L821" s="319" t="s">
        <v>306</v>
      </c>
      <c r="M821" s="330"/>
      <c r="N821" s="330"/>
      <c r="O821" s="330"/>
      <c r="P821" s="330"/>
      <c r="Q821" s="330"/>
      <c r="R821" s="330"/>
      <c r="S821" s="330"/>
      <c r="T821" s="330"/>
      <c r="U821" s="320"/>
      <c r="V821" s="104"/>
      <c r="W821" s="72"/>
      <c r="X821" s="72"/>
      <c r="Y821" s="72"/>
      <c r="Z821" s="72"/>
      <c r="AA821" s="72" t="str">
        <f t="shared" si="338"/>
        <v/>
      </c>
      <c r="AB821" s="72"/>
      <c r="AC821" s="72">
        <f>SUM(AC796:AC820)</f>
        <v>25</v>
      </c>
      <c r="AD821" s="72">
        <f>SUM(AD796:AD820)</f>
        <v>23</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9" t="s">
        <v>307</v>
      </c>
      <c r="C822" s="320"/>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2" t="s">
        <v>222</v>
      </c>
      <c r="C826" s="313"/>
      <c r="D826" s="314" t="s">
        <v>223</v>
      </c>
      <c r="E826" s="305"/>
      <c r="F826" s="88"/>
      <c r="G826" s="315" t="s">
        <v>224</v>
      </c>
      <c r="H826" s="316"/>
      <c r="I826" s="28">
        <f>SUM(E837:E861)</f>
        <v>24</v>
      </c>
      <c r="J826" s="317" t="s">
        <v>225</v>
      </c>
      <c r="K826" s="318"/>
      <c r="L826" s="305"/>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5" t="s">
        <v>226</v>
      </c>
      <c r="AA826" s="296"/>
      <c r="AB826" s="297"/>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4" t="s">
        <v>230</v>
      </c>
      <c r="H827" s="305"/>
      <c r="I827" s="33">
        <f>E828-I826</f>
        <v>0</v>
      </c>
      <c r="J827" s="289" t="s">
        <v>231</v>
      </c>
      <c r="K827" s="290"/>
      <c r="L827" s="34">
        <f>I831</f>
        <v>493</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8" t="s">
        <v>232</v>
      </c>
      <c r="AA827" s="300" t="s">
        <v>233</v>
      </c>
      <c r="AB827" s="301"/>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24</v>
      </c>
      <c r="F828" s="88"/>
      <c r="G828" s="291" t="s">
        <v>237</v>
      </c>
      <c r="H828" s="292"/>
      <c r="I828" s="35">
        <f>IF(E828=0,0,12-(MOD(I826,12)))</f>
        <v>12</v>
      </c>
      <c r="J828" s="289" t="s">
        <v>238</v>
      </c>
      <c r="K828" s="290"/>
      <c r="L828" s="39">
        <f>I832-I826</f>
        <v>492</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9"/>
      <c r="AA828" s="302"/>
      <c r="AB828" s="303"/>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321" t="s">
        <v>242</v>
      </c>
      <c r="H829" s="43" t="s">
        <v>243</v>
      </c>
      <c r="I829" s="35">
        <f>IF(E829&lt;&gt;0,1,0)</f>
        <v>0</v>
      </c>
      <c r="J829" s="291" t="s">
        <v>244</v>
      </c>
      <c r="K829" s="292"/>
      <c r="L829" s="44">
        <f>'Cable Calculator'!CZ3</f>
        <v>948</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493</v>
      </c>
      <c r="F830" s="88"/>
      <c r="G830" s="322"/>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2</v>
      </c>
      <c r="F831" s="88"/>
      <c r="G831" s="321" t="s">
        <v>251</v>
      </c>
      <c r="H831" s="51" t="s">
        <v>252</v>
      </c>
      <c r="I831" s="112">
        <f>E830</f>
        <v>493</v>
      </c>
      <c r="J831" s="323" t="s">
        <v>253</v>
      </c>
      <c r="K831" s="324"/>
      <c r="L831" s="325"/>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2"/>
      <c r="H832" s="47" t="s">
        <v>257</v>
      </c>
      <c r="I832" s="35">
        <f>IF(E830="","0",IF(AND(E827="EUC",E828=432), I831+(203-E829),IF(E830=0,0,(E830+(E828-E829)-1))))</f>
        <v>516</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24</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1" t="s">
        <v>260</v>
      </c>
      <c r="C835" s="293" t="s">
        <v>261</v>
      </c>
      <c r="D835" s="293" t="s">
        <v>262</v>
      </c>
      <c r="E835" s="306" t="s">
        <v>263</v>
      </c>
      <c r="F835" s="293" t="s">
        <v>264</v>
      </c>
      <c r="G835" s="308" t="s">
        <v>265</v>
      </c>
      <c r="H835" s="308" t="s">
        <v>266</v>
      </c>
      <c r="I835" s="308" t="s">
        <v>267</v>
      </c>
      <c r="J835" s="310" t="s">
        <v>268</v>
      </c>
      <c r="K835" s="293"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2"/>
      <c r="C836" s="294"/>
      <c r="D836" s="294"/>
      <c r="E836" s="307"/>
      <c r="F836" s="294"/>
      <c r="G836" s="309"/>
      <c r="H836" s="309"/>
      <c r="I836" s="309"/>
      <c r="J836" s="311"/>
      <c r="K836" s="294"/>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502</v>
      </c>
      <c r="D837" s="102"/>
      <c r="E837" s="32">
        <v>24</v>
      </c>
      <c r="F837" s="32"/>
      <c r="G837" s="68" t="s">
        <v>277</v>
      </c>
      <c r="H837" s="69">
        <f>IF(I837=0,0,I837-(E837-1))</f>
        <v>493</v>
      </c>
      <c r="I837" s="70">
        <f>IF(E837=0,0,I832)</f>
        <v>516</v>
      </c>
      <c r="J837" s="71" t="s">
        <v>278</v>
      </c>
      <c r="K837" s="32"/>
      <c r="L837" s="233"/>
      <c r="M837" s="277" t="s">
        <v>424</v>
      </c>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493-516</v>
      </c>
      <c r="AF837" s="109" t="str">
        <f t="shared" ref="AF837:AF861" si="343">IF(C837="Field SPL","N","Y")</f>
        <v>N</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7"/>
      <c r="N848" s="277"/>
      <c r="O848" s="277"/>
      <c r="P848" s="277"/>
      <c r="Q848" s="277"/>
      <c r="R848" s="277"/>
      <c r="S848" s="277"/>
      <c r="T848" s="277"/>
      <c r="U848" s="278"/>
      <c r="V848" s="103"/>
      <c r="W848" s="84">
        <f>Y848+1</f>
        <v>25</v>
      </c>
      <c r="X848" s="84"/>
      <c r="Y848" s="78">
        <f>SUM(E837:E848)</f>
        <v>24</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7"/>
      <c r="N849" s="277"/>
      <c r="O849" s="277"/>
      <c r="P849" s="277"/>
      <c r="Q849" s="277"/>
      <c r="R849" s="277"/>
      <c r="S849" s="277"/>
      <c r="T849" s="277"/>
      <c r="U849" s="278"/>
      <c r="V849" s="103"/>
      <c r="W849" s="84">
        <f>Y849+1</f>
        <v>25</v>
      </c>
      <c r="X849" s="84"/>
      <c r="Y849" s="78">
        <f>SUM(E837:E849)</f>
        <v>24</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7"/>
      <c r="N850" s="277"/>
      <c r="O850" s="277"/>
      <c r="P850" s="277"/>
      <c r="Q850" s="277"/>
      <c r="R850" s="277"/>
      <c r="S850" s="277"/>
      <c r="T850" s="277"/>
      <c r="U850" s="278"/>
      <c r="V850" s="103"/>
      <c r="W850" s="84">
        <f>Y850+1</f>
        <v>25</v>
      </c>
      <c r="X850" s="84"/>
      <c r="Y850" s="78">
        <f>SUM(E837:E850)</f>
        <v>24</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7"/>
      <c r="N851" s="277"/>
      <c r="O851" s="277"/>
      <c r="P851" s="277"/>
      <c r="Q851" s="277"/>
      <c r="R851" s="277"/>
      <c r="S851" s="277"/>
      <c r="T851" s="277"/>
      <c r="U851" s="278"/>
      <c r="V851" s="103"/>
      <c r="W851" s="84">
        <f>Y851+1</f>
        <v>25</v>
      </c>
      <c r="X851" s="84"/>
      <c r="Y851" s="78">
        <f>SUM(E837:E851)</f>
        <v>24</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7"/>
      <c r="N852" s="277"/>
      <c r="O852" s="277"/>
      <c r="P852" s="277"/>
      <c r="Q852" s="277"/>
      <c r="R852" s="277"/>
      <c r="S852" s="277"/>
      <c r="T852" s="277"/>
      <c r="U852" s="278"/>
      <c r="V852" s="103"/>
      <c r="W852" s="84">
        <f t="shared" ref="W852:W860" si="356">Y852+1</f>
        <v>25</v>
      </c>
      <c r="X852" s="84"/>
      <c r="Y852" s="78">
        <f>SUM(E837:E852)</f>
        <v>24</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7"/>
      <c r="N853" s="277"/>
      <c r="O853" s="277"/>
      <c r="P853" s="277"/>
      <c r="Q853" s="277"/>
      <c r="R853" s="277"/>
      <c r="S853" s="277"/>
      <c r="T853" s="277"/>
      <c r="U853" s="278"/>
      <c r="V853" s="103"/>
      <c r="W853" s="84">
        <f t="shared" si="356"/>
        <v>25</v>
      </c>
      <c r="X853" s="84"/>
      <c r="Y853" s="78">
        <f>SUM(E837:E853)</f>
        <v>24</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7"/>
      <c r="N854" s="277"/>
      <c r="O854" s="277"/>
      <c r="P854" s="277"/>
      <c r="Q854" s="277"/>
      <c r="R854" s="277"/>
      <c r="S854" s="277"/>
      <c r="T854" s="277"/>
      <c r="U854" s="278"/>
      <c r="V854" s="103"/>
      <c r="W854" s="84">
        <f t="shared" si="356"/>
        <v>25</v>
      </c>
      <c r="X854" s="84"/>
      <c r="Y854" s="78">
        <f>SUM(E837:E854)</f>
        <v>24</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7"/>
      <c r="N855" s="277"/>
      <c r="O855" s="277"/>
      <c r="P855" s="277"/>
      <c r="Q855" s="277"/>
      <c r="R855" s="277"/>
      <c r="S855" s="277"/>
      <c r="T855" s="277"/>
      <c r="U855" s="278"/>
      <c r="V855" s="103"/>
      <c r="W855" s="84">
        <f t="shared" si="356"/>
        <v>25</v>
      </c>
      <c r="X855" s="84"/>
      <c r="Y855" s="78">
        <f>SUM(E837:E855)</f>
        <v>24</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7"/>
      <c r="N856" s="277"/>
      <c r="O856" s="277"/>
      <c r="P856" s="277"/>
      <c r="Q856" s="277"/>
      <c r="R856" s="277"/>
      <c r="S856" s="277"/>
      <c r="T856" s="277"/>
      <c r="U856" s="278"/>
      <c r="V856" s="103"/>
      <c r="W856" s="84">
        <f t="shared" si="356"/>
        <v>25</v>
      </c>
      <c r="X856" s="84"/>
      <c r="Y856" s="78">
        <f>SUM(E837:E856)</f>
        <v>24</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7"/>
      <c r="N857" s="277"/>
      <c r="O857" s="277"/>
      <c r="P857" s="277"/>
      <c r="Q857" s="277"/>
      <c r="R857" s="277"/>
      <c r="S857" s="277"/>
      <c r="T857" s="277"/>
      <c r="U857" s="278"/>
      <c r="V857" s="103"/>
      <c r="W857" s="84">
        <f t="shared" si="356"/>
        <v>25</v>
      </c>
      <c r="X857" s="84"/>
      <c r="Y857" s="78">
        <f>SUM(E837:E857)</f>
        <v>24</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7"/>
      <c r="N858" s="277"/>
      <c r="O858" s="277"/>
      <c r="P858" s="277"/>
      <c r="Q858" s="277"/>
      <c r="R858" s="277"/>
      <c r="S858" s="277"/>
      <c r="T858" s="277"/>
      <c r="U858" s="278"/>
      <c r="V858" s="103"/>
      <c r="W858" s="84">
        <f t="shared" si="356"/>
        <v>25</v>
      </c>
      <c r="X858" s="84"/>
      <c r="Y858" s="78">
        <f>SUM(E837:E858)</f>
        <v>24</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7"/>
      <c r="N859" s="277"/>
      <c r="O859" s="277"/>
      <c r="P859" s="277"/>
      <c r="Q859" s="277"/>
      <c r="R859" s="277"/>
      <c r="S859" s="277"/>
      <c r="T859" s="277"/>
      <c r="U859" s="278"/>
      <c r="V859" s="103"/>
      <c r="W859" s="84">
        <f t="shared" si="356"/>
        <v>25</v>
      </c>
      <c r="X859" s="84"/>
      <c r="Y859" s="78">
        <f>SUM(E837:E859)</f>
        <v>24</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7"/>
      <c r="N860" s="277"/>
      <c r="O860" s="277"/>
      <c r="P860" s="277"/>
      <c r="Q860" s="277"/>
      <c r="R860" s="277"/>
      <c r="S860" s="277"/>
      <c r="T860" s="277"/>
      <c r="U860" s="278"/>
      <c r="V860" s="103"/>
      <c r="W860" s="84">
        <f t="shared" si="356"/>
        <v>25</v>
      </c>
      <c r="X860" s="84"/>
      <c r="Y860" s="78">
        <f>SUM(E837:E860)</f>
        <v>24</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7"/>
      <c r="N861" s="277"/>
      <c r="O861" s="277"/>
      <c r="P861" s="277"/>
      <c r="Q861" s="277"/>
      <c r="R861" s="277"/>
      <c r="S861" s="277"/>
      <c r="T861" s="277"/>
      <c r="U861" s="278"/>
      <c r="V861" s="103"/>
      <c r="W861" s="72"/>
      <c r="X861" s="72"/>
      <c r="Y861" s="78">
        <f>SUM(E837:E861)</f>
        <v>24</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19" t="s">
        <v>345</v>
      </c>
      <c r="C862" s="320"/>
      <c r="D862" s="79"/>
      <c r="E862" s="80"/>
      <c r="F862" s="80"/>
      <c r="G862" s="81"/>
      <c r="H862" s="192"/>
      <c r="I862" s="192"/>
      <c r="J862" s="192"/>
      <c r="K862" s="82"/>
      <c r="L862" s="319" t="s">
        <v>306</v>
      </c>
      <c r="M862" s="330"/>
      <c r="N862" s="330"/>
      <c r="O862" s="330"/>
      <c r="P862" s="330"/>
      <c r="Q862" s="330"/>
      <c r="R862" s="330"/>
      <c r="S862" s="330"/>
      <c r="T862" s="330"/>
      <c r="U862" s="320"/>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9" t="s">
        <v>307</v>
      </c>
      <c r="C863" s="320"/>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2" t="s">
        <v>222</v>
      </c>
      <c r="C867" s="313"/>
      <c r="D867" s="314" t="s">
        <v>223</v>
      </c>
      <c r="E867" s="305"/>
      <c r="F867" s="88"/>
      <c r="G867" s="315" t="s">
        <v>224</v>
      </c>
      <c r="H867" s="316"/>
      <c r="I867" s="28">
        <f>SUM(E878:E902)</f>
        <v>24</v>
      </c>
      <c r="J867" s="317" t="s">
        <v>225</v>
      </c>
      <c r="K867" s="318"/>
      <c r="L867" s="305"/>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5" t="s">
        <v>226</v>
      </c>
      <c r="AA867" s="296"/>
      <c r="AB867" s="297"/>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4" t="s">
        <v>230</v>
      </c>
      <c r="H868" s="305"/>
      <c r="I868" s="33">
        <f>E869-I867</f>
        <v>0</v>
      </c>
      <c r="J868" s="289" t="s">
        <v>231</v>
      </c>
      <c r="K868" s="290"/>
      <c r="L868" s="34">
        <f>I872</f>
        <v>493</v>
      </c>
      <c r="M868" s="196">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2</v>
      </c>
      <c r="X868" s="35">
        <f>COUNTIFS($E878:$E902,"4",$F878:$F902,"Ped",$C878:$C902,"FST")</f>
        <v>0</v>
      </c>
      <c r="Y868" s="25"/>
      <c r="Z868" s="298" t="s">
        <v>232</v>
      </c>
      <c r="AA868" s="300" t="s">
        <v>233</v>
      </c>
      <c r="AB868" s="301"/>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1" t="s">
        <v>237</v>
      </c>
      <c r="H869" s="292"/>
      <c r="I869" s="35">
        <f>IF(E869=0,0,12-(MOD(I867,12)))</f>
        <v>12</v>
      </c>
      <c r="J869" s="289" t="s">
        <v>238</v>
      </c>
      <c r="K869" s="290"/>
      <c r="L869" s="39">
        <f>I873-I867</f>
        <v>492</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9"/>
      <c r="AA869" s="302"/>
      <c r="AB869" s="303"/>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0</v>
      </c>
      <c r="F870" s="88"/>
      <c r="G870" s="321" t="s">
        <v>242</v>
      </c>
      <c r="H870" s="43" t="s">
        <v>243</v>
      </c>
      <c r="I870" s="35">
        <f>IF(E870&lt;&gt;0,1,0)</f>
        <v>0</v>
      </c>
      <c r="J870" s="291" t="s">
        <v>244</v>
      </c>
      <c r="K870" s="292"/>
      <c r="L870" s="44">
        <f>'Cable Calculator'!DE3</f>
        <v>1438</v>
      </c>
      <c r="M870" s="196">
        <v>8</v>
      </c>
      <c r="N870" s="35">
        <f>SUM(AI870,AI881)</f>
        <v>0</v>
      </c>
      <c r="O870" s="35">
        <v>0</v>
      </c>
      <c r="P870" s="35">
        <f>SUM(AJ870,AJ881)</f>
        <v>0</v>
      </c>
      <c r="Q870" s="35">
        <v>0</v>
      </c>
      <c r="R870" s="35">
        <f>COUNTIFS($E878:$E902,"8",$F878:$F902,"Pole",$C878:$C902,"FST")</f>
        <v>0</v>
      </c>
      <c r="S870" s="35">
        <f>SUM(AL870,AK881)</f>
        <v>0</v>
      </c>
      <c r="T870" s="35">
        <v>0</v>
      </c>
      <c r="U870" s="35">
        <f>SUM(AK870,AL881)</f>
        <v>2</v>
      </c>
      <c r="V870" s="35">
        <v>0</v>
      </c>
      <c r="W870" s="34">
        <f>COUNTIFS($E878:$E902,"8",$F878:$F902,"HH",$C878:$C902,"FST")</f>
        <v>2</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2</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493</v>
      </c>
      <c r="F871" s="88"/>
      <c r="G871" s="322"/>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1" t="s">
        <v>251</v>
      </c>
      <c r="H872" s="51" t="s">
        <v>252</v>
      </c>
      <c r="I872" s="112">
        <f>E871</f>
        <v>493</v>
      </c>
      <c r="J872" s="323" t="s">
        <v>253</v>
      </c>
      <c r="K872" s="324"/>
      <c r="L872" s="325"/>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322"/>
      <c r="H873" s="47" t="s">
        <v>257</v>
      </c>
      <c r="I873" s="35">
        <f>IF(E871="","0",IF(AND(E868="EUC",E869=432), I872+(203-E870),IF(E871=0,0,(E871+(E869-E870)-1))))</f>
        <v>516</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24</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1" t="s">
        <v>260</v>
      </c>
      <c r="C876" s="293" t="s">
        <v>261</v>
      </c>
      <c r="D876" s="293" t="s">
        <v>262</v>
      </c>
      <c r="E876" s="306" t="s">
        <v>263</v>
      </c>
      <c r="F876" s="293" t="s">
        <v>264</v>
      </c>
      <c r="G876" s="308" t="s">
        <v>265</v>
      </c>
      <c r="H876" s="308" t="s">
        <v>266</v>
      </c>
      <c r="I876" s="308" t="s">
        <v>267</v>
      </c>
      <c r="J876" s="310" t="s">
        <v>268</v>
      </c>
      <c r="K876" s="293"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2"/>
      <c r="C877" s="294"/>
      <c r="D877" s="294"/>
      <c r="E877" s="307"/>
      <c r="F877" s="294"/>
      <c r="G877" s="309"/>
      <c r="H877" s="309"/>
      <c r="I877" s="309"/>
      <c r="J877" s="311"/>
      <c r="K877" s="294"/>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785</v>
      </c>
      <c r="E878" s="32">
        <v>8</v>
      </c>
      <c r="F878" s="32" t="s">
        <v>488</v>
      </c>
      <c r="G878" s="68" t="s">
        <v>277</v>
      </c>
      <c r="H878" s="69">
        <f>IF(I878=0,0,I878-(E878-1))</f>
        <v>509</v>
      </c>
      <c r="I878" s="70">
        <f>IF(E878=0,0,I873)</f>
        <v>516</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509-516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8</v>
      </c>
    </row>
    <row r="879" spans="1:53" ht="15.75" thickBot="1" x14ac:dyDescent="0.3">
      <c r="A879" s="88"/>
      <c r="B879" s="66" t="s">
        <v>279</v>
      </c>
      <c r="C879" s="67" t="s">
        <v>484</v>
      </c>
      <c r="D879" s="102" t="s">
        <v>786</v>
      </c>
      <c r="E879" s="32">
        <v>8</v>
      </c>
      <c r="F879" s="32" t="s">
        <v>488</v>
      </c>
      <c r="G879" s="68" t="s">
        <v>277</v>
      </c>
      <c r="H879" s="69">
        <f t="shared" ref="H879:H902" si="366">IF(E879=0,0,I879-(E879-1))</f>
        <v>501</v>
      </c>
      <c r="I879" s="70">
        <f t="shared" ref="I879:I902" si="367">IF(E879=0,0,H878-1)</f>
        <v>508</v>
      </c>
      <c r="J879" s="73" t="str">
        <f>IF(C879="","--",IF(AND(C879&lt;&gt;"FST",C879&lt;&gt;"TCF",BA878&lt;&gt;0),BA878,"--"))</f>
        <v>--</v>
      </c>
      <c r="K879" s="32">
        <v>200</v>
      </c>
      <c r="L879" s="233"/>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0</v>
      </c>
      <c r="AE879" s="109" t="str">
        <f t="shared" si="359"/>
        <v>501-508</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4</v>
      </c>
    </row>
    <row r="880" spans="1:53" ht="15.75" thickBot="1" x14ac:dyDescent="0.3">
      <c r="A880" s="88"/>
      <c r="B880" s="74" t="s">
        <v>280</v>
      </c>
      <c r="C880" s="67" t="s">
        <v>484</v>
      </c>
      <c r="D880" s="102" t="s">
        <v>787</v>
      </c>
      <c r="E880" s="32">
        <v>4</v>
      </c>
      <c r="F880" s="32" t="s">
        <v>488</v>
      </c>
      <c r="G880" s="75" t="s">
        <v>277</v>
      </c>
      <c r="H880" s="69">
        <f t="shared" si="366"/>
        <v>497</v>
      </c>
      <c r="I880" s="70">
        <f t="shared" si="367"/>
        <v>500</v>
      </c>
      <c r="J880" s="73" t="str">
        <f t="shared" ref="J880:J902" si="368">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0</v>
      </c>
      <c r="AE880" s="109" t="str">
        <f t="shared" si="359"/>
        <v>497-500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t="s">
        <v>484</v>
      </c>
      <c r="D881" s="102" t="s">
        <v>788</v>
      </c>
      <c r="E881" s="32">
        <v>4</v>
      </c>
      <c r="F881" s="32" t="s">
        <v>488</v>
      </c>
      <c r="G881" s="68" t="s">
        <v>277</v>
      </c>
      <c r="H881" s="69">
        <f t="shared" si="366"/>
        <v>493</v>
      </c>
      <c r="I881" s="70">
        <f t="shared" si="367"/>
        <v>496</v>
      </c>
      <c r="J881" s="73" t="str">
        <f t="shared" si="368"/>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0</v>
      </c>
      <c r="AE881" s="109" t="str">
        <f t="shared" si="359"/>
        <v>493-496</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7"/>
      <c r="N889" s="277"/>
      <c r="O889" s="277"/>
      <c r="P889" s="277"/>
      <c r="Q889" s="277"/>
      <c r="R889" s="277"/>
      <c r="S889" s="277"/>
      <c r="T889" s="277"/>
      <c r="U889" s="278"/>
      <c r="V889" s="103"/>
      <c r="W889" s="84">
        <f>Y889+1</f>
        <v>25</v>
      </c>
      <c r="X889" s="84"/>
      <c r="Y889" s="78">
        <f>SUM(E878:E889)</f>
        <v>24</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7"/>
      <c r="N890" s="277"/>
      <c r="O890" s="277"/>
      <c r="P890" s="277"/>
      <c r="Q890" s="277"/>
      <c r="R890" s="277"/>
      <c r="S890" s="277"/>
      <c r="T890" s="277"/>
      <c r="U890" s="278"/>
      <c r="V890" s="103"/>
      <c r="W890" s="84">
        <f>Y890+1</f>
        <v>25</v>
      </c>
      <c r="X890" s="84"/>
      <c r="Y890" s="78">
        <f>SUM(E878:E890)</f>
        <v>24</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7"/>
      <c r="N891" s="277"/>
      <c r="O891" s="277"/>
      <c r="P891" s="277"/>
      <c r="Q891" s="277"/>
      <c r="R891" s="277"/>
      <c r="S891" s="277"/>
      <c r="T891" s="277"/>
      <c r="U891" s="278"/>
      <c r="V891" s="103"/>
      <c r="W891" s="84">
        <f>Y891+1</f>
        <v>25</v>
      </c>
      <c r="X891" s="84"/>
      <c r="Y891" s="78">
        <f>SUM(E878:E891)</f>
        <v>24</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7"/>
      <c r="N892" s="277"/>
      <c r="O892" s="277"/>
      <c r="P892" s="277"/>
      <c r="Q892" s="277"/>
      <c r="R892" s="277"/>
      <c r="S892" s="277"/>
      <c r="T892" s="277"/>
      <c r="U892" s="278"/>
      <c r="V892" s="103"/>
      <c r="W892" s="84">
        <f>Y892+1</f>
        <v>25</v>
      </c>
      <c r="X892" s="84"/>
      <c r="Y892" s="78">
        <f>SUM(E878:E892)</f>
        <v>24</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7"/>
      <c r="N893" s="277"/>
      <c r="O893" s="277"/>
      <c r="P893" s="277"/>
      <c r="Q893" s="277"/>
      <c r="R893" s="277"/>
      <c r="S893" s="277"/>
      <c r="T893" s="277"/>
      <c r="U893" s="278"/>
      <c r="V893" s="103"/>
      <c r="W893" s="84">
        <f t="shared" ref="W893:W901" si="373">Y893+1</f>
        <v>25</v>
      </c>
      <c r="X893" s="84"/>
      <c r="Y893" s="78">
        <f>SUM(E878:E893)</f>
        <v>24</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7"/>
      <c r="N894" s="277"/>
      <c r="O894" s="277"/>
      <c r="P894" s="277"/>
      <c r="Q894" s="277"/>
      <c r="R894" s="277"/>
      <c r="S894" s="277"/>
      <c r="T894" s="277"/>
      <c r="U894" s="278"/>
      <c r="V894" s="103"/>
      <c r="W894" s="84">
        <f t="shared" si="373"/>
        <v>25</v>
      </c>
      <c r="X894" s="84"/>
      <c r="Y894" s="78">
        <f>SUM(E878:E894)</f>
        <v>24</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7"/>
      <c r="N895" s="277"/>
      <c r="O895" s="277"/>
      <c r="P895" s="277"/>
      <c r="Q895" s="277"/>
      <c r="R895" s="277"/>
      <c r="S895" s="277"/>
      <c r="T895" s="277"/>
      <c r="U895" s="278"/>
      <c r="V895" s="103"/>
      <c r="W895" s="84">
        <f t="shared" si="373"/>
        <v>25</v>
      </c>
      <c r="X895" s="84"/>
      <c r="Y895" s="78">
        <f>SUM(E878:E895)</f>
        <v>24</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7"/>
      <c r="N896" s="277"/>
      <c r="O896" s="277"/>
      <c r="P896" s="277"/>
      <c r="Q896" s="277"/>
      <c r="R896" s="277"/>
      <c r="S896" s="277"/>
      <c r="T896" s="277"/>
      <c r="U896" s="278"/>
      <c r="V896" s="103"/>
      <c r="W896" s="84">
        <f t="shared" si="373"/>
        <v>25</v>
      </c>
      <c r="X896" s="84"/>
      <c r="Y896" s="78">
        <f>SUM(E878:E896)</f>
        <v>24</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7"/>
      <c r="N897" s="277"/>
      <c r="O897" s="277"/>
      <c r="P897" s="277"/>
      <c r="Q897" s="277"/>
      <c r="R897" s="277"/>
      <c r="S897" s="277"/>
      <c r="T897" s="277"/>
      <c r="U897" s="278"/>
      <c r="V897" s="103"/>
      <c r="W897" s="84">
        <f t="shared" si="373"/>
        <v>25</v>
      </c>
      <c r="X897" s="84"/>
      <c r="Y897" s="78">
        <f>SUM(E878:E897)</f>
        <v>24</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7"/>
      <c r="N898" s="277"/>
      <c r="O898" s="277"/>
      <c r="P898" s="277"/>
      <c r="Q898" s="277"/>
      <c r="R898" s="277"/>
      <c r="S898" s="277"/>
      <c r="T898" s="277"/>
      <c r="U898" s="278"/>
      <c r="V898" s="103"/>
      <c r="W898" s="84">
        <f t="shared" si="373"/>
        <v>25</v>
      </c>
      <c r="X898" s="84"/>
      <c r="Y898" s="78">
        <f>SUM(E878:E898)</f>
        <v>24</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7"/>
      <c r="N899" s="277"/>
      <c r="O899" s="277"/>
      <c r="P899" s="277"/>
      <c r="Q899" s="277"/>
      <c r="R899" s="277"/>
      <c r="S899" s="277"/>
      <c r="T899" s="277"/>
      <c r="U899" s="278"/>
      <c r="V899" s="103"/>
      <c r="W899" s="84">
        <f t="shared" si="373"/>
        <v>25</v>
      </c>
      <c r="X899" s="84"/>
      <c r="Y899" s="78">
        <f>SUM(E878:E899)</f>
        <v>24</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7"/>
      <c r="N900" s="277"/>
      <c r="O900" s="277"/>
      <c r="P900" s="277"/>
      <c r="Q900" s="277"/>
      <c r="R900" s="277"/>
      <c r="S900" s="277"/>
      <c r="T900" s="277"/>
      <c r="U900" s="278"/>
      <c r="V900" s="103"/>
      <c r="W900" s="84">
        <f t="shared" si="373"/>
        <v>25</v>
      </c>
      <c r="X900" s="84"/>
      <c r="Y900" s="78">
        <f>SUM(E878:E900)</f>
        <v>24</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7"/>
      <c r="N901" s="277"/>
      <c r="O901" s="277"/>
      <c r="P901" s="277"/>
      <c r="Q901" s="277"/>
      <c r="R901" s="277"/>
      <c r="S901" s="277"/>
      <c r="T901" s="277"/>
      <c r="U901" s="278"/>
      <c r="V901" s="103"/>
      <c r="W901" s="84">
        <f t="shared" si="373"/>
        <v>25</v>
      </c>
      <c r="X901" s="84"/>
      <c r="Y901" s="78">
        <f>SUM(E878:E901)</f>
        <v>24</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7"/>
      <c r="N902" s="277"/>
      <c r="O902" s="277"/>
      <c r="P902" s="277"/>
      <c r="Q902" s="277"/>
      <c r="R902" s="277"/>
      <c r="S902" s="277"/>
      <c r="T902" s="277"/>
      <c r="U902" s="278"/>
      <c r="V902" s="103"/>
      <c r="W902" s="72"/>
      <c r="X902" s="72"/>
      <c r="Y902" s="78">
        <f>SUM(E878:E902)</f>
        <v>24</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19" t="s">
        <v>347</v>
      </c>
      <c r="C903" s="320"/>
      <c r="D903" s="79"/>
      <c r="E903" s="80"/>
      <c r="F903" s="80"/>
      <c r="G903" s="81"/>
      <c r="H903" s="192"/>
      <c r="I903" s="192"/>
      <c r="J903" s="192"/>
      <c r="K903" s="82"/>
      <c r="L903" s="319" t="s">
        <v>306</v>
      </c>
      <c r="M903" s="330"/>
      <c r="N903" s="330"/>
      <c r="O903" s="330"/>
      <c r="P903" s="330"/>
      <c r="Q903" s="330"/>
      <c r="R903" s="330"/>
      <c r="S903" s="330"/>
      <c r="T903" s="330"/>
      <c r="U903" s="320"/>
      <c r="V903" s="104"/>
      <c r="W903" s="72"/>
      <c r="X903" s="72"/>
      <c r="Y903" s="72"/>
      <c r="Z903" s="72"/>
      <c r="AA903" s="72" t="str">
        <f t="shared" si="372"/>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9" t="s">
        <v>307</v>
      </c>
      <c r="C904" s="320"/>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2" t="s">
        <v>222</v>
      </c>
      <c r="C908" s="313"/>
      <c r="D908" s="314" t="s">
        <v>223</v>
      </c>
      <c r="E908" s="305"/>
      <c r="F908" s="88"/>
      <c r="G908" s="315" t="s">
        <v>224</v>
      </c>
      <c r="H908" s="316"/>
      <c r="I908" s="28">
        <f>SUM(E919:E943)</f>
        <v>132</v>
      </c>
      <c r="J908" s="317" t="s">
        <v>225</v>
      </c>
      <c r="K908" s="318"/>
      <c r="L908" s="305"/>
      <c r="M908" s="196">
        <v>2</v>
      </c>
      <c r="N908" s="35">
        <f>SUM(AI908,AI919)</f>
        <v>0</v>
      </c>
      <c r="O908" s="35">
        <v>0</v>
      </c>
      <c r="P908" s="35">
        <f>SUM(AJ908,AJ919)</f>
        <v>0</v>
      </c>
      <c r="Q908" s="35">
        <v>0</v>
      </c>
      <c r="R908" s="35">
        <f>COUNTIFS($E919:$E943,"2",$F919:$F943,"Pole",$C919:$C943,"FST")</f>
        <v>0</v>
      </c>
      <c r="S908" s="35">
        <f>SUM(AL908,AK919)</f>
        <v>0</v>
      </c>
      <c r="T908" s="35">
        <v>0</v>
      </c>
      <c r="U908" s="35">
        <f>SUM(AK908,AL919)</f>
        <v>2</v>
      </c>
      <c r="V908" s="35">
        <v>0</v>
      </c>
      <c r="W908" s="34">
        <f>COUNTIFS($E919:$E943,"2",$F919:$F943,"HH",$C919:$C943,"FST")</f>
        <v>2</v>
      </c>
      <c r="X908" s="35">
        <f>COUNTIFS($E919:$E943,"2",$F919:$F943,"Ped",$C919:$C943,"FST")</f>
        <v>0</v>
      </c>
      <c r="Y908" s="25"/>
      <c r="Z908" s="295" t="s">
        <v>226</v>
      </c>
      <c r="AA908" s="296"/>
      <c r="AB908" s="297"/>
      <c r="AC908" s="25"/>
      <c r="AD908" s="25"/>
      <c r="AH908" s="109">
        <v>2</v>
      </c>
      <c r="AI908" s="109" t="str">
        <f>IF($E909="SS",COUNTIFS($C919:$C943,"FST",$E919:$E943,"2"),"0")</f>
        <v>0</v>
      </c>
      <c r="AJ908" s="109" t="str">
        <f>IF($E909="RPX",COUNTIFS($C919:$C943,"FST",$E919:$E943,"2"),"0")</f>
        <v>0</v>
      </c>
      <c r="AK908" s="109">
        <f>IF($E909="EUC",COUNTIFS($C919:$C943,"FST",$E919:$E943,"2"),"0")</f>
        <v>2</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EUC</v>
      </c>
      <c r="F909" s="88"/>
      <c r="G909" s="304" t="s">
        <v>230</v>
      </c>
      <c r="H909" s="305"/>
      <c r="I909" s="33">
        <f>E910-I908</f>
        <v>12</v>
      </c>
      <c r="J909" s="289" t="s">
        <v>231</v>
      </c>
      <c r="K909" s="290"/>
      <c r="L909" s="34">
        <f>I913</f>
        <v>361</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8" t="s">
        <v>232</v>
      </c>
      <c r="AA909" s="300" t="s">
        <v>233</v>
      </c>
      <c r="AB909" s="301"/>
      <c r="AC909" s="25"/>
      <c r="AD909" s="25"/>
      <c r="AH909" s="109">
        <v>4</v>
      </c>
      <c r="AI909" s="109" t="str">
        <f>IF($E909="SS",COUNTIFS($C919:$C943,"FST",$E919:$E943,"4"),"0")</f>
        <v>0</v>
      </c>
      <c r="AJ909" s="109" t="str">
        <f>IF($E909="RPX",COUNTIFS($C919:$C943,"FST",$E919:$E943,"4"),"0")</f>
        <v>0</v>
      </c>
      <c r="AK909" s="109">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291" t="s">
        <v>237</v>
      </c>
      <c r="H910" s="292"/>
      <c r="I910" s="35">
        <f>IF(E910=0,0,12-(MOD(I908,12)))</f>
        <v>12</v>
      </c>
      <c r="J910" s="289" t="s">
        <v>238</v>
      </c>
      <c r="K910" s="290"/>
      <c r="L910" s="39">
        <f>I914-I908</f>
        <v>360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9"/>
      <c r="AA910" s="302"/>
      <c r="AB910" s="303"/>
      <c r="AC910" s="25"/>
      <c r="AD910" s="25"/>
      <c r="AH910" s="109">
        <v>6</v>
      </c>
      <c r="AI910" s="109" t="str">
        <f>IF($E909="SS",COUNTIFS($C919:$C943,"FST",$E919:$E943,"6"),"0")</f>
        <v>0</v>
      </c>
      <c r="AJ910" s="109" t="str">
        <f>IF($E909="RPX",COUNTIFS($C919:$C943,"FST",$E919:$E943,"6"),"0")</f>
        <v>0</v>
      </c>
      <c r="AK910" s="109">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12</v>
      </c>
      <c r="F911" s="88"/>
      <c r="G911" s="321" t="s">
        <v>242</v>
      </c>
      <c r="H911" s="43" t="s">
        <v>243</v>
      </c>
      <c r="I911" s="35">
        <f>IF(E911&lt;&gt;0,1,0)</f>
        <v>1</v>
      </c>
      <c r="J911" s="291" t="s">
        <v>244</v>
      </c>
      <c r="K911" s="292"/>
      <c r="L911" s="44">
        <f>'Cable Calculator'!DJ3</f>
        <v>1135</v>
      </c>
      <c r="M911" s="196">
        <v>8</v>
      </c>
      <c r="N911" s="35">
        <f>SUM(AI911,AI922)</f>
        <v>0</v>
      </c>
      <c r="O911" s="35">
        <v>0</v>
      </c>
      <c r="P911" s="35">
        <f>SUM(AJ911,AJ922)</f>
        <v>0</v>
      </c>
      <c r="Q911" s="35">
        <v>0</v>
      </c>
      <c r="R911" s="35">
        <f>COUNTIFS($E919:$E943,"8",$F919:$F943,"Pole",$C919:$C943,"FST")</f>
        <v>0</v>
      </c>
      <c r="S911" s="35">
        <f>SUM(AL911,AK922)</f>
        <v>0</v>
      </c>
      <c r="T911" s="35">
        <v>0</v>
      </c>
      <c r="U911" s="35">
        <f>SUM(AK911,AL922)</f>
        <v>1</v>
      </c>
      <c r="V911" s="35">
        <v>0</v>
      </c>
      <c r="W911" s="34">
        <f>COUNTIFS($E919:$E943,"8",$F919:$F943,"HH",$C919:$C943,"FST")</f>
        <v>1</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f>IF($E909="EUC",COUNTIFS($C919:$C943,"FST",$E919:$E943,"8"),"0")</f>
        <v>1</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361</v>
      </c>
      <c r="F912" s="88"/>
      <c r="G912" s="322"/>
      <c r="H912" s="47" t="s">
        <v>248</v>
      </c>
      <c r="I912" s="35">
        <f>IF(E911&lt;&gt;0,E911,0)</f>
        <v>12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f>IF($E909="EUC",SUM(AK912,AL923,AM944,AO944,AQ944),"0")</f>
        <v>0</v>
      </c>
      <c r="V912" s="35">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321" t="s">
        <v>251</v>
      </c>
      <c r="H913" s="51" t="s">
        <v>252</v>
      </c>
      <c r="I913" s="112">
        <f>E912</f>
        <v>361</v>
      </c>
      <c r="J913" s="323" t="s">
        <v>253</v>
      </c>
      <c r="K913" s="324"/>
      <c r="L913" s="325"/>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322"/>
      <c r="H914" s="47" t="s">
        <v>257</v>
      </c>
      <c r="I914" s="35">
        <f>IF(E912="","0",IF(AND(E909="EUC",E910=432), I913+(203-E911),IF(E912=0,0,(E912+(E910-E911)-1))))</f>
        <v>492</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132</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1" t="s">
        <v>260</v>
      </c>
      <c r="C917" s="293" t="s">
        <v>261</v>
      </c>
      <c r="D917" s="293" t="s">
        <v>262</v>
      </c>
      <c r="E917" s="306" t="s">
        <v>263</v>
      </c>
      <c r="F917" s="293" t="s">
        <v>264</v>
      </c>
      <c r="G917" s="308" t="s">
        <v>265</v>
      </c>
      <c r="H917" s="308" t="s">
        <v>266</v>
      </c>
      <c r="I917" s="308" t="s">
        <v>267</v>
      </c>
      <c r="J917" s="310" t="s">
        <v>268</v>
      </c>
      <c r="K917" s="293"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2"/>
      <c r="C918" s="294"/>
      <c r="D918" s="294"/>
      <c r="E918" s="307"/>
      <c r="F918" s="294"/>
      <c r="G918" s="309"/>
      <c r="H918" s="309"/>
      <c r="I918" s="309"/>
      <c r="J918" s="311"/>
      <c r="K918" s="294"/>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778</v>
      </c>
      <c r="E919" s="32">
        <v>2</v>
      </c>
      <c r="F919" s="32" t="s">
        <v>488</v>
      </c>
      <c r="G919" s="68" t="s">
        <v>277</v>
      </c>
      <c r="H919" s="69">
        <f>IF(I919=0,0,I919-(E919-1))</f>
        <v>491</v>
      </c>
      <c r="I919" s="70">
        <f>IF(E919=0,0,I914)</f>
        <v>492</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0</v>
      </c>
      <c r="AE919" s="109" t="str">
        <f t="shared" ref="AE919:AE943" si="376">CONCATENATE(H919,"-",I919)</f>
        <v>491-492</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f>IF(E909="EUC",COUNTIFS(C919:C943,"TCF",E919:E943,"2"),"")</f>
        <v>0</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2</v>
      </c>
    </row>
    <row r="920" spans="1:53" ht="15.75" thickBot="1" x14ac:dyDescent="0.3">
      <c r="A920" s="88"/>
      <c r="B920" s="66" t="s">
        <v>279</v>
      </c>
      <c r="C920" s="67" t="s">
        <v>484</v>
      </c>
      <c r="D920" s="102" t="s">
        <v>779</v>
      </c>
      <c r="E920" s="32">
        <v>2</v>
      </c>
      <c r="F920" s="32" t="s">
        <v>488</v>
      </c>
      <c r="G920" s="68" t="s">
        <v>277</v>
      </c>
      <c r="H920" s="69">
        <f t="shared" ref="H920:H943" si="383">IF(E920=0,0,I920-(E920-1))</f>
        <v>489</v>
      </c>
      <c r="I920" s="70">
        <f t="shared" ref="I920:I943" si="384">IF(E920=0,0,H919-1)</f>
        <v>490</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0</v>
      </c>
      <c r="AE920" s="109" t="str">
        <f t="shared" si="376"/>
        <v>489-490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f>IF(E909="EUC",COUNTIFS(C919:C943,"TCF",E919:E943,"4"),"")</f>
        <v>0</v>
      </c>
      <c r="AM920" s="109">
        <f t="shared" si="379"/>
        <v>0</v>
      </c>
      <c r="AN920" s="109">
        <f t="shared" si="380"/>
        <v>0</v>
      </c>
      <c r="AO920" s="109" t="str">
        <f t="shared" si="381"/>
        <v/>
      </c>
      <c r="AQ920" s="109" t="str">
        <f t="shared" si="382"/>
        <v/>
      </c>
      <c r="BA920" s="229">
        <f>MOD(SUM(E919:E920),12)</f>
        <v>4</v>
      </c>
    </row>
    <row r="921" spans="1:53" ht="15.75" thickBot="1" x14ac:dyDescent="0.3">
      <c r="A921" s="88"/>
      <c r="B921" s="74" t="s">
        <v>280</v>
      </c>
      <c r="C921" s="67" t="s">
        <v>484</v>
      </c>
      <c r="D921" s="102" t="s">
        <v>780</v>
      </c>
      <c r="E921" s="32">
        <v>8</v>
      </c>
      <c r="F921" s="32" t="s">
        <v>488</v>
      </c>
      <c r="G921" s="75" t="s">
        <v>277</v>
      </c>
      <c r="H921" s="69">
        <f t="shared" si="383"/>
        <v>481</v>
      </c>
      <c r="I921" s="70">
        <f t="shared" si="384"/>
        <v>488</v>
      </c>
      <c r="J921" s="73" t="str">
        <f t="shared" ref="J921:J943" si="385">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0</v>
      </c>
      <c r="AE921" s="109" t="str">
        <f t="shared" si="376"/>
        <v>481-488</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f>IF(E909="EUC",COUNTIFS(C919:C943,"TCF",E919:E943,"6"),"")</f>
        <v>0</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t="s">
        <v>502</v>
      </c>
      <c r="D922" s="102"/>
      <c r="E922" s="32">
        <v>120</v>
      </c>
      <c r="F922" s="32"/>
      <c r="G922" s="68" t="s">
        <v>277</v>
      </c>
      <c r="H922" s="69">
        <f t="shared" si="383"/>
        <v>361</v>
      </c>
      <c r="I922" s="70">
        <f t="shared" si="384"/>
        <v>480</v>
      </c>
      <c r="J922" s="73" t="str">
        <f t="shared" si="385"/>
        <v>--</v>
      </c>
      <c r="K922" s="32"/>
      <c r="L922" s="233"/>
      <c r="M922" s="277" t="s">
        <v>433</v>
      </c>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1</v>
      </c>
      <c r="AE922" s="109" t="str">
        <f t="shared" si="376"/>
        <v>361-480</v>
      </c>
      <c r="AF922" s="109" t="str">
        <f t="shared" si="377"/>
        <v>N</v>
      </c>
      <c r="AG922" s="109" t="str">
        <f t="shared" si="378"/>
        <v>B</v>
      </c>
      <c r="AH922" s="109">
        <v>8</v>
      </c>
      <c r="AI922" s="109" t="str">
        <f>IF(E909="SS",COUNTIFS(C919:C943,"TCF",E919:E943,"8"),"")</f>
        <v/>
      </c>
      <c r="AJ922" s="109" t="str">
        <f>IF(E909="RPX",COUNTIFS(C919:C943,"TCF",E919:E943,"8"),"")</f>
        <v/>
      </c>
      <c r="AK922" s="109" t="str">
        <f>IF(E909="RPX-T",COUNTIFS(C919:C943,"TCF",E919:E943,"8"),"")</f>
        <v/>
      </c>
      <c r="AL922" s="109">
        <f>IF(E909="EUC",COUNTIFS(C919:C943,"TCF",E919:E943,"8"),"")</f>
        <v>0</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f>IF(E909="EUC",COUNTIFS(C919:C943,"TCF",E919:E943,"12"),"")</f>
        <v>0</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7"/>
      <c r="N930" s="277"/>
      <c r="O930" s="277"/>
      <c r="P930" s="277"/>
      <c r="Q930" s="277"/>
      <c r="R930" s="277"/>
      <c r="S930" s="277"/>
      <c r="T930" s="277"/>
      <c r="U930" s="278"/>
      <c r="V930" s="103"/>
      <c r="W930" s="84">
        <f>Y930+1</f>
        <v>133</v>
      </c>
      <c r="X930" s="84"/>
      <c r="Y930" s="78">
        <f>SUM(E919:E930)</f>
        <v>132</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7"/>
      <c r="N931" s="277"/>
      <c r="O931" s="277"/>
      <c r="P931" s="277"/>
      <c r="Q931" s="277"/>
      <c r="R931" s="277"/>
      <c r="S931" s="277"/>
      <c r="T931" s="277"/>
      <c r="U931" s="278"/>
      <c r="V931" s="103"/>
      <c r="W931" s="84">
        <f>Y931+1</f>
        <v>133</v>
      </c>
      <c r="X931" s="84"/>
      <c r="Y931" s="78">
        <f>SUM(E919:E931)</f>
        <v>132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7"/>
      <c r="N932" s="277"/>
      <c r="O932" s="277"/>
      <c r="P932" s="277"/>
      <c r="Q932" s="277"/>
      <c r="R932" s="277"/>
      <c r="S932" s="277"/>
      <c r="T932" s="277"/>
      <c r="U932" s="278"/>
      <c r="V932" s="103"/>
      <c r="W932" s="84">
        <f>Y932+1</f>
        <v>133</v>
      </c>
      <c r="X932" s="84"/>
      <c r="Y932" s="78">
        <f>SUM(E919:E932)</f>
        <v>132</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7"/>
      <c r="N933" s="277"/>
      <c r="O933" s="277"/>
      <c r="P933" s="277"/>
      <c r="Q933" s="277"/>
      <c r="R933" s="277"/>
      <c r="S933" s="277"/>
      <c r="T933" s="277"/>
      <c r="U933" s="278"/>
      <c r="V933" s="103"/>
      <c r="W933" s="84">
        <f>Y933+1</f>
        <v>133</v>
      </c>
      <c r="X933" s="84"/>
      <c r="Y933" s="78">
        <f>SUM(E919:E933)</f>
        <v>132</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7"/>
      <c r="N934" s="277"/>
      <c r="O934" s="277"/>
      <c r="P934" s="277"/>
      <c r="Q934" s="277"/>
      <c r="R934" s="277"/>
      <c r="S934" s="277"/>
      <c r="T934" s="277"/>
      <c r="U934" s="278"/>
      <c r="V934" s="103"/>
      <c r="W934" s="84">
        <f t="shared" ref="W934:W942" si="390">Y934+1</f>
        <v>133</v>
      </c>
      <c r="X934" s="84"/>
      <c r="Y934" s="78">
        <f>SUM(E919:E934)</f>
        <v>132</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7"/>
      <c r="N935" s="277"/>
      <c r="O935" s="277"/>
      <c r="P935" s="277"/>
      <c r="Q935" s="277"/>
      <c r="R935" s="277"/>
      <c r="S935" s="277"/>
      <c r="T935" s="277"/>
      <c r="U935" s="278"/>
      <c r="V935" s="103"/>
      <c r="W935" s="84">
        <f t="shared" si="390"/>
        <v>133</v>
      </c>
      <c r="X935" s="84"/>
      <c r="Y935" s="78">
        <f>SUM(E919:E935)</f>
        <v>132</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7"/>
      <c r="N936" s="277"/>
      <c r="O936" s="277"/>
      <c r="P936" s="277"/>
      <c r="Q936" s="277"/>
      <c r="R936" s="277"/>
      <c r="S936" s="277"/>
      <c r="T936" s="277"/>
      <c r="U936" s="278"/>
      <c r="V936" s="103"/>
      <c r="W936" s="84">
        <f t="shared" si="390"/>
        <v>133</v>
      </c>
      <c r="X936" s="84"/>
      <c r="Y936" s="78">
        <f>SUM(E919:E936)</f>
        <v>132</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7"/>
      <c r="N937" s="277"/>
      <c r="O937" s="277"/>
      <c r="P937" s="277"/>
      <c r="Q937" s="277"/>
      <c r="R937" s="277"/>
      <c r="S937" s="277"/>
      <c r="T937" s="277"/>
      <c r="U937" s="278"/>
      <c r="V937" s="103"/>
      <c r="W937" s="84">
        <f t="shared" si="390"/>
        <v>133</v>
      </c>
      <c r="X937" s="84"/>
      <c r="Y937" s="78">
        <f>SUM(E919:E937)</f>
        <v>132</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7"/>
      <c r="N938" s="277"/>
      <c r="O938" s="277"/>
      <c r="P938" s="277"/>
      <c r="Q938" s="277"/>
      <c r="R938" s="277"/>
      <c r="S938" s="277"/>
      <c r="T938" s="277"/>
      <c r="U938" s="278"/>
      <c r="V938" s="103"/>
      <c r="W938" s="84">
        <f t="shared" si="390"/>
        <v>133</v>
      </c>
      <c r="X938" s="84"/>
      <c r="Y938" s="78">
        <f>SUM(E919:E938)</f>
        <v>132</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7"/>
      <c r="N939" s="277"/>
      <c r="O939" s="277"/>
      <c r="P939" s="277"/>
      <c r="Q939" s="277"/>
      <c r="R939" s="277"/>
      <c r="S939" s="277"/>
      <c r="T939" s="277"/>
      <c r="U939" s="278"/>
      <c r="V939" s="103"/>
      <c r="W939" s="84">
        <f t="shared" si="390"/>
        <v>133</v>
      </c>
      <c r="X939" s="84"/>
      <c r="Y939" s="78">
        <f>SUM(E919:E939)</f>
        <v>132</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7"/>
      <c r="N940" s="277"/>
      <c r="O940" s="277"/>
      <c r="P940" s="277"/>
      <c r="Q940" s="277"/>
      <c r="R940" s="277"/>
      <c r="S940" s="277"/>
      <c r="T940" s="277"/>
      <c r="U940" s="278"/>
      <c r="V940" s="103"/>
      <c r="W940" s="84">
        <f t="shared" si="390"/>
        <v>133</v>
      </c>
      <c r="X940" s="84"/>
      <c r="Y940" s="78">
        <f>SUM(E919:E940)</f>
        <v>132</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7"/>
      <c r="N941" s="277"/>
      <c r="O941" s="277"/>
      <c r="P941" s="277"/>
      <c r="Q941" s="277"/>
      <c r="R941" s="277"/>
      <c r="S941" s="277"/>
      <c r="T941" s="277"/>
      <c r="U941" s="278"/>
      <c r="V941" s="103"/>
      <c r="W941" s="84">
        <f t="shared" si="390"/>
        <v>133</v>
      </c>
      <c r="X941" s="84"/>
      <c r="Y941" s="78">
        <f>SUM(E919:E941)</f>
        <v>132</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7"/>
      <c r="N942" s="277"/>
      <c r="O942" s="277"/>
      <c r="P942" s="277"/>
      <c r="Q942" s="277"/>
      <c r="R942" s="277"/>
      <c r="S942" s="277"/>
      <c r="T942" s="277"/>
      <c r="U942" s="278"/>
      <c r="V942" s="103"/>
      <c r="W942" s="84">
        <f t="shared" si="390"/>
        <v>133</v>
      </c>
      <c r="X942" s="84"/>
      <c r="Y942" s="78">
        <f>SUM(E919:E942)</f>
        <v>132</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7"/>
      <c r="N943" s="277"/>
      <c r="O943" s="277"/>
      <c r="P943" s="277"/>
      <c r="Q943" s="277"/>
      <c r="R943" s="277"/>
      <c r="S943" s="277"/>
      <c r="T943" s="277"/>
      <c r="U943" s="278"/>
      <c r="V943" s="103"/>
      <c r="W943" s="72"/>
      <c r="X943" s="72"/>
      <c r="Y943" s="78">
        <f>SUM(E919:E943)</f>
        <v>132</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22</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2" t="s">
        <v>222</v>
      </c>
      <c r="C949" s="313"/>
      <c r="D949" s="314" t="s">
        <v>223</v>
      </c>
      <c r="E949" s="305"/>
      <c r="F949" s="88"/>
      <c r="G949" s="315" t="s">
        <v>224</v>
      </c>
      <c r="H949" s="316"/>
      <c r="I949" s="28">
        <f>SUM(E960:E984)</f>
        <v>12</v>
      </c>
      <c r="J949" s="317" t="s">
        <v>225</v>
      </c>
      <c r="K949" s="318"/>
      <c r="L949" s="305"/>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5" t="s">
        <v>226</v>
      </c>
      <c r="AA949" s="296"/>
      <c r="AB949" s="297"/>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1</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4" t="s">
        <v>230</v>
      </c>
      <c r="H950" s="305"/>
      <c r="I950" s="33">
        <f>E951-I949</f>
        <v>12</v>
      </c>
      <c r="J950" s="289" t="s">
        <v>231</v>
      </c>
      <c r="K950" s="290"/>
      <c r="L950" s="34">
        <f>I954</f>
        <v>457</v>
      </c>
      <c r="M950" s="196">
        <v>4</v>
      </c>
      <c r="N950" s="35">
        <f>SUM(AI950,AI961)</f>
        <v>0</v>
      </c>
      <c r="O950" s="35">
        <v>0</v>
      </c>
      <c r="P950" s="35">
        <f>SUM(AJ950,AJ961)</f>
        <v>0</v>
      </c>
      <c r="Q950" s="35">
        <v>0</v>
      </c>
      <c r="R950" s="35">
        <f>COUNTIFS($E960:$E984,"4",$F960:$F984,"Pole",$C960:$C984,"FST")</f>
        <v>0</v>
      </c>
      <c r="S950" s="35">
        <f>SUM(AL950,AK961)</f>
        <v>0</v>
      </c>
      <c r="T950" s="35">
        <v>0</v>
      </c>
      <c r="U950" s="35">
        <f>SUM(AK950,AL961)</f>
        <v>1</v>
      </c>
      <c r="V950" s="35">
        <v>0</v>
      </c>
      <c r="W950" s="34">
        <f>COUNTIFS($E960:$E984,"4",$F960:$F984,"HH",$C960:$C984,"FST")</f>
        <v>1</v>
      </c>
      <c r="X950" s="35">
        <f>COUNTIFS($E960:$E984,"4",$F960:$F984,"Ped",$C960:$C984,"FST")</f>
        <v>0</v>
      </c>
      <c r="Y950" s="25"/>
      <c r="Z950" s="298" t="s">
        <v>232</v>
      </c>
      <c r="AA950" s="300" t="s">
        <v>233</v>
      </c>
      <c r="AB950" s="301"/>
      <c r="AC950" s="25"/>
      <c r="AD950" s="25"/>
      <c r="AH950" s="109">
        <v>4</v>
      </c>
      <c r="AI950" s="109" t="str">
        <f>IF($E950="SS",COUNTIFS($C960:$C984,"FST",$E960:$E984,"4"),"0")</f>
        <v>0</v>
      </c>
      <c r="AJ950" s="109" t="str">
        <f>IF($E950="RPX",COUNTIFS($C960:$C984,"FST",$E960:$E984,"4"),"0")</f>
        <v>0</v>
      </c>
      <c r="AK950" s="109">
        <f>IF($E950="EUC",COUNTIFS($C960:$C984,"FST",$E960:$E984,"4"),"0")</f>
        <v>1</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24</v>
      </c>
      <c r="F951" s="88"/>
      <c r="G951" s="291" t="s">
        <v>237</v>
      </c>
      <c r="H951" s="292"/>
      <c r="I951" s="35">
        <f>IF(E951=0,0,12-(MOD(I949,12)))</f>
        <v>12</v>
      </c>
      <c r="J951" s="289" t="s">
        <v>238</v>
      </c>
      <c r="K951" s="290"/>
      <c r="L951" s="39">
        <f>I955-I949</f>
        <v>456</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9"/>
      <c r="AA951" s="302"/>
      <c r="AB951" s="303"/>
      <c r="AC951" s="25"/>
      <c r="AD951" s="25"/>
      <c r="AH951" s="109">
        <v>6</v>
      </c>
      <c r="AI951" s="109" t="str">
        <f>IF($E950="SS",COUNTIFS($C960:$C984,"FST",$E960:$E984,"6"),"0")</f>
        <v>0</v>
      </c>
      <c r="AJ951" s="109" t="str">
        <f>IF($E950="RPX",COUNTIFS($C960:$C984,"FST",$E960:$E984,"6"),"0")</f>
        <v>0</v>
      </c>
      <c r="AK951" s="109">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1" t="s">
        <v>242</v>
      </c>
      <c r="H952" s="43" t="s">
        <v>243</v>
      </c>
      <c r="I952" s="35">
        <f>IF(E952&lt;&gt;0,1,0)</f>
        <v>1</v>
      </c>
      <c r="J952" s="291" t="s">
        <v>244</v>
      </c>
      <c r="K952" s="292"/>
      <c r="L952" s="44">
        <f>'Cable Calculator'!DO3</f>
        <v>757</v>
      </c>
      <c r="M952" s="196">
        <v>8</v>
      </c>
      <c r="N952" s="35">
        <f>SUM(AI952,AI963)</f>
        <v>0</v>
      </c>
      <c r="O952" s="35">
        <v>0</v>
      </c>
      <c r="P952" s="35">
        <f>SUM(AJ952,AJ963)</f>
        <v>0</v>
      </c>
      <c r="Q952" s="35">
        <v>0</v>
      </c>
      <c r="R952" s="35">
        <f>COUNTIFS($E960:$E984,"8",$F960:$F984,"Pole",$C960:$C984,"FST")</f>
        <v>0</v>
      </c>
      <c r="S952" s="35">
        <f>SUM(AL952,AK963)</f>
        <v>0</v>
      </c>
      <c r="T952" s="35">
        <v>0</v>
      </c>
      <c r="U952" s="35">
        <f>SUM(AK952,AL963)</f>
        <v>1</v>
      </c>
      <c r="V952" s="35">
        <v>0</v>
      </c>
      <c r="W952" s="34">
        <f>COUNTIFS($E960:$E984,"8",$F960:$F984,"HH",$C960:$C984,"FST")</f>
        <v>1</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1</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457</v>
      </c>
      <c r="F953" s="88"/>
      <c r="G953" s="322"/>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2</v>
      </c>
      <c r="F954" s="88"/>
      <c r="G954" s="321" t="s">
        <v>251</v>
      </c>
      <c r="H954" s="51" t="s">
        <v>252</v>
      </c>
      <c r="I954" s="112">
        <f>E953</f>
        <v>457</v>
      </c>
      <c r="J954" s="323" t="s">
        <v>253</v>
      </c>
      <c r="K954" s="324"/>
      <c r="L954" s="325"/>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Y</v>
      </c>
      <c r="F955" s="88"/>
      <c r="G955" s="322"/>
      <c r="H955" s="47" t="s">
        <v>257</v>
      </c>
      <c r="I955" s="35">
        <f>IF(E953="","0",IF(AND(E950="EUC",E951=432), I954+(203-E952),IF(E953=0,0,(E953+(E951-E952)-1))))</f>
        <v>468</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12</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1" t="s">
        <v>260</v>
      </c>
      <c r="C958" s="293" t="s">
        <v>261</v>
      </c>
      <c r="D958" s="293" t="s">
        <v>262</v>
      </c>
      <c r="E958" s="306" t="s">
        <v>263</v>
      </c>
      <c r="F958" s="293" t="s">
        <v>264</v>
      </c>
      <c r="G958" s="308" t="s">
        <v>265</v>
      </c>
      <c r="H958" s="308" t="s">
        <v>266</v>
      </c>
      <c r="I958" s="308" t="s">
        <v>267</v>
      </c>
      <c r="J958" s="310" t="s">
        <v>268</v>
      </c>
      <c r="K958" s="293"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2"/>
      <c r="C959" s="294"/>
      <c r="D959" s="294"/>
      <c r="E959" s="307"/>
      <c r="F959" s="294"/>
      <c r="G959" s="309"/>
      <c r="H959" s="309"/>
      <c r="I959" s="309"/>
      <c r="J959" s="311"/>
      <c r="K959" s="294"/>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789</v>
      </c>
      <c r="E960" s="32">
        <v>4</v>
      </c>
      <c r="F960" s="32" t="s">
        <v>488</v>
      </c>
      <c r="G960" s="68" t="s">
        <v>277</v>
      </c>
      <c r="H960" s="69">
        <f>IF(I960=0,0,I960-(E960-1))</f>
        <v>465</v>
      </c>
      <c r="I960" s="70">
        <f>IF(E960=0,0,I955)</f>
        <v>468</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465-468</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4</v>
      </c>
    </row>
    <row r="961" spans="1:53" ht="15.75" thickBot="1" x14ac:dyDescent="0.3">
      <c r="A961" s="88"/>
      <c r="B961" s="66" t="s">
        <v>279</v>
      </c>
      <c r="C961" s="67" t="s">
        <v>484</v>
      </c>
      <c r="D961" s="102" t="s">
        <v>815</v>
      </c>
      <c r="E961" s="32">
        <v>8</v>
      </c>
      <c r="F961" s="32" t="s">
        <v>488</v>
      </c>
      <c r="G961" s="68" t="s">
        <v>277</v>
      </c>
      <c r="H961" s="69">
        <f t="shared" ref="H961:H984" si="400">IF(E961=0,0,I961-(E961-1))</f>
        <v>457</v>
      </c>
      <c r="I961" s="70">
        <f t="shared" ref="I961:I984" si="401">IF(E961=0,0,H960-1)</f>
        <v>464</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0</v>
      </c>
      <c r="AE961" s="109" t="str">
        <f t="shared" si="393"/>
        <v>457-464</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7"/>
      <c r="N971" s="277"/>
      <c r="O971" s="277"/>
      <c r="P971" s="277"/>
      <c r="Q971" s="277"/>
      <c r="R971" s="277"/>
      <c r="S971" s="277"/>
      <c r="T971" s="277"/>
      <c r="U971" s="278"/>
      <c r="V971" s="103"/>
      <c r="W971" s="84">
        <f>Y971+1</f>
        <v>13</v>
      </c>
      <c r="X971" s="84"/>
      <c r="Y971" s="78">
        <f>SUM(E960:E971)</f>
        <v>12</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7"/>
      <c r="N972" s="277"/>
      <c r="O972" s="277"/>
      <c r="P972" s="277"/>
      <c r="Q972" s="277"/>
      <c r="R972" s="277"/>
      <c r="S972" s="277"/>
      <c r="T972" s="277"/>
      <c r="U972" s="278"/>
      <c r="V972" s="103"/>
      <c r="W972" s="84">
        <f>Y972+1</f>
        <v>13</v>
      </c>
      <c r="X972" s="84"/>
      <c r="Y972" s="78">
        <f>SUM(E960:E972)</f>
        <v>12</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7"/>
      <c r="N973" s="277"/>
      <c r="O973" s="277"/>
      <c r="P973" s="277"/>
      <c r="Q973" s="277"/>
      <c r="R973" s="277"/>
      <c r="S973" s="277"/>
      <c r="T973" s="277"/>
      <c r="U973" s="278"/>
      <c r="V973" s="103"/>
      <c r="W973" s="84">
        <f>Y973+1</f>
        <v>13</v>
      </c>
      <c r="X973" s="84"/>
      <c r="Y973" s="78">
        <f>SUM(E960:E973)</f>
        <v>12</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7"/>
      <c r="N974" s="277"/>
      <c r="O974" s="277"/>
      <c r="P974" s="277"/>
      <c r="Q974" s="277"/>
      <c r="R974" s="277"/>
      <c r="S974" s="277"/>
      <c r="T974" s="277"/>
      <c r="U974" s="278"/>
      <c r="V974" s="103"/>
      <c r="W974" s="84">
        <f>Y974+1</f>
        <v>13</v>
      </c>
      <c r="X974" s="84"/>
      <c r="Y974" s="78">
        <f>SUM(E960:E974)</f>
        <v>12</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7"/>
      <c r="N975" s="277"/>
      <c r="O975" s="277"/>
      <c r="P975" s="277"/>
      <c r="Q975" s="277"/>
      <c r="R975" s="277"/>
      <c r="S975" s="277"/>
      <c r="T975" s="277"/>
      <c r="U975" s="278"/>
      <c r="V975" s="103"/>
      <c r="W975" s="84">
        <f t="shared" ref="W975:W983" si="407">Y975+1</f>
        <v>13</v>
      </c>
      <c r="X975" s="84"/>
      <c r="Y975" s="78">
        <f>SUM(E960:E975)</f>
        <v>12</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7"/>
      <c r="N976" s="277"/>
      <c r="O976" s="277"/>
      <c r="P976" s="277"/>
      <c r="Q976" s="277"/>
      <c r="R976" s="277"/>
      <c r="S976" s="277"/>
      <c r="T976" s="277"/>
      <c r="U976" s="278"/>
      <c r="V976" s="103"/>
      <c r="W976" s="84">
        <f t="shared" si="407"/>
        <v>13</v>
      </c>
      <c r="X976" s="84"/>
      <c r="Y976" s="78">
        <f>SUM(E960:E976)</f>
        <v>12</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7"/>
      <c r="N977" s="277"/>
      <c r="O977" s="277"/>
      <c r="P977" s="277"/>
      <c r="Q977" s="277"/>
      <c r="R977" s="277"/>
      <c r="S977" s="277"/>
      <c r="T977" s="277"/>
      <c r="U977" s="278"/>
      <c r="V977" s="103"/>
      <c r="W977" s="84">
        <f t="shared" si="407"/>
        <v>13</v>
      </c>
      <c r="X977" s="84"/>
      <c r="Y977" s="78">
        <f>SUM(E960:E977)</f>
        <v>12</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7"/>
      <c r="N978" s="277"/>
      <c r="O978" s="277"/>
      <c r="P978" s="277"/>
      <c r="Q978" s="277"/>
      <c r="R978" s="277"/>
      <c r="S978" s="277"/>
      <c r="T978" s="277"/>
      <c r="U978" s="278"/>
      <c r="V978" s="103"/>
      <c r="W978" s="84">
        <f t="shared" si="407"/>
        <v>13</v>
      </c>
      <c r="X978" s="84"/>
      <c r="Y978" s="78">
        <f>SUM(E960:E978)</f>
        <v>12</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7"/>
      <c r="N979" s="277"/>
      <c r="O979" s="277"/>
      <c r="P979" s="277"/>
      <c r="Q979" s="277"/>
      <c r="R979" s="277"/>
      <c r="S979" s="277"/>
      <c r="T979" s="277"/>
      <c r="U979" s="278"/>
      <c r="V979" s="103"/>
      <c r="W979" s="84">
        <f t="shared" si="407"/>
        <v>13</v>
      </c>
      <c r="X979" s="84"/>
      <c r="Y979" s="78">
        <f>SUM(E960:E979)</f>
        <v>12</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7"/>
      <c r="N980" s="277"/>
      <c r="O980" s="277"/>
      <c r="P980" s="277"/>
      <c r="Q980" s="277"/>
      <c r="R980" s="277"/>
      <c r="S980" s="277"/>
      <c r="T980" s="277"/>
      <c r="U980" s="278"/>
      <c r="V980" s="103"/>
      <c r="W980" s="84">
        <f t="shared" si="407"/>
        <v>13</v>
      </c>
      <c r="X980" s="84"/>
      <c r="Y980" s="78">
        <f>SUM(E960:E980)</f>
        <v>12</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7"/>
      <c r="N981" s="277"/>
      <c r="O981" s="277"/>
      <c r="P981" s="277"/>
      <c r="Q981" s="277"/>
      <c r="R981" s="277"/>
      <c r="S981" s="277"/>
      <c r="T981" s="277"/>
      <c r="U981" s="278"/>
      <c r="V981" s="103"/>
      <c r="W981" s="84">
        <f t="shared" si="407"/>
        <v>13</v>
      </c>
      <c r="X981" s="84"/>
      <c r="Y981" s="78">
        <f>SUM(E960:E981)</f>
        <v>12</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7"/>
      <c r="N982" s="277"/>
      <c r="O982" s="277"/>
      <c r="P982" s="277"/>
      <c r="Q982" s="277"/>
      <c r="R982" s="277"/>
      <c r="S982" s="277"/>
      <c r="T982" s="277"/>
      <c r="U982" s="278"/>
      <c r="V982" s="103"/>
      <c r="W982" s="84">
        <f t="shared" si="407"/>
        <v>13</v>
      </c>
      <c r="X982" s="84"/>
      <c r="Y982" s="78">
        <f>SUM(E960:E982)</f>
        <v>12</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7"/>
      <c r="N983" s="277"/>
      <c r="O983" s="277"/>
      <c r="P983" s="277"/>
      <c r="Q983" s="277"/>
      <c r="R983" s="277"/>
      <c r="S983" s="277"/>
      <c r="T983" s="277"/>
      <c r="U983" s="278"/>
      <c r="V983" s="103"/>
      <c r="W983" s="84">
        <f t="shared" si="407"/>
        <v>13</v>
      </c>
      <c r="X983" s="84"/>
      <c r="Y983" s="78">
        <f>SUM(E960:E983)</f>
        <v>12</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7"/>
      <c r="N984" s="277"/>
      <c r="O984" s="277"/>
      <c r="P984" s="277"/>
      <c r="Q984" s="277"/>
      <c r="R984" s="277"/>
      <c r="S984" s="277"/>
      <c r="T984" s="277"/>
      <c r="U984" s="278"/>
      <c r="V984" s="103"/>
      <c r="W984" s="72"/>
      <c r="X984" s="72"/>
      <c r="Y984" s="78">
        <f>SUM(E960:E984)</f>
        <v>12</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19" t="s">
        <v>351</v>
      </c>
      <c r="C985" s="320"/>
      <c r="D985" s="79"/>
      <c r="E985" s="80"/>
      <c r="F985" s="80"/>
      <c r="G985" s="81"/>
      <c r="H985" s="192"/>
      <c r="I985" s="192"/>
      <c r="J985" s="192"/>
      <c r="K985" s="82"/>
      <c r="L985" s="319" t="s">
        <v>306</v>
      </c>
      <c r="M985" s="330"/>
      <c r="N985" s="330"/>
      <c r="O985" s="330"/>
      <c r="P985" s="330"/>
      <c r="Q985" s="330"/>
      <c r="R985" s="330"/>
      <c r="S985" s="330"/>
      <c r="T985" s="330"/>
      <c r="U985" s="320"/>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9" t="s">
        <v>307</v>
      </c>
      <c r="C986" s="320"/>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2" t="s">
        <v>222</v>
      </c>
      <c r="C990" s="313"/>
      <c r="D990" s="314" t="s">
        <v>223</v>
      </c>
      <c r="E990" s="305"/>
      <c r="F990" s="88"/>
      <c r="G990" s="315" t="s">
        <v>224</v>
      </c>
      <c r="H990" s="316"/>
      <c r="I990" s="28">
        <f>SUM(E1001:E1025)</f>
        <v>96</v>
      </c>
      <c r="J990" s="317" t="s">
        <v>225</v>
      </c>
      <c r="K990" s="318"/>
      <c r="L990" s="305"/>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5" t="s">
        <v>226</v>
      </c>
      <c r="AA990" s="296"/>
      <c r="AB990" s="297"/>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RPX</v>
      </c>
      <c r="F991" s="88"/>
      <c r="G991" s="304" t="s">
        <v>230</v>
      </c>
      <c r="H991" s="305"/>
      <c r="I991" s="33">
        <f>E992-I990</f>
        <v>48</v>
      </c>
      <c r="J991" s="289" t="s">
        <v>231</v>
      </c>
      <c r="K991" s="290"/>
      <c r="L991" s="34">
        <f>I995</f>
        <v>361</v>
      </c>
      <c r="M991" s="196">
        <v>4</v>
      </c>
      <c r="N991" s="35">
        <f>SUM(AI991,AI1002)</f>
        <v>0</v>
      </c>
      <c r="O991" s="35">
        <v>0</v>
      </c>
      <c r="P991" s="35">
        <f>SUM(AJ991,AJ1002)</f>
        <v>2</v>
      </c>
      <c r="Q991" s="35">
        <v>0</v>
      </c>
      <c r="R991" s="35">
        <f>COUNTIFS($E1001:$E1025,"4",$F1001:$F1025,"Pole",$C1001:$C1025,"FST")</f>
        <v>2</v>
      </c>
      <c r="S991" s="35">
        <f>SUM(AL991,AK1002)</f>
        <v>0</v>
      </c>
      <c r="T991" s="35">
        <v>0</v>
      </c>
      <c r="U991" s="35">
        <f>SUM(AK991,AL1002)</f>
        <v>0</v>
      </c>
      <c r="V991" s="35">
        <v>0</v>
      </c>
      <c r="W991" s="34">
        <f>COUNTIFS($E1001:$E1025,"4",$F1001:$F1025,"HH",$C1001:$C1025,"FST")</f>
        <v>0</v>
      </c>
      <c r="X991" s="35">
        <f>COUNTIFS($E1001:$E1025,"4",$F1001:$F1025,"Ped",$C1001:$C1025,"FST")</f>
        <v>0</v>
      </c>
      <c r="Y991" s="25"/>
      <c r="Z991" s="298" t="s">
        <v>232</v>
      </c>
      <c r="AA991" s="300" t="s">
        <v>233</v>
      </c>
      <c r="AB991" s="301"/>
      <c r="AC991" s="25"/>
      <c r="AD991" s="25"/>
      <c r="AH991" s="109">
        <v>4</v>
      </c>
      <c r="AI991" s="109" t="str">
        <f>IF($E991="SS",COUNTIFS($C1001:$C1025,"FST",$E1001:$E1025,"4"),"0")</f>
        <v>0</v>
      </c>
      <c r="AJ991" s="109">
        <f>IF($E991="RPX",COUNTIFS($C1001:$C1025,"FST",$E1001:$E1025,"4"),"0")</f>
        <v>2</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144</v>
      </c>
      <c r="F992" s="88"/>
      <c r="G992" s="291" t="s">
        <v>237</v>
      </c>
      <c r="H992" s="292"/>
      <c r="I992" s="35">
        <f>IF(E992=0,0,12-(MOD(I990,12)))</f>
        <v>12</v>
      </c>
      <c r="J992" s="289" t="s">
        <v>238</v>
      </c>
      <c r="K992" s="290"/>
      <c r="L992" s="39">
        <f>I996-I990</f>
        <v>360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9"/>
      <c r="AA992" s="302"/>
      <c r="AB992" s="303"/>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48</v>
      </c>
      <c r="F993" s="88"/>
      <c r="G993" s="321" t="s">
        <v>242</v>
      </c>
      <c r="H993" s="43" t="s">
        <v>243</v>
      </c>
      <c r="I993" s="35">
        <f>IF(E993&lt;&gt;0,1,0)</f>
        <v>1</v>
      </c>
      <c r="J993" s="291" t="s">
        <v>244</v>
      </c>
      <c r="K993" s="292"/>
      <c r="L993" s="44">
        <f>'Cable Calculator'!DT3</f>
        <v>2819</v>
      </c>
      <c r="M993" s="196">
        <v>8</v>
      </c>
      <c r="N993" s="35">
        <f>SUM(AI993,AI1004)</f>
        <v>0</v>
      </c>
      <c r="O993" s="35">
        <v>0</v>
      </c>
      <c r="P993" s="35">
        <f>SUM(AJ993,AJ1004)</f>
        <v>2</v>
      </c>
      <c r="Q993" s="35">
        <v>0</v>
      </c>
      <c r="R993" s="35">
        <f>COUNTIFS($E1001:$E1025,"8",$F1001:$F1025,"Pole",$C1001:$C1025,"FST")</f>
        <v>2</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2</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361</v>
      </c>
      <c r="F994" s="88"/>
      <c r="G994" s="322"/>
      <c r="H994" s="47" t="s">
        <v>248</v>
      </c>
      <c r="I994" s="35">
        <f>IF(E993&lt;&gt;0,E993,0)</f>
        <v>48</v>
      </c>
      <c r="J994" s="194"/>
      <c r="K994" s="195"/>
      <c r="L994" s="48"/>
      <c r="M994" s="196">
        <v>12</v>
      </c>
      <c r="N994" s="35" t="str">
        <f>IF($E991="SS",SUM(AI994,AJ1005,AM1026,AO1026,AQ1026),"0")</f>
        <v>0</v>
      </c>
      <c r="O994" s="35" t="str">
        <f>IF($E991="SS",SUM(AN1026,AP1026,AR1026),"0")</f>
        <v>0</v>
      </c>
      <c r="P994" s="35">
        <f>IF($E991="RPX",SUM(AJ994,AJ1005,AM1026,AO1026,AQ1026),"0")</f>
        <v>0</v>
      </c>
      <c r="Q994" s="35">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12</v>
      </c>
      <c r="F995" s="88"/>
      <c r="G995" s="321" t="s">
        <v>251</v>
      </c>
      <c r="H995" s="51" t="s">
        <v>252</v>
      </c>
      <c r="I995" s="112">
        <f>E994</f>
        <v>361</v>
      </c>
      <c r="J995" s="323" t="s">
        <v>253</v>
      </c>
      <c r="K995" s="324"/>
      <c r="L995" s="325"/>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2"/>
      <c r="H996" s="47" t="s">
        <v>257</v>
      </c>
      <c r="I996" s="35">
        <f>IF(E994="","0",IF(AND(E991="EUC",E992=432), I995+(203-E993),IF(E994=0,0,(E994+(E992-E993)-1))))</f>
        <v>456</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96</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1" t="s">
        <v>260</v>
      </c>
      <c r="C999" s="293" t="s">
        <v>261</v>
      </c>
      <c r="D999" s="293" t="s">
        <v>262</v>
      </c>
      <c r="E999" s="306" t="s">
        <v>263</v>
      </c>
      <c r="F999" s="293" t="s">
        <v>264</v>
      </c>
      <c r="G999" s="308" t="s">
        <v>265</v>
      </c>
      <c r="H999" s="308" t="s">
        <v>266</v>
      </c>
      <c r="I999" s="308" t="s">
        <v>267</v>
      </c>
      <c r="J999" s="310" t="s">
        <v>268</v>
      </c>
      <c r="K999" s="293"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2"/>
      <c r="C1000" s="294"/>
      <c r="D1000" s="294"/>
      <c r="E1000" s="307"/>
      <c r="F1000" s="294"/>
      <c r="G1000" s="309"/>
      <c r="H1000" s="309"/>
      <c r="I1000" s="309"/>
      <c r="J1000" s="311"/>
      <c r="K1000" s="294"/>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802</v>
      </c>
      <c r="E1001" s="32">
        <v>4</v>
      </c>
      <c r="F1001" s="32" t="s">
        <v>483</v>
      </c>
      <c r="G1001" s="68" t="s">
        <v>277</v>
      </c>
      <c r="H1001" s="69">
        <f>IF(I1001=0,0,I1001-(E1001-1))</f>
        <v>453</v>
      </c>
      <c r="I1001" s="70">
        <f>IF(E1001=0,0,I996)</f>
        <v>456</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453-456</v>
      </c>
      <c r="AF1001" s="109" t="str">
        <f t="shared" ref="AF1001:AF1025" si="411">IF(C1001="Field SPL","N","Y")</f>
        <v>Y</v>
      </c>
      <c r="AG1001" s="109" t="str">
        <f t="shared" ref="AG1001:AG1025" si="412">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4</v>
      </c>
    </row>
    <row r="1002" spans="1:53" ht="15.75" thickBot="1" x14ac:dyDescent="0.3">
      <c r="A1002" s="88"/>
      <c r="B1002" s="66" t="s">
        <v>279</v>
      </c>
      <c r="C1002" s="67" t="s">
        <v>484</v>
      </c>
      <c r="D1002" s="102" t="s">
        <v>803</v>
      </c>
      <c r="E1002" s="32">
        <v>8</v>
      </c>
      <c r="F1002" s="32" t="s">
        <v>483</v>
      </c>
      <c r="G1002" s="68" t="s">
        <v>277</v>
      </c>
      <c r="H1002" s="69">
        <f t="shared" ref="H1002:H1025" si="417">IF(E1002=0,0,I1002-(E1002-1))</f>
        <v>445</v>
      </c>
      <c r="I1002" s="70">
        <f t="shared" ref="I1002:I1025" si="418">IF(E1002=0,0,H1001-1)</f>
        <v>452</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0</v>
      </c>
      <c r="AE1002" s="109" t="str">
        <f t="shared" si="410"/>
        <v>445-452</v>
      </c>
      <c r="AF1002" s="109" t="str">
        <f t="shared" si="411"/>
        <v>Y</v>
      </c>
      <c r="AG1002" s="109" t="str">
        <f t="shared" si="412"/>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t="s">
        <v>484</v>
      </c>
      <c r="D1003" s="102" t="s">
        <v>804</v>
      </c>
      <c r="E1003" s="32">
        <v>8</v>
      </c>
      <c r="F1003" s="32" t="s">
        <v>483</v>
      </c>
      <c r="G1003" s="75" t="s">
        <v>277</v>
      </c>
      <c r="H1003" s="69">
        <f t="shared" si="417"/>
        <v>437</v>
      </c>
      <c r="I1003" s="70">
        <f t="shared" si="418"/>
        <v>444</v>
      </c>
      <c r="J1003" s="73" t="str">
        <f t="shared" ref="J1003:J1025" si="419">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0</v>
      </c>
      <c r="AE1003" s="109" t="str">
        <f t="shared" si="410"/>
        <v>437-444</v>
      </c>
      <c r="AF1003" s="109" t="str">
        <f t="shared" si="411"/>
        <v>Y</v>
      </c>
      <c r="AG1003" s="109" t="str">
        <f t="shared" si="412"/>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t="s">
        <v>484</v>
      </c>
      <c r="D1004" s="102" t="s">
        <v>805</v>
      </c>
      <c r="E1004" s="32">
        <v>4</v>
      </c>
      <c r="F1004" s="32" t="s">
        <v>483</v>
      </c>
      <c r="G1004" s="68" t="s">
        <v>277</v>
      </c>
      <c r="H1004" s="69">
        <f t="shared" si="417"/>
        <v>433</v>
      </c>
      <c r="I1004" s="70">
        <f t="shared" si="418"/>
        <v>436</v>
      </c>
      <c r="J1004" s="73" t="str">
        <f t="shared" si="419"/>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0</v>
      </c>
      <c r="AE1004" s="109" t="str">
        <f t="shared" si="410"/>
        <v>433-436</v>
      </c>
      <c r="AF1004" s="109" t="str">
        <f t="shared" si="411"/>
        <v>Y</v>
      </c>
      <c r="AG1004" s="109" t="str">
        <f t="shared" si="412"/>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t="s">
        <v>502</v>
      </c>
      <c r="D1005" s="102"/>
      <c r="E1005" s="32">
        <v>72</v>
      </c>
      <c r="F1005" s="32"/>
      <c r="G1005" s="68" t="s">
        <v>277</v>
      </c>
      <c r="H1005" s="69">
        <f t="shared" si="417"/>
        <v>361</v>
      </c>
      <c r="I1005" s="70">
        <f t="shared" si="418"/>
        <v>432</v>
      </c>
      <c r="J1005" s="73" t="str">
        <f t="shared" si="419"/>
        <v>--</v>
      </c>
      <c r="K1005" s="32"/>
      <c r="L1005" s="233"/>
      <c r="M1005" s="277" t="s">
        <v>432</v>
      </c>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361-432</v>
      </c>
      <c r="AF1005" s="109" t="str">
        <f t="shared" si="411"/>
        <v>N</v>
      </c>
      <c r="AG1005" s="109" t="str">
        <f t="shared" si="412"/>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A</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A</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A</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A</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A</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A</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7"/>
      <c r="N1012" s="277"/>
      <c r="O1012" s="277"/>
      <c r="P1012" s="277"/>
      <c r="Q1012" s="277"/>
      <c r="R1012" s="277"/>
      <c r="S1012" s="277"/>
      <c r="T1012" s="277"/>
      <c r="U1012" s="278"/>
      <c r="V1012" s="103"/>
      <c r="W1012" s="84">
        <f>Y1012+1</f>
        <v>97</v>
      </c>
      <c r="X1012" s="84"/>
      <c r="Y1012" s="78">
        <f>SUM(E1001:E1012)</f>
        <v>96</v>
      </c>
      <c r="Z1012" s="72"/>
      <c r="AA1012" s="72"/>
      <c r="AB1012" s="72"/>
      <c r="AC1012" s="72">
        <f t="shared" si="408"/>
        <v>1</v>
      </c>
      <c r="AD1012" s="72">
        <f t="shared" si="409"/>
        <v>1</v>
      </c>
      <c r="AE1012" s="109" t="str">
        <f t="shared" si="410"/>
        <v>0-0</v>
      </c>
      <c r="AF1012" s="109" t="str">
        <f t="shared" si="411"/>
        <v>Y</v>
      </c>
      <c r="AG1012" s="109" t="str">
        <f t="shared" si="412"/>
        <v>A</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7"/>
      <c r="N1013" s="277"/>
      <c r="O1013" s="277"/>
      <c r="P1013" s="277"/>
      <c r="Q1013" s="277"/>
      <c r="R1013" s="277"/>
      <c r="S1013" s="277"/>
      <c r="T1013" s="277"/>
      <c r="U1013" s="278"/>
      <c r="V1013" s="103"/>
      <c r="W1013" s="84">
        <f>Y1013+1</f>
        <v>97</v>
      </c>
      <c r="X1013" s="84"/>
      <c r="Y1013" s="78">
        <f>SUM(E1001:E1013)</f>
        <v>96</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A</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7"/>
      <c r="N1014" s="277"/>
      <c r="O1014" s="277"/>
      <c r="P1014" s="277"/>
      <c r="Q1014" s="277"/>
      <c r="R1014" s="277"/>
      <c r="S1014" s="277"/>
      <c r="T1014" s="277"/>
      <c r="U1014" s="278"/>
      <c r="V1014" s="103"/>
      <c r="W1014" s="84">
        <f>Y1014+1</f>
        <v>97</v>
      </c>
      <c r="X1014" s="84"/>
      <c r="Y1014" s="78">
        <f>SUM(E1001:E1014)</f>
        <v>96</v>
      </c>
      <c r="Z1014" s="72" t="str">
        <f t="shared" si="422"/>
        <v/>
      </c>
      <c r="AA1014" s="72"/>
      <c r="AB1014" s="72"/>
      <c r="AC1014" s="72">
        <f t="shared" si="408"/>
        <v>1</v>
      </c>
      <c r="AD1014" s="72">
        <f t="shared" si="409"/>
        <v>1</v>
      </c>
      <c r="AE1014" s="109" t="str">
        <f t="shared" si="410"/>
        <v>0-0</v>
      </c>
      <c r="AF1014" s="109" t="str">
        <f t="shared" si="411"/>
        <v>Y</v>
      </c>
      <c r="AG1014" s="109" t="str">
        <f t="shared" si="412"/>
        <v>A</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7"/>
      <c r="N1015" s="277"/>
      <c r="O1015" s="277"/>
      <c r="P1015" s="277"/>
      <c r="Q1015" s="277"/>
      <c r="R1015" s="277"/>
      <c r="S1015" s="277"/>
      <c r="T1015" s="277"/>
      <c r="U1015" s="278"/>
      <c r="V1015" s="103"/>
      <c r="W1015" s="84">
        <f>Y1015+1</f>
        <v>97</v>
      </c>
      <c r="X1015" s="84"/>
      <c r="Y1015" s="78">
        <f>SUM(E1001:E1015)</f>
        <v>96</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A</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7"/>
      <c r="N1016" s="277"/>
      <c r="O1016" s="277"/>
      <c r="P1016" s="277"/>
      <c r="Q1016" s="277"/>
      <c r="R1016" s="277"/>
      <c r="S1016" s="277"/>
      <c r="T1016" s="277"/>
      <c r="U1016" s="278"/>
      <c r="V1016" s="103"/>
      <c r="W1016" s="84">
        <f t="shared" ref="W1016:W1024" si="424">Y1016+1</f>
        <v>97</v>
      </c>
      <c r="X1016" s="84"/>
      <c r="Y1016" s="78">
        <f>SUM(E1001:E1016)</f>
        <v>96</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A</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7"/>
      <c r="N1017" s="277"/>
      <c r="O1017" s="277"/>
      <c r="P1017" s="277"/>
      <c r="Q1017" s="277"/>
      <c r="R1017" s="277"/>
      <c r="S1017" s="277"/>
      <c r="T1017" s="277"/>
      <c r="U1017" s="278"/>
      <c r="V1017" s="103"/>
      <c r="W1017" s="84">
        <f t="shared" si="424"/>
        <v>97</v>
      </c>
      <c r="X1017" s="84"/>
      <c r="Y1017" s="78">
        <f>SUM(E1001:E1017)</f>
        <v>96</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A</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7"/>
      <c r="N1018" s="277"/>
      <c r="O1018" s="277"/>
      <c r="P1018" s="277"/>
      <c r="Q1018" s="277"/>
      <c r="R1018" s="277"/>
      <c r="S1018" s="277"/>
      <c r="T1018" s="277"/>
      <c r="U1018" s="278"/>
      <c r="V1018" s="103"/>
      <c r="W1018" s="84">
        <f t="shared" si="424"/>
        <v>97</v>
      </c>
      <c r="X1018" s="84"/>
      <c r="Y1018" s="78">
        <f>SUM(E1001:E1018)</f>
        <v>96</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A</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7"/>
      <c r="N1019" s="277"/>
      <c r="O1019" s="277"/>
      <c r="P1019" s="277"/>
      <c r="Q1019" s="277"/>
      <c r="R1019" s="277"/>
      <c r="S1019" s="277"/>
      <c r="T1019" s="277"/>
      <c r="U1019" s="278"/>
      <c r="V1019" s="103"/>
      <c r="W1019" s="84">
        <f t="shared" si="424"/>
        <v>97</v>
      </c>
      <c r="X1019" s="84"/>
      <c r="Y1019" s="78">
        <f>SUM(E1001:E1019)</f>
        <v>96</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A</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7"/>
      <c r="N1020" s="277"/>
      <c r="O1020" s="277"/>
      <c r="P1020" s="277"/>
      <c r="Q1020" s="277"/>
      <c r="R1020" s="277"/>
      <c r="S1020" s="277"/>
      <c r="T1020" s="277"/>
      <c r="U1020" s="278"/>
      <c r="V1020" s="103"/>
      <c r="W1020" s="84">
        <f t="shared" si="424"/>
        <v>97</v>
      </c>
      <c r="X1020" s="84"/>
      <c r="Y1020" s="78">
        <f>SUM(E1001:E1020)</f>
        <v>96</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A</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7"/>
      <c r="N1021" s="277"/>
      <c r="O1021" s="277"/>
      <c r="P1021" s="277"/>
      <c r="Q1021" s="277"/>
      <c r="R1021" s="277"/>
      <c r="S1021" s="277"/>
      <c r="T1021" s="277"/>
      <c r="U1021" s="278"/>
      <c r="V1021" s="103"/>
      <c r="W1021" s="84">
        <f t="shared" si="424"/>
        <v>97</v>
      </c>
      <c r="X1021" s="84"/>
      <c r="Y1021" s="78">
        <f>SUM(E1001:E1021)</f>
        <v>96</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A</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7"/>
      <c r="N1022" s="277"/>
      <c r="O1022" s="277"/>
      <c r="P1022" s="277"/>
      <c r="Q1022" s="277"/>
      <c r="R1022" s="277"/>
      <c r="S1022" s="277"/>
      <c r="T1022" s="277"/>
      <c r="U1022" s="278"/>
      <c r="V1022" s="103"/>
      <c r="W1022" s="84">
        <f t="shared" si="424"/>
        <v>97</v>
      </c>
      <c r="X1022" s="84"/>
      <c r="Y1022" s="78">
        <f>SUM(E1001:E1022)</f>
        <v>96</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A</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7"/>
      <c r="N1023" s="277"/>
      <c r="O1023" s="277"/>
      <c r="P1023" s="277"/>
      <c r="Q1023" s="277"/>
      <c r="R1023" s="277"/>
      <c r="S1023" s="277"/>
      <c r="T1023" s="277"/>
      <c r="U1023" s="278"/>
      <c r="V1023" s="103"/>
      <c r="W1023" s="84">
        <f t="shared" si="424"/>
        <v>97</v>
      </c>
      <c r="X1023" s="84"/>
      <c r="Y1023" s="78">
        <f>SUM(E1001:E1023)</f>
        <v>96</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A</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7"/>
      <c r="N1024" s="277"/>
      <c r="O1024" s="277"/>
      <c r="P1024" s="277"/>
      <c r="Q1024" s="277"/>
      <c r="R1024" s="277"/>
      <c r="S1024" s="277"/>
      <c r="T1024" s="277"/>
      <c r="U1024" s="278"/>
      <c r="V1024" s="103"/>
      <c r="W1024" s="84">
        <f t="shared" si="424"/>
        <v>97</v>
      </c>
      <c r="X1024" s="84"/>
      <c r="Y1024" s="78">
        <f>SUM(E1001:E1024)</f>
        <v>96</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A</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7"/>
      <c r="N1025" s="277"/>
      <c r="O1025" s="277"/>
      <c r="P1025" s="277"/>
      <c r="Q1025" s="277"/>
      <c r="R1025" s="277"/>
      <c r="S1025" s="277"/>
      <c r="T1025" s="277"/>
      <c r="U1025" s="278"/>
      <c r="V1025" s="103"/>
      <c r="W1025" s="72"/>
      <c r="X1025" s="72"/>
      <c r="Y1025" s="78">
        <f>SUM(E1001:E1025)</f>
        <v>96</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A</v>
      </c>
      <c r="AM1025" s="109">
        <f t="shared" si="413"/>
        <v>0</v>
      </c>
      <c r="AN1025" s="109">
        <f t="shared" si="414"/>
        <v>0</v>
      </c>
      <c r="AO1025" s="109" t="str">
        <f t="shared" si="415"/>
        <v/>
      </c>
      <c r="AQ1025" s="109" t="str">
        <f t="shared" si="416"/>
        <v/>
      </c>
      <c r="BA1025" s="228"/>
    </row>
    <row r="1026" spans="1:53" ht="16.5" thickBot="1" x14ac:dyDescent="0.3">
      <c r="A1026" s="88"/>
      <c r="B1026" s="319" t="s">
        <v>353</v>
      </c>
      <c r="C1026" s="320"/>
      <c r="D1026" s="79"/>
      <c r="E1026" s="80"/>
      <c r="F1026" s="80"/>
      <c r="G1026" s="81"/>
      <c r="H1026" s="192"/>
      <c r="I1026" s="192"/>
      <c r="J1026" s="192"/>
      <c r="K1026" s="82"/>
      <c r="L1026" s="319" t="s">
        <v>306</v>
      </c>
      <c r="M1026" s="330"/>
      <c r="N1026" s="330"/>
      <c r="O1026" s="330"/>
      <c r="P1026" s="330"/>
      <c r="Q1026" s="330"/>
      <c r="R1026" s="330"/>
      <c r="S1026" s="330"/>
      <c r="T1026" s="330"/>
      <c r="U1026" s="320"/>
      <c r="V1026" s="104"/>
      <c r="W1026" s="72"/>
      <c r="X1026" s="72"/>
      <c r="Y1026" s="72"/>
      <c r="Z1026" s="72"/>
      <c r="AA1026" s="72" t="str">
        <f t="shared" si="423"/>
        <v/>
      </c>
      <c r="AB1026" s="72"/>
      <c r="AC1026" s="72">
        <f>SUM(AC1001:AC1025)</f>
        <v>25</v>
      </c>
      <c r="AD1026" s="72">
        <f>SUM(AD1001:AD1025)</f>
        <v>21</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9" t="s">
        <v>307</v>
      </c>
      <c r="C1027" s="320"/>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2" t="s">
        <v>222</v>
      </c>
      <c r="C1031" s="313"/>
      <c r="D1031" s="314" t="s">
        <v>223</v>
      </c>
      <c r="E1031" s="305"/>
      <c r="F1031" s="88"/>
      <c r="G1031" s="315" t="s">
        <v>224</v>
      </c>
      <c r="H1031" s="316"/>
      <c r="I1031" s="28">
        <f>SUM(E1042:E1066)</f>
        <v>60</v>
      </c>
      <c r="J1031" s="317" t="s">
        <v>225</v>
      </c>
      <c r="K1031" s="318"/>
      <c r="L1031" s="305"/>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5" t="s">
        <v>226</v>
      </c>
      <c r="AA1031" s="296"/>
      <c r="AB1031" s="297"/>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RPX</v>
      </c>
      <c r="F1032" s="88"/>
      <c r="G1032" s="304" t="s">
        <v>230</v>
      </c>
      <c r="H1032" s="305"/>
      <c r="I1032" s="33">
        <f>E1033-I1031</f>
        <v>12</v>
      </c>
      <c r="J1032" s="289" t="s">
        <v>231</v>
      </c>
      <c r="K1032" s="290"/>
      <c r="L1032" s="34">
        <f>I1036</f>
        <v>373</v>
      </c>
      <c r="M1032" s="196">
        <v>4</v>
      </c>
      <c r="N1032" s="35">
        <f>SUM(AI1032,AI1043)</f>
        <v>0</v>
      </c>
      <c r="O1032" s="35">
        <v>0</v>
      </c>
      <c r="P1032" s="35">
        <f>SUM(AJ1032,AJ1043)</f>
        <v>6</v>
      </c>
      <c r="Q1032" s="35">
        <v>0</v>
      </c>
      <c r="R1032" s="35">
        <f>COUNTIFS($E1042:$E1066,"4",$F1042:$F1066,"Pole",$C1042:$C1066,"FST")</f>
        <v>6</v>
      </c>
      <c r="S1032" s="35">
        <f>SUM(AL1032,AK1043)</f>
        <v>0</v>
      </c>
      <c r="T1032" s="35">
        <v>0</v>
      </c>
      <c r="U1032" s="35">
        <f>SUM(AK1032,AL1043)</f>
        <v>0</v>
      </c>
      <c r="V1032" s="35">
        <v>0</v>
      </c>
      <c r="W1032" s="34">
        <f>COUNTIFS($E1042:$E1066,"4",$F1042:$F1066,"HH",$C1042:$C1066,"FST")</f>
        <v>0</v>
      </c>
      <c r="X1032" s="35">
        <f>COUNTIFS($E1042:$E1066,"4",$F1042:$F1066,"Ped",$C1042:$C1066,"FST")</f>
        <v>0</v>
      </c>
      <c r="Y1032" s="25"/>
      <c r="Z1032" s="298" t="s">
        <v>232</v>
      </c>
      <c r="AA1032" s="300" t="s">
        <v>233</v>
      </c>
      <c r="AB1032" s="301"/>
      <c r="AC1032" s="25"/>
      <c r="AD1032" s="25"/>
      <c r="AH1032" s="109">
        <v>4</v>
      </c>
      <c r="AI1032" s="109" t="str">
        <f>IF($E1032="SS",COUNTIFS($C1042:$C1066,"FST",$E1042:$E1066,"4"),"0")</f>
        <v>0</v>
      </c>
      <c r="AJ1032" s="109">
        <f>IF($E1032="RPX",COUNTIFS($C1042:$C1066,"FST",$E1042:$E1066,"4"),"0")</f>
        <v>6</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72</v>
      </c>
      <c r="F1033" s="88"/>
      <c r="G1033" s="291" t="s">
        <v>237</v>
      </c>
      <c r="H1033" s="292"/>
      <c r="I1033" s="35">
        <f>IF(E1033=0,0,12-(MOD(I1031,12)))</f>
        <v>12</v>
      </c>
      <c r="J1033" s="289" t="s">
        <v>238</v>
      </c>
      <c r="K1033" s="290"/>
      <c r="L1033" s="39">
        <f>I1037-I1031</f>
        <v>372</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9"/>
      <c r="AA1033" s="302"/>
      <c r="AB1033" s="303"/>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321" t="s">
        <v>242</v>
      </c>
      <c r="H1034" s="43" t="s">
        <v>243</v>
      </c>
      <c r="I1034" s="35">
        <f>IF(E1034&lt;&gt;0,1,0)</f>
        <v>1</v>
      </c>
      <c r="J1034" s="291" t="s">
        <v>244</v>
      </c>
      <c r="K1034" s="292"/>
      <c r="L1034" s="44">
        <f>'Cable Calculator'!DY3</f>
        <v>2146</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373</v>
      </c>
      <c r="F1035" s="88"/>
      <c r="G1035" s="322"/>
      <c r="H1035" s="47" t="s">
        <v>248</v>
      </c>
      <c r="I1035" s="35">
        <f>IF(E1034&lt;&gt;0,E1034,0)</f>
        <v>12</v>
      </c>
      <c r="J1035" s="194"/>
      <c r="K1035" s="195"/>
      <c r="L1035" s="48"/>
      <c r="M1035" s="196">
        <v>12</v>
      </c>
      <c r="N1035" s="35" t="str">
        <f>IF($E1032="SS",SUM(AI1035,AJ1046,AM1067,AO1067,AQ1067),"0")</f>
        <v>0</v>
      </c>
      <c r="O1035" s="35" t="str">
        <f>IF($E1032="SS",SUM(AN1067,AP1067,AR1067),"0")</f>
        <v>0</v>
      </c>
      <c r="P1035" s="35">
        <f>IF($E1032="RPX",SUM(AJ1035,AJ1046,AM1067,AO1067,AQ1067),"0")</f>
        <v>2</v>
      </c>
      <c r="Q1035" s="35">
        <f>IF($E1032="RPX",SUM(AN1067,AP1067,AR1067),"0")</f>
        <v>1</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6</v>
      </c>
      <c r="F1036" s="88"/>
      <c r="G1036" s="321" t="s">
        <v>251</v>
      </c>
      <c r="H1036" s="51" t="s">
        <v>252</v>
      </c>
      <c r="I1036" s="112">
        <f>E1035</f>
        <v>373</v>
      </c>
      <c r="J1036" s="323" t="s">
        <v>253</v>
      </c>
      <c r="K1036" s="324"/>
      <c r="L1036" s="325"/>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N</v>
      </c>
      <c r="F1037" s="88"/>
      <c r="G1037" s="322"/>
      <c r="H1037" s="47" t="s">
        <v>257</v>
      </c>
      <c r="I1037" s="35">
        <f>IF(E1035="","0",IF(AND(E1032="EUC",E1033=432), I1036+(203-E1034),IF(E1035=0,0,(E1035+(E1033-E1034)-1))))</f>
        <v>432</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60</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1" t="s">
        <v>260</v>
      </c>
      <c r="C1040" s="293" t="s">
        <v>261</v>
      </c>
      <c r="D1040" s="293" t="s">
        <v>262</v>
      </c>
      <c r="E1040" s="306" t="s">
        <v>263</v>
      </c>
      <c r="F1040" s="293" t="s">
        <v>264</v>
      </c>
      <c r="G1040" s="308" t="s">
        <v>265</v>
      </c>
      <c r="H1040" s="308" t="s">
        <v>266</v>
      </c>
      <c r="I1040" s="308" t="s">
        <v>267</v>
      </c>
      <c r="J1040" s="310" t="s">
        <v>268</v>
      </c>
      <c r="K1040" s="293"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2"/>
      <c r="C1041" s="294"/>
      <c r="D1041" s="294"/>
      <c r="E1041" s="307"/>
      <c r="F1041" s="294"/>
      <c r="G1041" s="309"/>
      <c r="H1041" s="309"/>
      <c r="I1041" s="309"/>
      <c r="J1041" s="311"/>
      <c r="K1041" s="294"/>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796</v>
      </c>
      <c r="E1042" s="32">
        <v>4</v>
      </c>
      <c r="F1042" s="32" t="s">
        <v>483</v>
      </c>
      <c r="G1042" s="68" t="s">
        <v>277</v>
      </c>
      <c r="H1042" s="69">
        <f>IF(I1042=0,0,I1042-(E1042-1))</f>
        <v>429</v>
      </c>
      <c r="I1042" s="70">
        <f>IF(E1042=0,0,I1037)</f>
        <v>432</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429-432</v>
      </c>
      <c r="AF1042" s="109" t="str">
        <f t="shared" ref="AF1042:AF1066" si="428">IF(C1042="Field SPL","N","Y")</f>
        <v>Y</v>
      </c>
      <c r="AG1042" s="109" t="str">
        <f t="shared" ref="AG1042:AG1066" si="429">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4</v>
      </c>
    </row>
    <row r="1043" spans="1:53" ht="15.75" thickBot="1" x14ac:dyDescent="0.3">
      <c r="A1043" s="88"/>
      <c r="B1043" s="66" t="s">
        <v>279</v>
      </c>
      <c r="C1043" s="67" t="s">
        <v>484</v>
      </c>
      <c r="D1043" s="102" t="s">
        <v>797</v>
      </c>
      <c r="E1043" s="32">
        <v>4</v>
      </c>
      <c r="F1043" s="32" t="s">
        <v>483</v>
      </c>
      <c r="G1043" s="68" t="s">
        <v>277</v>
      </c>
      <c r="H1043" s="69">
        <f t="shared" ref="H1043:H1066" si="434">IF(E1043=0,0,I1043-(E1043-1))</f>
        <v>425</v>
      </c>
      <c r="I1043" s="70">
        <f t="shared" ref="I1043:I1066" si="435">IF(E1043=0,0,H1042-1)</f>
        <v>428</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0</v>
      </c>
      <c r="AE1043" s="109" t="str">
        <f t="shared" si="427"/>
        <v>425-428</v>
      </c>
      <c r="AF1043" s="109" t="str">
        <f t="shared" si="428"/>
        <v>Y</v>
      </c>
      <c r="AG1043" s="109" t="str">
        <f t="shared" si="429"/>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8</v>
      </c>
    </row>
    <row r="1044" spans="1:53" ht="15.75" thickBot="1" x14ac:dyDescent="0.3">
      <c r="A1044" s="88"/>
      <c r="B1044" s="74" t="s">
        <v>280</v>
      </c>
      <c r="C1044" s="67" t="s">
        <v>484</v>
      </c>
      <c r="D1044" s="102" t="s">
        <v>798</v>
      </c>
      <c r="E1044" s="32">
        <v>4</v>
      </c>
      <c r="F1044" s="32" t="s">
        <v>483</v>
      </c>
      <c r="G1044" s="75" t="s">
        <v>277</v>
      </c>
      <c r="H1044" s="69">
        <f t="shared" si="434"/>
        <v>421</v>
      </c>
      <c r="I1044" s="70">
        <f t="shared" si="435"/>
        <v>424</v>
      </c>
      <c r="J1044" s="73" t="str">
        <f t="shared" ref="J1044:J1066" si="436">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0</v>
      </c>
      <c r="AE1044" s="109" t="str">
        <f t="shared" si="427"/>
        <v>421-424</v>
      </c>
      <c r="AF1044" s="109" t="str">
        <f t="shared" si="428"/>
        <v>Y</v>
      </c>
      <c r="AG1044" s="109" t="str">
        <f t="shared" si="429"/>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4</v>
      </c>
    </row>
    <row r="1045" spans="1:53" ht="15.75" thickBot="1" x14ac:dyDescent="0.3">
      <c r="A1045" s="88"/>
      <c r="B1045" s="66" t="s">
        <v>281</v>
      </c>
      <c r="C1045" s="67" t="s">
        <v>484</v>
      </c>
      <c r="D1045" s="102" t="s">
        <v>799</v>
      </c>
      <c r="E1045" s="32">
        <v>4</v>
      </c>
      <c r="F1045" s="32" t="s">
        <v>483</v>
      </c>
      <c r="G1045" s="68" t="s">
        <v>277</v>
      </c>
      <c r="H1045" s="69">
        <f t="shared" si="434"/>
        <v>417</v>
      </c>
      <c r="I1045" s="70">
        <f t="shared" si="435"/>
        <v>420</v>
      </c>
      <c r="J1045" s="73" t="str">
        <f t="shared" si="436"/>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0</v>
      </c>
      <c r="AE1045" s="109" t="str">
        <f t="shared" si="427"/>
        <v>417-420</v>
      </c>
      <c r="AF1045" s="109" t="str">
        <f t="shared" si="428"/>
        <v>Y</v>
      </c>
      <c r="AG1045" s="109" t="str">
        <f t="shared" si="429"/>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8</v>
      </c>
    </row>
    <row r="1046" spans="1:53" ht="15.75" thickBot="1" x14ac:dyDescent="0.3">
      <c r="A1046" s="88"/>
      <c r="B1046" s="66" t="s">
        <v>282</v>
      </c>
      <c r="C1046" s="67" t="s">
        <v>484</v>
      </c>
      <c r="D1046" s="102" t="s">
        <v>800</v>
      </c>
      <c r="E1046" s="32">
        <v>4</v>
      </c>
      <c r="F1046" s="32" t="s">
        <v>483</v>
      </c>
      <c r="G1046" s="68" t="s">
        <v>277</v>
      </c>
      <c r="H1046" s="69">
        <f t="shared" si="434"/>
        <v>413</v>
      </c>
      <c r="I1046" s="70">
        <f t="shared" si="435"/>
        <v>416</v>
      </c>
      <c r="J1046" s="73" t="str">
        <f t="shared" si="436"/>
        <v>--</v>
      </c>
      <c r="K1046" s="32"/>
      <c r="L1046" s="233"/>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0</v>
      </c>
      <c r="AE1046" s="109" t="str">
        <f t="shared" si="427"/>
        <v>413-416</v>
      </c>
      <c r="AF1046" s="109" t="str">
        <f t="shared" si="428"/>
        <v>Y</v>
      </c>
      <c r="AG1046" s="109" t="str">
        <f t="shared" si="429"/>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t="s">
        <v>484</v>
      </c>
      <c r="D1047" s="102" t="s">
        <v>801</v>
      </c>
      <c r="E1047" s="32">
        <v>4</v>
      </c>
      <c r="F1047" s="32" t="s">
        <v>483</v>
      </c>
      <c r="G1047" s="68" t="s">
        <v>277</v>
      </c>
      <c r="H1047" s="69">
        <f t="shared" si="434"/>
        <v>409</v>
      </c>
      <c r="I1047" s="70">
        <f t="shared" si="435"/>
        <v>412</v>
      </c>
      <c r="J1047" s="73" t="str">
        <f t="shared" si="436"/>
        <v>--</v>
      </c>
      <c r="K1047" s="32"/>
      <c r="L1047" s="233"/>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0</v>
      </c>
      <c r="AE1047" s="109" t="str">
        <f t="shared" si="427"/>
        <v>409-412</v>
      </c>
      <c r="AF1047" s="109" t="str">
        <f t="shared" si="428"/>
        <v>Y</v>
      </c>
      <c r="AG1047" s="109" t="str">
        <f t="shared" si="429"/>
        <v>A</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t="s">
        <v>500</v>
      </c>
      <c r="D1048" s="102"/>
      <c r="E1048" s="32">
        <v>12</v>
      </c>
      <c r="F1048" s="32"/>
      <c r="G1048" s="68" t="s">
        <v>277</v>
      </c>
      <c r="H1048" s="69">
        <f t="shared" si="434"/>
        <v>397</v>
      </c>
      <c r="I1048" s="70">
        <f t="shared" si="435"/>
        <v>408</v>
      </c>
      <c r="J1048" s="73" t="str">
        <f t="shared" si="436"/>
        <v>--</v>
      </c>
      <c r="K1048" s="32"/>
      <c r="L1048" s="233"/>
      <c r="M1048" s="277" t="s">
        <v>429</v>
      </c>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397-408</v>
      </c>
      <c r="AF1048" s="109" t="str">
        <f t="shared" si="428"/>
        <v>Y</v>
      </c>
      <c r="AG1048" s="109" t="str">
        <f t="shared" si="429"/>
        <v>A</v>
      </c>
      <c r="AM1048" s="109">
        <f t="shared" si="430"/>
        <v>0</v>
      </c>
      <c r="AN1048" s="109">
        <f t="shared" si="431"/>
        <v>0</v>
      </c>
      <c r="AO1048" s="109" t="str">
        <f t="shared" si="432"/>
        <v>Y</v>
      </c>
      <c r="AQ1048" s="109" t="str">
        <f t="shared" si="433"/>
        <v/>
      </c>
      <c r="BA1048" s="229">
        <f>MOD(SUM(E1042:E1049),12)</f>
        <v>0</v>
      </c>
    </row>
    <row r="1049" spans="1:53" ht="15.75" thickBot="1" x14ac:dyDescent="0.3">
      <c r="A1049" s="88"/>
      <c r="B1049" s="66" t="s">
        <v>285</v>
      </c>
      <c r="C1049" s="67" t="s">
        <v>500</v>
      </c>
      <c r="D1049" s="102"/>
      <c r="E1049" s="32">
        <v>12</v>
      </c>
      <c r="F1049" s="32"/>
      <c r="G1049" s="68" t="s">
        <v>277</v>
      </c>
      <c r="H1049" s="69">
        <f t="shared" si="434"/>
        <v>385</v>
      </c>
      <c r="I1049" s="70">
        <f t="shared" si="435"/>
        <v>396</v>
      </c>
      <c r="J1049" s="73" t="str">
        <f t="shared" si="436"/>
        <v>--</v>
      </c>
      <c r="K1049" s="32"/>
      <c r="L1049" s="233"/>
      <c r="M1049" s="288" t="s">
        <v>429</v>
      </c>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385-396</v>
      </c>
      <c r="AF1049" s="109" t="str">
        <f t="shared" si="428"/>
        <v>Y</v>
      </c>
      <c r="AG1049" s="109" t="str">
        <f t="shared" si="429"/>
        <v>A</v>
      </c>
      <c r="AM1049" s="109">
        <f t="shared" si="430"/>
        <v>0</v>
      </c>
      <c r="AN1049" s="109">
        <f t="shared" si="431"/>
        <v>0</v>
      </c>
      <c r="AO1049" s="109" t="str">
        <f t="shared" si="432"/>
        <v>Y</v>
      </c>
      <c r="AQ1049" s="109" t="str">
        <f t="shared" si="433"/>
        <v/>
      </c>
      <c r="BA1049" s="229">
        <f>MOD(SUM(E1042:E1050),12)</f>
        <v>0</v>
      </c>
    </row>
    <row r="1050" spans="1:53" ht="15.75" thickBot="1" x14ac:dyDescent="0.3">
      <c r="A1050" s="88"/>
      <c r="B1050" s="66" t="s">
        <v>286</v>
      </c>
      <c r="C1050" s="67" t="s">
        <v>500</v>
      </c>
      <c r="D1050" s="102"/>
      <c r="E1050" s="32">
        <v>12</v>
      </c>
      <c r="F1050" s="32"/>
      <c r="G1050" s="68" t="s">
        <v>277</v>
      </c>
      <c r="H1050" s="69">
        <f t="shared" si="434"/>
        <v>373</v>
      </c>
      <c r="I1050" s="70">
        <f t="shared" si="435"/>
        <v>384</v>
      </c>
      <c r="J1050" s="73" t="str">
        <f t="shared" si="436"/>
        <v>--</v>
      </c>
      <c r="K1050" s="32"/>
      <c r="L1050" s="233"/>
      <c r="M1050" s="288" t="s">
        <v>429</v>
      </c>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373-384</v>
      </c>
      <c r="AF1050" s="109" t="str">
        <f t="shared" si="428"/>
        <v>Y</v>
      </c>
      <c r="AG1050" s="109" t="str">
        <f t="shared" si="429"/>
        <v>A</v>
      </c>
      <c r="AM1050" s="109">
        <f t="shared" si="430"/>
        <v>0</v>
      </c>
      <c r="AN1050" s="109">
        <f t="shared" si="431"/>
        <v>0</v>
      </c>
      <c r="AO1050" s="109" t="str">
        <f t="shared" si="432"/>
        <v>Y</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88"/>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A</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A</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7"/>
      <c r="N1053" s="277"/>
      <c r="O1053" s="277"/>
      <c r="P1053" s="277"/>
      <c r="Q1053" s="277"/>
      <c r="R1053" s="277"/>
      <c r="S1053" s="277"/>
      <c r="T1053" s="277"/>
      <c r="U1053" s="278"/>
      <c r="V1053" s="103"/>
      <c r="W1053" s="84">
        <f>Y1053+1</f>
        <v>61</v>
      </c>
      <c r="X1053" s="84"/>
      <c r="Y1053" s="78">
        <f>SUM(E1042:E1053)</f>
        <v>60</v>
      </c>
      <c r="Z1053" s="72"/>
      <c r="AA1053" s="72"/>
      <c r="AB1053" s="72"/>
      <c r="AC1053" s="72">
        <f t="shared" si="425"/>
        <v>1</v>
      </c>
      <c r="AD1053" s="72">
        <f t="shared" si="426"/>
        <v>1</v>
      </c>
      <c r="AE1053" s="109" t="str">
        <f t="shared" si="427"/>
        <v>0-0</v>
      </c>
      <c r="AF1053" s="109" t="str">
        <f t="shared" si="428"/>
        <v>Y</v>
      </c>
      <c r="AG1053" s="109" t="str">
        <f t="shared" si="429"/>
        <v>A</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7"/>
      <c r="N1054" s="277"/>
      <c r="O1054" s="277"/>
      <c r="P1054" s="277"/>
      <c r="Q1054" s="277"/>
      <c r="R1054" s="277"/>
      <c r="S1054" s="277"/>
      <c r="T1054" s="277"/>
      <c r="U1054" s="278"/>
      <c r="V1054" s="103"/>
      <c r="W1054" s="84">
        <f>Y1054+1</f>
        <v>61</v>
      </c>
      <c r="X1054" s="84"/>
      <c r="Y1054" s="78">
        <f>SUM(E1042:E1054)</f>
        <v>60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A</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7"/>
      <c r="N1055" s="277"/>
      <c r="O1055" s="277"/>
      <c r="P1055" s="277"/>
      <c r="Q1055" s="277"/>
      <c r="R1055" s="277"/>
      <c r="S1055" s="277"/>
      <c r="T1055" s="277"/>
      <c r="U1055" s="278"/>
      <c r="V1055" s="103"/>
      <c r="W1055" s="84">
        <f>Y1055+1</f>
        <v>61</v>
      </c>
      <c r="X1055" s="84"/>
      <c r="Y1055" s="78">
        <f>SUM(E1042:E1055)</f>
        <v>60</v>
      </c>
      <c r="Z1055" s="72" t="str">
        <f t="shared" si="439"/>
        <v/>
      </c>
      <c r="AA1055" s="72"/>
      <c r="AB1055" s="72"/>
      <c r="AC1055" s="72">
        <f t="shared" si="425"/>
        <v>1</v>
      </c>
      <c r="AD1055" s="72">
        <f t="shared" si="426"/>
        <v>1</v>
      </c>
      <c r="AE1055" s="109" t="str">
        <f t="shared" si="427"/>
        <v>0-0</v>
      </c>
      <c r="AF1055" s="109" t="str">
        <f t="shared" si="428"/>
        <v>Y</v>
      </c>
      <c r="AG1055" s="109" t="str">
        <f t="shared" si="429"/>
        <v>A</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7"/>
      <c r="N1056" s="277"/>
      <c r="O1056" s="277"/>
      <c r="P1056" s="277"/>
      <c r="Q1056" s="277"/>
      <c r="R1056" s="277"/>
      <c r="S1056" s="277"/>
      <c r="T1056" s="277"/>
      <c r="U1056" s="278"/>
      <c r="V1056" s="103"/>
      <c r="W1056" s="84">
        <f>Y1056+1</f>
        <v>61</v>
      </c>
      <c r="X1056" s="84"/>
      <c r="Y1056" s="78">
        <f>SUM(E1042:E1056)</f>
        <v>60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A</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7"/>
      <c r="N1057" s="277"/>
      <c r="O1057" s="277"/>
      <c r="P1057" s="277"/>
      <c r="Q1057" s="277"/>
      <c r="R1057" s="277"/>
      <c r="S1057" s="277"/>
      <c r="T1057" s="277"/>
      <c r="U1057" s="278"/>
      <c r="V1057" s="103"/>
      <c r="W1057" s="84">
        <f t="shared" ref="W1057:W1065" si="441">Y1057+1</f>
        <v>61</v>
      </c>
      <c r="X1057" s="84"/>
      <c r="Y1057" s="78">
        <f>SUM(E1042:E1057)</f>
        <v>60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A</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7"/>
      <c r="N1058" s="277"/>
      <c r="O1058" s="277"/>
      <c r="P1058" s="277"/>
      <c r="Q1058" s="277"/>
      <c r="R1058" s="277"/>
      <c r="S1058" s="277"/>
      <c r="T1058" s="277"/>
      <c r="U1058" s="278"/>
      <c r="V1058" s="103"/>
      <c r="W1058" s="84">
        <f t="shared" si="441"/>
        <v>61</v>
      </c>
      <c r="X1058" s="84"/>
      <c r="Y1058" s="78">
        <f>SUM(E1042:E1058)</f>
        <v>60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A</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7"/>
      <c r="N1059" s="277"/>
      <c r="O1059" s="277"/>
      <c r="P1059" s="277"/>
      <c r="Q1059" s="277"/>
      <c r="R1059" s="277"/>
      <c r="S1059" s="277"/>
      <c r="T1059" s="277"/>
      <c r="U1059" s="278"/>
      <c r="V1059" s="103"/>
      <c r="W1059" s="84">
        <f t="shared" si="441"/>
        <v>61</v>
      </c>
      <c r="X1059" s="84"/>
      <c r="Y1059" s="78">
        <f>SUM(E1042:E1059)</f>
        <v>60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A</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7"/>
      <c r="N1060" s="277"/>
      <c r="O1060" s="277"/>
      <c r="P1060" s="277"/>
      <c r="Q1060" s="277"/>
      <c r="R1060" s="277"/>
      <c r="S1060" s="277"/>
      <c r="T1060" s="277"/>
      <c r="U1060" s="278"/>
      <c r="V1060" s="103"/>
      <c r="W1060" s="84">
        <f t="shared" si="441"/>
        <v>61</v>
      </c>
      <c r="X1060" s="84"/>
      <c r="Y1060" s="78">
        <f>SUM(E1042:E1060)</f>
        <v>60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A</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7"/>
      <c r="N1061" s="277"/>
      <c r="O1061" s="277"/>
      <c r="P1061" s="277"/>
      <c r="Q1061" s="277"/>
      <c r="R1061" s="277"/>
      <c r="S1061" s="277"/>
      <c r="T1061" s="277"/>
      <c r="U1061" s="278"/>
      <c r="V1061" s="103"/>
      <c r="W1061" s="84">
        <f t="shared" si="441"/>
        <v>61</v>
      </c>
      <c r="X1061" s="84"/>
      <c r="Y1061" s="78">
        <f>SUM(E1042:E1061)</f>
        <v>60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A</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7"/>
      <c r="N1062" s="277"/>
      <c r="O1062" s="277"/>
      <c r="P1062" s="277"/>
      <c r="Q1062" s="277"/>
      <c r="R1062" s="277"/>
      <c r="S1062" s="277"/>
      <c r="T1062" s="277"/>
      <c r="U1062" s="278"/>
      <c r="V1062" s="103"/>
      <c r="W1062" s="84">
        <f t="shared" si="441"/>
        <v>61</v>
      </c>
      <c r="X1062" s="84"/>
      <c r="Y1062" s="78">
        <f>SUM(E1042:E1062)</f>
        <v>60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A</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7"/>
      <c r="N1063" s="277"/>
      <c r="O1063" s="277"/>
      <c r="P1063" s="277"/>
      <c r="Q1063" s="277"/>
      <c r="R1063" s="277"/>
      <c r="S1063" s="277"/>
      <c r="T1063" s="277"/>
      <c r="U1063" s="278"/>
      <c r="V1063" s="103"/>
      <c r="W1063" s="84">
        <f t="shared" si="441"/>
        <v>61</v>
      </c>
      <c r="X1063" s="84"/>
      <c r="Y1063" s="78">
        <f>SUM(E1042:E1063)</f>
        <v>60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A</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7"/>
      <c r="N1064" s="277"/>
      <c r="O1064" s="277"/>
      <c r="P1064" s="277"/>
      <c r="Q1064" s="277"/>
      <c r="R1064" s="277"/>
      <c r="S1064" s="277"/>
      <c r="T1064" s="277"/>
      <c r="U1064" s="278"/>
      <c r="V1064" s="103"/>
      <c r="W1064" s="84">
        <f t="shared" si="441"/>
        <v>61</v>
      </c>
      <c r="X1064" s="84"/>
      <c r="Y1064" s="78">
        <f>SUM(E1042:E1064)</f>
        <v>60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A</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7"/>
      <c r="N1065" s="277"/>
      <c r="O1065" s="277"/>
      <c r="P1065" s="277"/>
      <c r="Q1065" s="277"/>
      <c r="R1065" s="277"/>
      <c r="S1065" s="277"/>
      <c r="T1065" s="277"/>
      <c r="U1065" s="278"/>
      <c r="V1065" s="103"/>
      <c r="W1065" s="84">
        <f t="shared" si="441"/>
        <v>61</v>
      </c>
      <c r="X1065" s="84"/>
      <c r="Y1065" s="78">
        <f>SUM(E1042:E1065)</f>
        <v>60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A</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7"/>
      <c r="N1066" s="277"/>
      <c r="O1066" s="277"/>
      <c r="P1066" s="277"/>
      <c r="Q1066" s="277"/>
      <c r="R1066" s="277"/>
      <c r="S1066" s="277"/>
      <c r="T1066" s="277"/>
      <c r="U1066" s="278"/>
      <c r="V1066" s="103"/>
      <c r="W1066" s="72"/>
      <c r="X1066" s="72"/>
      <c r="Y1066" s="78">
        <f>SUM(E1042:E1066)</f>
        <v>60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A</v>
      </c>
      <c r="AM1066" s="109">
        <f t="shared" si="430"/>
        <v>0</v>
      </c>
      <c r="AN1066" s="109">
        <f t="shared" si="431"/>
        <v>0</v>
      </c>
      <c r="AO1066" s="109" t="str">
        <f t="shared" si="432"/>
        <v/>
      </c>
      <c r="AQ1066" s="109" t="str">
        <f t="shared" si="433"/>
        <v/>
      </c>
      <c r="BA1066" s="228"/>
    </row>
    <row r="1067" spans="1:53" ht="16.5" thickBot="1" x14ac:dyDescent="0.3">
      <c r="A1067" s="88"/>
      <c r="B1067" s="319" t="s">
        <v>355</v>
      </c>
      <c r="C1067" s="320"/>
      <c r="D1067" s="79"/>
      <c r="E1067" s="80"/>
      <c r="F1067" s="80"/>
      <c r="G1067" s="81"/>
      <c r="H1067" s="192"/>
      <c r="I1067" s="192"/>
      <c r="J1067" s="192"/>
      <c r="K1067" s="82"/>
      <c r="L1067" s="319" t="s">
        <v>306</v>
      </c>
      <c r="M1067" s="330"/>
      <c r="N1067" s="330"/>
      <c r="O1067" s="330"/>
      <c r="P1067" s="330"/>
      <c r="Q1067" s="330"/>
      <c r="R1067" s="330"/>
      <c r="S1067" s="330"/>
      <c r="T1067" s="330"/>
      <c r="U1067" s="320"/>
      <c r="V1067" s="104"/>
      <c r="W1067" s="72"/>
      <c r="X1067" s="72"/>
      <c r="Y1067" s="72"/>
      <c r="Z1067" s="72"/>
      <c r="AA1067" s="72" t="str">
        <f t="shared" si="440"/>
        <v/>
      </c>
      <c r="AB1067" s="72"/>
      <c r="AC1067" s="72">
        <f>SUM(AC1042:AC1066)</f>
        <v>25</v>
      </c>
      <c r="AD1067" s="72">
        <f>SUM(AD1042:AD1066)</f>
        <v>19</v>
      </c>
      <c r="AM1067" s="109">
        <f>SUM(AM1042:AM1066)</f>
        <v>0</v>
      </c>
      <c r="AN1067" s="109">
        <f>SUM(AN1042:AN1066)</f>
        <v>0</v>
      </c>
      <c r="AO1067" s="109">
        <f>((COUNTIF(AO1042:AO1066,"Y")/3)*2)</f>
        <v>2</v>
      </c>
      <c r="AP1067" s="109">
        <f>(COUNTIF(AO1042:AO1066,"Y")/3)</f>
        <v>1</v>
      </c>
      <c r="AQ1067" s="109">
        <f>(COUNTIF(AQ1042:AQ1066,"Y")/2)</f>
        <v>0</v>
      </c>
      <c r="AR1067" s="109">
        <f>(COUNTIF(AQ1042:AQ1066,"Y")/2)</f>
        <v>0</v>
      </c>
      <c r="BA1067" s="228"/>
    </row>
    <row r="1068" spans="1:53" ht="16.5" thickBot="1" x14ac:dyDescent="0.3">
      <c r="A1068" s="88"/>
      <c r="B1068" s="319" t="s">
        <v>307</v>
      </c>
      <c r="C1068" s="320"/>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2" t="s">
        <v>222</v>
      </c>
      <c r="C1072" s="313"/>
      <c r="D1072" s="314" t="s">
        <v>223</v>
      </c>
      <c r="E1072" s="305"/>
      <c r="F1072" s="88"/>
      <c r="G1072" s="315" t="s">
        <v>224</v>
      </c>
      <c r="H1072" s="316"/>
      <c r="I1072" s="28">
        <f>SUM(E1083:E1107)</f>
        <v>36</v>
      </c>
      <c r="J1072" s="317" t="s">
        <v>225</v>
      </c>
      <c r="K1072" s="318"/>
      <c r="L1072" s="305"/>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5" t="s">
        <v>226</v>
      </c>
      <c r="AA1072" s="296"/>
      <c r="AB1072" s="297"/>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t="str">
        <f>IF(OR($AS1073="Y",$AS1074="Y",$AS1075="Y"),"",COUNTIFS($E1073,"SS",$E1078,"Y"))</f>
        <v/>
      </c>
      <c r="AV1072" s="111" t="str">
        <f>IF(OR($AS1073="Y",$AS1074="Y",$AS1075="Y"),"",COUNTIFS($E1073,"RPX",$E1078,"Y"))</f>
        <v/>
      </c>
      <c r="AW1072" s="111" t="str">
        <f>IF(OR($AS1073="Y",$AS1074="Y",$AS1075="Y"),"",COUNTIFS($E1073,"EUC",$E1078,"Y"))</f>
        <v/>
      </c>
      <c r="AX1072" s="109" t="str">
        <f>IF(OR($AS1073="Y",$AS1074="Y",$AS1075="Y"),"",COUNTIFS($E1073,"RPX-T",$E1078,"Y"))</f>
        <v/>
      </c>
      <c r="BA1072" s="226"/>
    </row>
    <row r="1073" spans="1:53" ht="16.5" customHeight="1" thickTop="1" thickBot="1" x14ac:dyDescent="0.3">
      <c r="A1073" s="88"/>
      <c r="B1073" s="29" t="s">
        <v>228</v>
      </c>
      <c r="C1073" s="30">
        <v>0</v>
      </c>
      <c r="D1073" s="31" t="s">
        <v>229</v>
      </c>
      <c r="E1073" s="66" t="str">
        <f>TEXT(IF('Cable Calculator'!ED7="","",'Cable Calculator'!ED7),)</f>
        <v>RPX</v>
      </c>
      <c r="F1073" s="88"/>
      <c r="G1073" s="304" t="s">
        <v>230</v>
      </c>
      <c r="H1073" s="305"/>
      <c r="I1073" s="33">
        <f>E1074-I1072</f>
        <v>12</v>
      </c>
      <c r="J1073" s="289" t="s">
        <v>231</v>
      </c>
      <c r="K1073" s="290"/>
      <c r="L1073" s="34">
        <f>I1077</f>
        <v>373</v>
      </c>
      <c r="M1073" s="196">
        <v>4</v>
      </c>
      <c r="N1073" s="35">
        <f>SUM(AI1073,AI1084)</f>
        <v>0</v>
      </c>
      <c r="O1073" s="35">
        <v>0</v>
      </c>
      <c r="P1073" s="35">
        <f>SUM(AJ1073,AJ1084)</f>
        <v>3</v>
      </c>
      <c r="Q1073" s="35">
        <v>0</v>
      </c>
      <c r="R1073" s="35">
        <f>COUNTIFS($E1083:$E1107,"4",$F1083:$F1107,"Pole",$C1083:$C1107,"FST")</f>
        <v>3</v>
      </c>
      <c r="S1073" s="35">
        <f>SUM(AL1073,AK1084)</f>
        <v>0</v>
      </c>
      <c r="T1073" s="35">
        <v>0</v>
      </c>
      <c r="U1073" s="35">
        <f>SUM(AK1073,AL1084)</f>
        <v>0</v>
      </c>
      <c r="V1073" s="35">
        <v>0</v>
      </c>
      <c r="W1073" s="34">
        <f>COUNTIFS($E1083:$E1107,"4",$F1083:$F1107,"HH",$C1083:$C1107,"FST")</f>
        <v>0</v>
      </c>
      <c r="X1073" s="35">
        <f>COUNTIFS($E1083:$E1107,"4",$F1083:$F1107,"Ped",$C1083:$C1107,"FST")</f>
        <v>0</v>
      </c>
      <c r="Y1073" s="25"/>
      <c r="Z1073" s="298" t="s">
        <v>232</v>
      </c>
      <c r="AA1073" s="300" t="s">
        <v>233</v>
      </c>
      <c r="AB1073" s="301"/>
      <c r="AC1073" s="25"/>
      <c r="AD1073" s="25"/>
      <c r="AH1073" s="109">
        <v>4</v>
      </c>
      <c r="AI1073" s="109" t="str">
        <f>IF($E1073="SS",COUNTIFS($C1083:$C1107,"FST",$E1083:$E1107,"4"),"0")</f>
        <v>0</v>
      </c>
      <c r="AJ1073" s="109">
        <f>IF($E1073="RPX",COUNTIFS($C1083:$C1107,"FST",$E1083:$E1107,"4"),"0")</f>
        <v>3</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48</v>
      </c>
      <c r="F1074" s="88"/>
      <c r="G1074" s="291" t="s">
        <v>237</v>
      </c>
      <c r="H1074" s="292"/>
      <c r="I1074" s="35">
        <f>IF(E1074=0,0,12-(MOD(I1072,12)))</f>
        <v>12</v>
      </c>
      <c r="J1074" s="289" t="s">
        <v>238</v>
      </c>
      <c r="K1074" s="290"/>
      <c r="L1074" s="39">
        <f>I1078-I1072</f>
        <v>372</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9"/>
      <c r="AA1074" s="302"/>
      <c r="AB1074" s="303"/>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Y</v>
      </c>
      <c r="AT1074" s="110" t="s">
        <v>239</v>
      </c>
      <c r="AU1074" s="109">
        <f>COUNTIFS($E1073,"SS",$AS1074,"Y")</f>
        <v>0</v>
      </c>
      <c r="AV1074" s="108">
        <f>COUNTIFS($E1073,"RPX",$AS1074,"Y")</f>
        <v>1</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321" t="s">
        <v>242</v>
      </c>
      <c r="H1075" s="43" t="s">
        <v>243</v>
      </c>
      <c r="I1075" s="35">
        <f>IF(E1075&lt;&gt;0,1,0)</f>
        <v>1</v>
      </c>
      <c r="J1075" s="291" t="s">
        <v>244</v>
      </c>
      <c r="K1075" s="292"/>
      <c r="L1075" s="44">
        <f>'Cable Calculator'!ED3</f>
        <v>1311</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373</v>
      </c>
      <c r="F1076" s="88"/>
      <c r="G1076" s="322"/>
      <c r="H1076" s="47" t="s">
        <v>248</v>
      </c>
      <c r="I1076" s="35">
        <f>IF(E1075&lt;&gt;0,E1075,0)</f>
        <v>12</v>
      </c>
      <c r="J1076" s="194"/>
      <c r="K1076" s="195"/>
      <c r="L1076" s="48"/>
      <c r="M1076" s="196">
        <v>12</v>
      </c>
      <c r="N1076" s="35" t="str">
        <f>IF($E1073="SS",SUM(AI1076,AJ1087,AM1108,AO1108,AQ1108),"0")</f>
        <v>0</v>
      </c>
      <c r="O1076" s="35" t="str">
        <f>IF($E1073="SS",SUM(AN1108,AP1108,AR1108),"0")</f>
        <v>0</v>
      </c>
      <c r="P1076" s="35">
        <f>IF($E1073="RPX",SUM(AJ1076,AJ1087,AM1108,AO1108,AQ1108),"0")</f>
        <v>1</v>
      </c>
      <c r="Q1076" s="35">
        <f>IF($E1073="RPX",SUM(AN1108,AP1108,AR1108),"0")</f>
        <v>1</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4</v>
      </c>
      <c r="F1077" s="88"/>
      <c r="G1077" s="321" t="s">
        <v>251</v>
      </c>
      <c r="H1077" s="51" t="s">
        <v>252</v>
      </c>
      <c r="I1077" s="112">
        <f>E1076</f>
        <v>373</v>
      </c>
      <c r="J1077" s="323" t="s">
        <v>253</v>
      </c>
      <c r="K1077" s="324"/>
      <c r="L1077" s="325"/>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Y</v>
      </c>
      <c r="F1078" s="88"/>
      <c r="G1078" s="322"/>
      <c r="H1078" s="47" t="s">
        <v>257</v>
      </c>
      <c r="I1078" s="35">
        <f>IF(E1076="","0",IF(AND(E1073="EUC",E1074=432), I1077+(203-E1075),IF(E1076=0,0,(E1076+(E1074-E1075)-1))))</f>
        <v>408</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36</v>
      </c>
      <c r="D1079" s="31" t="s">
        <v>259</v>
      </c>
      <c r="E1079" s="101" t="str">
        <f>IF(AS1073="Y","DBL",IF(AS1074="Y","TRPL",IF(AS1075="Y","QUAD","")))</f>
        <v>TRPL</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1" t="s">
        <v>260</v>
      </c>
      <c r="C1081" s="293" t="s">
        <v>261</v>
      </c>
      <c r="D1081" s="293" t="s">
        <v>262</v>
      </c>
      <c r="E1081" s="306" t="s">
        <v>263</v>
      </c>
      <c r="F1081" s="293" t="s">
        <v>264</v>
      </c>
      <c r="G1081" s="308" t="s">
        <v>265</v>
      </c>
      <c r="H1081" s="308" t="s">
        <v>266</v>
      </c>
      <c r="I1081" s="308" t="s">
        <v>267</v>
      </c>
      <c r="J1081" s="310" t="s">
        <v>268</v>
      </c>
      <c r="K1081" s="293"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2"/>
      <c r="C1082" s="294"/>
      <c r="D1082" s="294"/>
      <c r="E1082" s="307"/>
      <c r="F1082" s="294"/>
      <c r="G1082" s="309"/>
      <c r="H1082" s="309"/>
      <c r="I1082" s="309"/>
      <c r="J1082" s="311"/>
      <c r="K1082" s="294"/>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499</v>
      </c>
      <c r="D1083" s="102"/>
      <c r="E1083" s="32">
        <v>12</v>
      </c>
      <c r="F1083" s="32" t="s">
        <v>483</v>
      </c>
      <c r="G1083" s="68" t="s">
        <v>277</v>
      </c>
      <c r="H1083" s="69">
        <f>IF(I1083=0,0,I1083-(E1083-1))</f>
        <v>397</v>
      </c>
      <c r="I1083" s="70">
        <f>IF(E1083=0,0,I1078)</f>
        <v>408</v>
      </c>
      <c r="J1083" s="71" t="s">
        <v>278</v>
      </c>
      <c r="K1083" s="32"/>
      <c r="L1083" s="233"/>
      <c r="M1083" s="277" t="s">
        <v>430</v>
      </c>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397-408</v>
      </c>
      <c r="AF1083" s="109" t="str">
        <f t="shared" ref="AF1083:AF1107" si="445">IF(C1083="Field SPL","N","Y")</f>
        <v>Y</v>
      </c>
      <c r="AG1083" s="109" t="str">
        <f t="shared" ref="AG1083:AG1107" si="446">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47">VALUE(IF(C1083="FST","0",IF(C1083="REV T","1",IF(C1083="DBL REV",".5","0"))))</f>
        <v>0.5</v>
      </c>
      <c r="AN1083" s="109">
        <f t="shared" ref="AN1083:AN1107" si="448">VALUE(IF(C1083="FST","0",IF(C1083="REV T","0",IF(C1083="DBL REV",".5","0"))))</f>
        <v>0.5</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t="s">
        <v>499</v>
      </c>
      <c r="D1084" s="102"/>
      <c r="E1084" s="32">
        <v>12</v>
      </c>
      <c r="F1084" s="32" t="s">
        <v>483</v>
      </c>
      <c r="G1084" s="68" t="s">
        <v>277</v>
      </c>
      <c r="H1084" s="69">
        <f t="shared" ref="H1084:H1107" si="451">IF(E1084=0,0,I1084-(E1084-1))</f>
        <v>385</v>
      </c>
      <c r="I1084" s="70">
        <f t="shared" ref="I1084:I1107" si="452">IF(E1084=0,0,H1083-1)</f>
        <v>396</v>
      </c>
      <c r="J1084" s="73" t="str">
        <f>IF(C1084="","--",IF(AND(C1084&lt;&gt;"FST",C1084&lt;&gt;"TCF",BA1083&lt;&gt;0),BA1083,"--"))</f>
        <v>--</v>
      </c>
      <c r="K1084" s="32"/>
      <c r="L1084" s="233"/>
      <c r="M1084" s="277" t="s">
        <v>430</v>
      </c>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385-396</v>
      </c>
      <c r="AF1084" s="109" t="str">
        <f t="shared" si="445"/>
        <v>Y</v>
      </c>
      <c r="AG1084" s="109" t="str">
        <f t="shared" si="446"/>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47"/>
        <v>0.5</v>
      </c>
      <c r="AN1084" s="109">
        <f t="shared" si="448"/>
        <v>0.5</v>
      </c>
      <c r="AO1084" s="109" t="str">
        <f t="shared" si="449"/>
        <v/>
      </c>
      <c r="AQ1084" s="109" t="str">
        <f t="shared" si="450"/>
        <v/>
      </c>
      <c r="BA1084" s="229">
        <f>MOD(SUM(E1083:E1084),12)</f>
        <v>0</v>
      </c>
    </row>
    <row r="1085" spans="1:53" ht="15.75" thickBot="1" x14ac:dyDescent="0.3">
      <c r="A1085" s="88"/>
      <c r="B1085" s="74" t="s">
        <v>280</v>
      </c>
      <c r="C1085" s="67" t="s">
        <v>484</v>
      </c>
      <c r="D1085" s="102" t="s">
        <v>793</v>
      </c>
      <c r="E1085" s="32">
        <v>4</v>
      </c>
      <c r="F1085" s="32" t="s">
        <v>483</v>
      </c>
      <c r="G1085" s="75" t="s">
        <v>277</v>
      </c>
      <c r="H1085" s="69">
        <f t="shared" si="451"/>
        <v>381</v>
      </c>
      <c r="I1085" s="70">
        <f t="shared" si="452"/>
        <v>384</v>
      </c>
      <c r="J1085" s="73" t="str">
        <f t="shared" ref="J1085:J1107" si="453">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0</v>
      </c>
      <c r="AE1085" s="109" t="str">
        <f t="shared" si="444"/>
        <v>381-384</v>
      </c>
      <c r="AF1085" s="109" t="str">
        <f t="shared" si="445"/>
        <v>Y</v>
      </c>
      <c r="AG1085" s="109" t="str">
        <f t="shared" si="446"/>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8</v>
      </c>
    </row>
    <row r="1086" spans="1:53" ht="15.75" thickBot="1" x14ac:dyDescent="0.3">
      <c r="A1086" s="88"/>
      <c r="B1086" s="66" t="s">
        <v>281</v>
      </c>
      <c r="C1086" s="67" t="s">
        <v>484</v>
      </c>
      <c r="D1086" s="102" t="s">
        <v>794</v>
      </c>
      <c r="E1086" s="32">
        <v>4</v>
      </c>
      <c r="F1086" s="32" t="s">
        <v>483</v>
      </c>
      <c r="G1086" s="68" t="s">
        <v>277</v>
      </c>
      <c r="H1086" s="69">
        <f t="shared" si="451"/>
        <v>377</v>
      </c>
      <c r="I1086" s="70">
        <f t="shared" si="452"/>
        <v>380</v>
      </c>
      <c r="J1086" s="73" t="str">
        <f t="shared" si="453"/>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0</v>
      </c>
      <c r="AE1086" s="109" t="str">
        <f t="shared" si="444"/>
        <v>377-380</v>
      </c>
      <c r="AF1086" s="109" t="str">
        <f t="shared" si="445"/>
        <v>Y</v>
      </c>
      <c r="AG1086" s="109" t="str">
        <f t="shared" si="446"/>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t="s">
        <v>484</v>
      </c>
      <c r="D1087" s="102" t="s">
        <v>795</v>
      </c>
      <c r="E1087" s="32">
        <v>4</v>
      </c>
      <c r="F1087" s="32" t="s">
        <v>483</v>
      </c>
      <c r="G1087" s="68" t="s">
        <v>277</v>
      </c>
      <c r="H1087" s="69">
        <f t="shared" si="451"/>
        <v>373</v>
      </c>
      <c r="I1087" s="70">
        <f t="shared" si="452"/>
        <v>376</v>
      </c>
      <c r="J1087" s="73" t="str">
        <f t="shared" si="453"/>
        <v>--</v>
      </c>
      <c r="K1087" s="32"/>
      <c r="L1087" s="233"/>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0</v>
      </c>
      <c r="AE1087" s="109" t="str">
        <f t="shared" si="444"/>
        <v>373-376</v>
      </c>
      <c r="AF1087" s="109" t="str">
        <f t="shared" si="445"/>
        <v>Y</v>
      </c>
      <c r="AG1087" s="109" t="str">
        <f t="shared" si="446"/>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A</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A</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A</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A</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A</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A</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7"/>
      <c r="N1094" s="277"/>
      <c r="O1094" s="277"/>
      <c r="P1094" s="277"/>
      <c r="Q1094" s="277"/>
      <c r="R1094" s="277"/>
      <c r="S1094" s="277"/>
      <c r="T1094" s="277"/>
      <c r="U1094" s="278"/>
      <c r="V1094" s="103"/>
      <c r="W1094" s="84">
        <f>Y1094+1</f>
        <v>37</v>
      </c>
      <c r="X1094" s="84"/>
      <c r="Y1094" s="78">
        <f>SUM(E1083:E1094)</f>
        <v>36</v>
      </c>
      <c r="Z1094" s="72"/>
      <c r="AA1094" s="72"/>
      <c r="AB1094" s="72"/>
      <c r="AC1094" s="72">
        <f t="shared" si="442"/>
        <v>1</v>
      </c>
      <c r="AD1094" s="72">
        <f t="shared" si="443"/>
        <v>1</v>
      </c>
      <c r="AE1094" s="109" t="str">
        <f t="shared" si="444"/>
        <v>0-0</v>
      </c>
      <c r="AF1094" s="109" t="str">
        <f t="shared" si="445"/>
        <v>Y</v>
      </c>
      <c r="AG1094" s="109" t="str">
        <f t="shared" si="446"/>
        <v>A</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7"/>
      <c r="N1095" s="277"/>
      <c r="O1095" s="277"/>
      <c r="P1095" s="277"/>
      <c r="Q1095" s="277"/>
      <c r="R1095" s="277"/>
      <c r="S1095" s="277"/>
      <c r="T1095" s="277"/>
      <c r="U1095" s="278"/>
      <c r="V1095" s="103"/>
      <c r="W1095" s="84">
        <f>Y1095+1</f>
        <v>37</v>
      </c>
      <c r="X1095" s="84"/>
      <c r="Y1095" s="78">
        <f>SUM(E1083:E1095)</f>
        <v>36</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A</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7"/>
      <c r="N1096" s="277"/>
      <c r="O1096" s="277"/>
      <c r="P1096" s="277"/>
      <c r="Q1096" s="277"/>
      <c r="R1096" s="277"/>
      <c r="S1096" s="277"/>
      <c r="T1096" s="277"/>
      <c r="U1096" s="278"/>
      <c r="V1096" s="103"/>
      <c r="W1096" s="84">
        <f>Y1096+1</f>
        <v>37</v>
      </c>
      <c r="X1096" s="84"/>
      <c r="Y1096" s="78">
        <f>SUM(E1083:E1096)</f>
        <v>36</v>
      </c>
      <c r="Z1096" s="72" t="str">
        <f t="shared" si="456"/>
        <v/>
      </c>
      <c r="AA1096" s="72"/>
      <c r="AB1096" s="72"/>
      <c r="AC1096" s="72">
        <f t="shared" si="442"/>
        <v>1</v>
      </c>
      <c r="AD1096" s="72">
        <f t="shared" si="443"/>
        <v>1</v>
      </c>
      <c r="AE1096" s="109" t="str">
        <f t="shared" si="444"/>
        <v>0-0</v>
      </c>
      <c r="AF1096" s="109" t="str">
        <f t="shared" si="445"/>
        <v>Y</v>
      </c>
      <c r="AG1096" s="109" t="str">
        <f t="shared" si="446"/>
        <v>A</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7"/>
      <c r="N1097" s="277"/>
      <c r="O1097" s="277"/>
      <c r="P1097" s="277"/>
      <c r="Q1097" s="277"/>
      <c r="R1097" s="277"/>
      <c r="S1097" s="277"/>
      <c r="T1097" s="277"/>
      <c r="U1097" s="278"/>
      <c r="V1097" s="103"/>
      <c r="W1097" s="84">
        <f>Y1097+1</f>
        <v>37</v>
      </c>
      <c r="X1097" s="84"/>
      <c r="Y1097" s="78">
        <f>SUM(E1083:E1097)</f>
        <v>36</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A</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7"/>
      <c r="N1098" s="277"/>
      <c r="O1098" s="277"/>
      <c r="P1098" s="277"/>
      <c r="Q1098" s="277"/>
      <c r="R1098" s="277"/>
      <c r="S1098" s="277"/>
      <c r="T1098" s="277"/>
      <c r="U1098" s="278"/>
      <c r="V1098" s="103"/>
      <c r="W1098" s="84">
        <f t="shared" ref="W1098:W1106" si="458">Y1098+1</f>
        <v>37</v>
      </c>
      <c r="X1098" s="84"/>
      <c r="Y1098" s="78">
        <f>SUM(E1083:E1098)</f>
        <v>36</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A</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7"/>
      <c r="N1099" s="277"/>
      <c r="O1099" s="277"/>
      <c r="P1099" s="277"/>
      <c r="Q1099" s="277"/>
      <c r="R1099" s="277"/>
      <c r="S1099" s="277"/>
      <c r="T1099" s="277"/>
      <c r="U1099" s="278"/>
      <c r="V1099" s="103"/>
      <c r="W1099" s="84">
        <f t="shared" si="458"/>
        <v>37</v>
      </c>
      <c r="X1099" s="84"/>
      <c r="Y1099" s="78">
        <f>SUM(E1083:E1099)</f>
        <v>36</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A</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7"/>
      <c r="N1100" s="277"/>
      <c r="O1100" s="277"/>
      <c r="P1100" s="277"/>
      <c r="Q1100" s="277"/>
      <c r="R1100" s="277"/>
      <c r="S1100" s="277"/>
      <c r="T1100" s="277"/>
      <c r="U1100" s="278"/>
      <c r="V1100" s="103"/>
      <c r="W1100" s="84">
        <f t="shared" si="458"/>
        <v>37</v>
      </c>
      <c r="X1100" s="84"/>
      <c r="Y1100" s="78">
        <f>SUM(E1083:E1100)</f>
        <v>36</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A</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7"/>
      <c r="N1101" s="277"/>
      <c r="O1101" s="277"/>
      <c r="P1101" s="277"/>
      <c r="Q1101" s="277"/>
      <c r="R1101" s="277"/>
      <c r="S1101" s="277"/>
      <c r="T1101" s="277"/>
      <c r="U1101" s="278"/>
      <c r="V1101" s="103"/>
      <c r="W1101" s="84">
        <f t="shared" si="458"/>
        <v>37</v>
      </c>
      <c r="X1101" s="84"/>
      <c r="Y1101" s="78">
        <f>SUM(E1083:E1101)</f>
        <v>36</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A</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7"/>
      <c r="N1102" s="277"/>
      <c r="O1102" s="277"/>
      <c r="P1102" s="277"/>
      <c r="Q1102" s="277"/>
      <c r="R1102" s="277"/>
      <c r="S1102" s="277"/>
      <c r="T1102" s="277"/>
      <c r="U1102" s="278"/>
      <c r="V1102" s="103"/>
      <c r="W1102" s="84">
        <f t="shared" si="458"/>
        <v>37</v>
      </c>
      <c r="X1102" s="84"/>
      <c r="Y1102" s="78">
        <f>SUM(E1083:E1102)</f>
        <v>36</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A</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7"/>
      <c r="N1103" s="277"/>
      <c r="O1103" s="277"/>
      <c r="P1103" s="277"/>
      <c r="Q1103" s="277"/>
      <c r="R1103" s="277"/>
      <c r="S1103" s="277"/>
      <c r="T1103" s="277"/>
      <c r="U1103" s="278"/>
      <c r="V1103" s="103"/>
      <c r="W1103" s="84">
        <f t="shared" si="458"/>
        <v>37</v>
      </c>
      <c r="X1103" s="84"/>
      <c r="Y1103" s="78">
        <f>SUM(E1083:E1103)</f>
        <v>36</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A</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7"/>
      <c r="N1104" s="277"/>
      <c r="O1104" s="277"/>
      <c r="P1104" s="277"/>
      <c r="Q1104" s="277"/>
      <c r="R1104" s="277"/>
      <c r="S1104" s="277"/>
      <c r="T1104" s="277"/>
      <c r="U1104" s="278"/>
      <c r="V1104" s="103"/>
      <c r="W1104" s="84">
        <f t="shared" si="458"/>
        <v>37</v>
      </c>
      <c r="X1104" s="84"/>
      <c r="Y1104" s="78">
        <f>SUM(E1083:E1104)</f>
        <v>36</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A</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7"/>
      <c r="N1105" s="277"/>
      <c r="O1105" s="277"/>
      <c r="P1105" s="277"/>
      <c r="Q1105" s="277"/>
      <c r="R1105" s="277"/>
      <c r="S1105" s="277"/>
      <c r="T1105" s="277"/>
      <c r="U1105" s="278"/>
      <c r="V1105" s="103"/>
      <c r="W1105" s="84">
        <f t="shared" si="458"/>
        <v>37</v>
      </c>
      <c r="X1105" s="84"/>
      <c r="Y1105" s="78">
        <f>SUM(E1083:E1105)</f>
        <v>36</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A</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7"/>
      <c r="N1106" s="277"/>
      <c r="O1106" s="277"/>
      <c r="P1106" s="277"/>
      <c r="Q1106" s="277"/>
      <c r="R1106" s="277"/>
      <c r="S1106" s="277"/>
      <c r="T1106" s="277"/>
      <c r="U1106" s="278"/>
      <c r="V1106" s="103"/>
      <c r="W1106" s="84">
        <f t="shared" si="458"/>
        <v>37</v>
      </c>
      <c r="X1106" s="84"/>
      <c r="Y1106" s="78">
        <f>SUM(E1083:E1106)</f>
        <v>36</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A</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7"/>
      <c r="N1107" s="277"/>
      <c r="O1107" s="277"/>
      <c r="P1107" s="277"/>
      <c r="Q1107" s="277"/>
      <c r="R1107" s="277"/>
      <c r="S1107" s="277"/>
      <c r="T1107" s="277"/>
      <c r="U1107" s="278"/>
      <c r="V1107" s="103"/>
      <c r="W1107" s="72"/>
      <c r="X1107" s="72"/>
      <c r="Y1107" s="78">
        <f>SUM(E1083:E1107)</f>
        <v>36</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A</v>
      </c>
      <c r="AM1107" s="109">
        <f t="shared" si="447"/>
        <v>0</v>
      </c>
      <c r="AN1107" s="109">
        <f t="shared" si="448"/>
        <v>0</v>
      </c>
      <c r="AO1107" s="109" t="str">
        <f t="shared" si="449"/>
        <v/>
      </c>
      <c r="AQ1107" s="109" t="str">
        <f t="shared" si="450"/>
        <v/>
      </c>
      <c r="BA1107" s="228"/>
    </row>
    <row r="1108" spans="1:53" ht="16.5" thickBot="1" x14ac:dyDescent="0.3">
      <c r="A1108" s="88"/>
      <c r="B1108" s="319" t="s">
        <v>357</v>
      </c>
      <c r="C1108" s="320"/>
      <c r="D1108" s="79"/>
      <c r="E1108" s="80"/>
      <c r="F1108" s="80"/>
      <c r="G1108" s="81"/>
      <c r="H1108" s="192"/>
      <c r="I1108" s="192"/>
      <c r="J1108" s="192"/>
      <c r="K1108" s="82"/>
      <c r="L1108" s="319" t="s">
        <v>306</v>
      </c>
      <c r="M1108" s="330"/>
      <c r="N1108" s="330"/>
      <c r="O1108" s="330"/>
      <c r="P1108" s="330"/>
      <c r="Q1108" s="330"/>
      <c r="R1108" s="330"/>
      <c r="S1108" s="330"/>
      <c r="T1108" s="330"/>
      <c r="U1108" s="320"/>
      <c r="V1108" s="104"/>
      <c r="W1108" s="72"/>
      <c r="X1108" s="72"/>
      <c r="Y1108" s="72"/>
      <c r="Z1108" s="72"/>
      <c r="AA1108" s="72" t="str">
        <f t="shared" si="457"/>
        <v/>
      </c>
      <c r="AB1108" s="72"/>
      <c r="AC1108" s="72">
        <f>SUM(AC1083:AC1107)</f>
        <v>25</v>
      </c>
      <c r="AD1108" s="72">
        <f>SUM(AD1083:AD1107)</f>
        <v>22</v>
      </c>
      <c r="AM1108" s="109">
        <f>SUM(AM1083:AM1107)</f>
        <v>1</v>
      </c>
      <c r="AN1108" s="109">
        <f>SUM(AN1083:AN1107)</f>
        <v>1</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9" t="s">
        <v>307</v>
      </c>
      <c r="C1109" s="320"/>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2" t="s">
        <v>222</v>
      </c>
      <c r="C1113" s="313"/>
      <c r="D1113" s="314" t="s">
        <v>223</v>
      </c>
      <c r="E1113" s="305"/>
      <c r="F1113" s="88"/>
      <c r="G1113" s="315" t="s">
        <v>224</v>
      </c>
      <c r="H1113" s="316"/>
      <c r="I1113" s="28">
        <f>SUM(E1124:E1148)</f>
        <v>24</v>
      </c>
      <c r="J1113" s="317" t="s">
        <v>225</v>
      </c>
      <c r="K1113" s="318"/>
      <c r="L1113" s="305"/>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5" t="s">
        <v>226</v>
      </c>
      <c r="AA1113" s="296"/>
      <c r="AB1113" s="297"/>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t="str">
        <f>IF(OR($AS1114="Y",$AS1115="Y",$AS1116="Y"),"",COUNTIFS($E1114,"SS",$E1119,"Y"))</f>
        <v/>
      </c>
      <c r="AV1113" s="111" t="str">
        <f>IF(OR($AS1114="Y",$AS1115="Y",$AS1116="Y"),"",COUNTIFS($E1114,"RPX",$E1119,"Y"))</f>
        <v/>
      </c>
      <c r="AW1113" s="111" t="str">
        <f>IF(OR($AS1114="Y",$AS1115="Y",$AS1116="Y"),"",COUNTIFS($E1114,"EUC",$E1119,"Y"))</f>
        <v/>
      </c>
      <c r="AX1113" s="109" t="str">
        <f>IF(OR($AS1114="Y",$AS1115="Y",$AS1116="Y"),"",COUNTIFS($E1114,"RPX-T",$E1119,"Y"))</f>
        <v/>
      </c>
      <c r="BA1113" s="226"/>
    </row>
    <row r="1114" spans="1:53" ht="16.5" customHeight="1" thickTop="1" thickBot="1" x14ac:dyDescent="0.3">
      <c r="A1114" s="88"/>
      <c r="B1114" s="29" t="s">
        <v>228</v>
      </c>
      <c r="C1114" s="30">
        <v>0</v>
      </c>
      <c r="D1114" s="31" t="s">
        <v>229</v>
      </c>
      <c r="E1114" s="66" t="str">
        <f>TEXT(IF('Cable Calculator'!EI7="","",'Cable Calculator'!EI7),)</f>
        <v>EUC</v>
      </c>
      <c r="F1114" s="88"/>
      <c r="G1114" s="304" t="s">
        <v>230</v>
      </c>
      <c r="H1114" s="305"/>
      <c r="I1114" s="33">
        <f>E1115-I1113</f>
        <v>0</v>
      </c>
      <c r="J1114" s="289" t="s">
        <v>231</v>
      </c>
      <c r="K1114" s="290"/>
      <c r="L1114" s="34">
        <f>I1118</f>
        <v>385</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1</v>
      </c>
      <c r="V1114" s="35">
        <v>0</v>
      </c>
      <c r="W1114" s="34">
        <f>COUNTIFS($E1124:$E1148,"4",$F1124:$F1148,"HH",$C1124:$C1148,"FST")</f>
        <v>1</v>
      </c>
      <c r="X1114" s="35">
        <f>COUNTIFS($E1124:$E1148,"4",$F1124:$F1148,"Ped",$C1124:$C1148,"FST")</f>
        <v>0</v>
      </c>
      <c r="Y1114" s="25"/>
      <c r="Z1114" s="298" t="s">
        <v>232</v>
      </c>
      <c r="AA1114" s="300" t="s">
        <v>233</v>
      </c>
      <c r="AB1114" s="301"/>
      <c r="AC1114" s="25"/>
      <c r="AD1114" s="25"/>
      <c r="AH1114" s="109">
        <v>4</v>
      </c>
      <c r="AI1114" s="109" t="str">
        <f>IF($E1114="SS",COUNTIFS($C1124:$C1148,"FST",$E1124:$E1148,"4"),"0")</f>
        <v>0</v>
      </c>
      <c r="AJ1114" s="109" t="str">
        <f>IF($E1114="RPX",COUNTIFS($C1124:$C1148,"FST",$E1124:$E1148,"4"),"0")</f>
        <v>0</v>
      </c>
      <c r="AK1114" s="109">
        <f>IF($E1114="EUC",COUNTIFS($C1124:$C1148,"FST",$E1124:$E1148,"4"),"0")</f>
        <v>1</v>
      </c>
      <c r="AL1114" s="109" t="str">
        <f>IF($E1114="RPX-T",COUNTIFS($C1124:$C1148,"FST",$E1124:$E1148,"4"),"0")</f>
        <v>0</v>
      </c>
      <c r="AS1114" s="109" t="str">
        <f>IF(AND(E1119="Y",E1115=24,E1116=0),"Y","N")</f>
        <v>Y</v>
      </c>
      <c r="AT1114" s="110" t="s">
        <v>234</v>
      </c>
      <c r="AU1114" s="109">
        <f>COUNTIFS($E1114,"SS",$AS1114,"Y")</f>
        <v>0</v>
      </c>
      <c r="AV1114" s="111">
        <f>COUNTIFS($E1114,"RPX",$AS1114,"Y")</f>
        <v>0</v>
      </c>
      <c r="AW1114" s="111">
        <f>COUNTIFS($E1114,"EUC",$AS1114,"Y")</f>
        <v>1</v>
      </c>
      <c r="AX1114" s="109">
        <f>COUNTIFS($E1114,"RPX-T",$AS1114,"Y")</f>
        <v>0</v>
      </c>
      <c r="BA1114" s="227"/>
    </row>
    <row r="1115" spans="1:53" ht="16.5" thickTop="1" thickBot="1" x14ac:dyDescent="0.3">
      <c r="A1115" s="88"/>
      <c r="B1115" s="36" t="s">
        <v>235</v>
      </c>
      <c r="C1115" s="37">
        <v>0</v>
      </c>
      <c r="D1115" s="38" t="s">
        <v>236</v>
      </c>
      <c r="E1115" s="32">
        <v>24</v>
      </c>
      <c r="F1115" s="88"/>
      <c r="G1115" s="291" t="s">
        <v>237</v>
      </c>
      <c r="H1115" s="292"/>
      <c r="I1115" s="35">
        <f>IF(E1115=0,0,12-(MOD(I1113,12)))</f>
        <v>12</v>
      </c>
      <c r="J1115" s="289" t="s">
        <v>238</v>
      </c>
      <c r="K1115" s="290"/>
      <c r="L1115" s="39">
        <f>I1119-I1113</f>
        <v>384</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9"/>
      <c r="AA1115" s="302"/>
      <c r="AB1115" s="303"/>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0</v>
      </c>
      <c r="F1116" s="88"/>
      <c r="G1116" s="321" t="s">
        <v>242</v>
      </c>
      <c r="H1116" s="43" t="s">
        <v>243</v>
      </c>
      <c r="I1116" s="35">
        <f>IF(E1116&lt;&gt;0,1,0)</f>
        <v>0</v>
      </c>
      <c r="J1116" s="291" t="s">
        <v>244</v>
      </c>
      <c r="K1116" s="292"/>
      <c r="L1116" s="44">
        <f>'Cable Calculator'!EI3</f>
        <v>2040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1</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385</v>
      </c>
      <c r="F1117" s="88"/>
      <c r="G1117" s="322"/>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1</v>
      </c>
      <c r="V1117" s="35">
        <f>IF($E1114="EUC",SUM($AN1149,AP1149,AR1149),"0")</f>
        <v>0</v>
      </c>
      <c r="W1117" s="34">
        <f>COUNTIFS($E1124:$E1148,"12",$F1124:$F1148,"HH",$C1124:$C1148,"FST")</f>
        <v>1</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1</v>
      </c>
      <c r="AL1117" s="109" t="str">
        <f>IF($E1114="RPX-T",COUNTIFS($C1124:$C1148,"FST",$E1124:$E1148,"12"),"0")</f>
        <v>0</v>
      </c>
      <c r="BA1117" s="227"/>
    </row>
    <row r="1118" spans="1:53" ht="16.5" customHeight="1" thickTop="1" thickBot="1" x14ac:dyDescent="0.3">
      <c r="A1118" s="88"/>
      <c r="B1118" s="36" t="s">
        <v>249</v>
      </c>
      <c r="C1118" s="30">
        <v>0</v>
      </c>
      <c r="D1118" s="49" t="s">
        <v>250</v>
      </c>
      <c r="E1118" s="50">
        <f>E1115/12</f>
        <v>2</v>
      </c>
      <c r="F1118" s="88"/>
      <c r="G1118" s="321" t="s">
        <v>251</v>
      </c>
      <c r="H1118" s="51" t="s">
        <v>252</v>
      </c>
      <c r="I1118" s="112">
        <f>E1117</f>
        <v>385</v>
      </c>
      <c r="J1118" s="323" t="s">
        <v>253</v>
      </c>
      <c r="K1118" s="324"/>
      <c r="L1118" s="325"/>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Y</v>
      </c>
      <c r="F1119" s="88"/>
      <c r="G1119" s="322"/>
      <c r="H1119" s="47" t="s">
        <v>257</v>
      </c>
      <c r="I1119" s="35">
        <f>IF(E1117="","0",IF(AND(E1114="EUC",E1115=432), I1118+(203-E1116),IF(E1117=0,0,(E1117+(E1115-E1116)-1))))</f>
        <v>408</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24</v>
      </c>
      <c r="D1120" s="31" t="s">
        <v>259</v>
      </c>
      <c r="E1120" s="101" t="str">
        <f>IF(AS1114="Y","DBL",IF(AS1115="Y","TRPL",IF(AS1116="Y","QUAD","")))</f>
        <v>DBL</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1" t="s">
        <v>260</v>
      </c>
      <c r="C1122" s="293" t="s">
        <v>261</v>
      </c>
      <c r="D1122" s="293" t="s">
        <v>262</v>
      </c>
      <c r="E1122" s="306" t="s">
        <v>263</v>
      </c>
      <c r="F1122" s="293" t="s">
        <v>264</v>
      </c>
      <c r="G1122" s="308" t="s">
        <v>265</v>
      </c>
      <c r="H1122" s="308" t="s">
        <v>266</v>
      </c>
      <c r="I1122" s="308" t="s">
        <v>267</v>
      </c>
      <c r="J1122" s="310" t="s">
        <v>268</v>
      </c>
      <c r="K1122" s="293"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2"/>
      <c r="C1123" s="294"/>
      <c r="D1123" s="294"/>
      <c r="E1123" s="307"/>
      <c r="F1123" s="294"/>
      <c r="G1123" s="309"/>
      <c r="H1123" s="309"/>
      <c r="I1123" s="309"/>
      <c r="J1123" s="311"/>
      <c r="K1123" s="294"/>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791</v>
      </c>
      <c r="E1124" s="32">
        <v>4</v>
      </c>
      <c r="F1124" s="32" t="s">
        <v>488</v>
      </c>
      <c r="G1124" s="68" t="s">
        <v>277</v>
      </c>
      <c r="H1124" s="69">
        <f>IF(I1124=0,0,I1124-(E1124-1))</f>
        <v>405</v>
      </c>
      <c r="I1124" s="70">
        <f>IF(E1124=0,0,I1119)</f>
        <v>408</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0</v>
      </c>
      <c r="AE1124" s="109" t="str">
        <f t="shared" ref="AE1124:AE1148" si="461">CONCATENATE(H1124,"-",I1124)</f>
        <v>405-408</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4</v>
      </c>
    </row>
    <row r="1125" spans="1:53" ht="15.75" thickBot="1" x14ac:dyDescent="0.3">
      <c r="A1125" s="88"/>
      <c r="B1125" s="66" t="s">
        <v>279</v>
      </c>
      <c r="C1125" s="67" t="s">
        <v>484</v>
      </c>
      <c r="D1125" s="102" t="s">
        <v>790</v>
      </c>
      <c r="E1125" s="32">
        <v>8</v>
      </c>
      <c r="F1125" s="32" t="s">
        <v>488</v>
      </c>
      <c r="G1125" s="68" t="s">
        <v>277</v>
      </c>
      <c r="H1125" s="69">
        <f t="shared" ref="H1125:H1148" si="468">IF(E1125=0,0,I1125-(E1125-1))</f>
        <v>397</v>
      </c>
      <c r="I1125" s="70">
        <f t="shared" ref="I1125:I1148" si="469">IF(E1125=0,0,H1124-1)</f>
        <v>404</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0</v>
      </c>
      <c r="AE1125" s="109" t="str">
        <f t="shared" si="461"/>
        <v>397-404</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t="s">
        <v>484</v>
      </c>
      <c r="D1126" s="102" t="s">
        <v>792</v>
      </c>
      <c r="E1126" s="32">
        <v>12</v>
      </c>
      <c r="F1126" s="32" t="s">
        <v>488</v>
      </c>
      <c r="G1126" s="75" t="s">
        <v>277</v>
      </c>
      <c r="H1126" s="69">
        <f t="shared" si="468"/>
        <v>385</v>
      </c>
      <c r="I1126" s="70">
        <f t="shared" si="469"/>
        <v>396</v>
      </c>
      <c r="J1126" s="73" t="str">
        <f t="shared" ref="J1126:J1148" si="470">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0</v>
      </c>
      <c r="AE1126" s="109" t="str">
        <f t="shared" si="461"/>
        <v>385-396</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7"/>
      <c r="N1135" s="277"/>
      <c r="O1135" s="277"/>
      <c r="P1135" s="277"/>
      <c r="Q1135" s="277"/>
      <c r="R1135" s="277"/>
      <c r="S1135" s="277"/>
      <c r="T1135" s="277"/>
      <c r="U1135" s="278"/>
      <c r="V1135" s="103"/>
      <c r="W1135" s="84">
        <f>Y1135+1</f>
        <v>25</v>
      </c>
      <c r="X1135" s="84"/>
      <c r="Y1135" s="78">
        <f>SUM(E1124:E1135)</f>
        <v>24</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7"/>
      <c r="N1136" s="277"/>
      <c r="O1136" s="277"/>
      <c r="P1136" s="277"/>
      <c r="Q1136" s="277"/>
      <c r="R1136" s="277"/>
      <c r="S1136" s="277"/>
      <c r="T1136" s="277"/>
      <c r="U1136" s="278"/>
      <c r="V1136" s="103"/>
      <c r="W1136" s="84">
        <f>Y1136+1</f>
        <v>25</v>
      </c>
      <c r="X1136" s="84"/>
      <c r="Y1136" s="78">
        <f>SUM(E1124:E1136)</f>
        <v>24</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7"/>
      <c r="N1137" s="277"/>
      <c r="O1137" s="277"/>
      <c r="P1137" s="277"/>
      <c r="Q1137" s="277"/>
      <c r="R1137" s="277"/>
      <c r="S1137" s="277"/>
      <c r="T1137" s="277"/>
      <c r="U1137" s="278"/>
      <c r="V1137" s="103"/>
      <c r="W1137" s="84">
        <f>Y1137+1</f>
        <v>25</v>
      </c>
      <c r="X1137" s="84"/>
      <c r="Y1137" s="78">
        <f>SUM(E1124:E1137)</f>
        <v>24</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7"/>
      <c r="N1138" s="277"/>
      <c r="O1138" s="277"/>
      <c r="P1138" s="277"/>
      <c r="Q1138" s="277"/>
      <c r="R1138" s="277"/>
      <c r="S1138" s="277"/>
      <c r="T1138" s="277"/>
      <c r="U1138" s="278"/>
      <c r="V1138" s="103"/>
      <c r="W1138" s="84">
        <f>Y1138+1</f>
        <v>25</v>
      </c>
      <c r="X1138" s="84"/>
      <c r="Y1138" s="78">
        <f>SUM(E1124:E1138)</f>
        <v>24</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7"/>
      <c r="N1139" s="277"/>
      <c r="O1139" s="277"/>
      <c r="P1139" s="277"/>
      <c r="Q1139" s="277"/>
      <c r="R1139" s="277"/>
      <c r="S1139" s="277"/>
      <c r="T1139" s="277"/>
      <c r="U1139" s="278"/>
      <c r="V1139" s="103"/>
      <c r="W1139" s="84">
        <f t="shared" ref="W1139:W1147" si="475">Y1139+1</f>
        <v>25</v>
      </c>
      <c r="X1139" s="84"/>
      <c r="Y1139" s="78">
        <f>SUM(E1124:E1139)</f>
        <v>24</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7"/>
      <c r="N1140" s="277"/>
      <c r="O1140" s="277"/>
      <c r="P1140" s="277"/>
      <c r="Q1140" s="277"/>
      <c r="R1140" s="277"/>
      <c r="S1140" s="277"/>
      <c r="T1140" s="277"/>
      <c r="U1140" s="278"/>
      <c r="V1140" s="103"/>
      <c r="W1140" s="84">
        <f t="shared" si="475"/>
        <v>25</v>
      </c>
      <c r="X1140" s="84"/>
      <c r="Y1140" s="78">
        <f>SUM(E1124:E1140)</f>
        <v>24</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7"/>
      <c r="N1141" s="277"/>
      <c r="O1141" s="277"/>
      <c r="P1141" s="277"/>
      <c r="Q1141" s="277"/>
      <c r="R1141" s="277"/>
      <c r="S1141" s="277"/>
      <c r="T1141" s="277"/>
      <c r="U1141" s="278"/>
      <c r="V1141" s="103"/>
      <c r="W1141" s="84">
        <f t="shared" si="475"/>
        <v>25</v>
      </c>
      <c r="X1141" s="84"/>
      <c r="Y1141" s="78">
        <f>SUM(E1124:E1141)</f>
        <v>24</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7"/>
      <c r="N1142" s="277"/>
      <c r="O1142" s="277"/>
      <c r="P1142" s="277"/>
      <c r="Q1142" s="277"/>
      <c r="R1142" s="277"/>
      <c r="S1142" s="277"/>
      <c r="T1142" s="277"/>
      <c r="U1142" s="278"/>
      <c r="V1142" s="103"/>
      <c r="W1142" s="84">
        <f t="shared" si="475"/>
        <v>25</v>
      </c>
      <c r="X1142" s="84"/>
      <c r="Y1142" s="78">
        <f>SUM(E1124:E1142)</f>
        <v>24</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7"/>
      <c r="N1143" s="277"/>
      <c r="O1143" s="277"/>
      <c r="P1143" s="277"/>
      <c r="Q1143" s="277"/>
      <c r="R1143" s="277"/>
      <c r="S1143" s="277"/>
      <c r="T1143" s="277"/>
      <c r="U1143" s="278"/>
      <c r="V1143" s="103"/>
      <c r="W1143" s="84">
        <f t="shared" si="475"/>
        <v>25</v>
      </c>
      <c r="X1143" s="84"/>
      <c r="Y1143" s="78">
        <f>SUM(E1124:E1143)</f>
        <v>24</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7"/>
      <c r="N1144" s="277"/>
      <c r="O1144" s="277"/>
      <c r="P1144" s="277"/>
      <c r="Q1144" s="277"/>
      <c r="R1144" s="277"/>
      <c r="S1144" s="277"/>
      <c r="T1144" s="277"/>
      <c r="U1144" s="278"/>
      <c r="V1144" s="103"/>
      <c r="W1144" s="84">
        <f t="shared" si="475"/>
        <v>25</v>
      </c>
      <c r="X1144" s="84"/>
      <c r="Y1144" s="78">
        <f>SUM(E1124:E1144)</f>
        <v>24</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7"/>
      <c r="N1145" s="277"/>
      <c r="O1145" s="277"/>
      <c r="P1145" s="277"/>
      <c r="Q1145" s="277"/>
      <c r="R1145" s="277"/>
      <c r="S1145" s="277"/>
      <c r="T1145" s="277"/>
      <c r="U1145" s="278"/>
      <c r="V1145" s="103"/>
      <c r="W1145" s="84">
        <f t="shared" si="475"/>
        <v>25</v>
      </c>
      <c r="X1145" s="84"/>
      <c r="Y1145" s="78">
        <f>SUM(E1124:E1145)</f>
        <v>24</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7"/>
      <c r="N1146" s="277"/>
      <c r="O1146" s="277"/>
      <c r="P1146" s="277"/>
      <c r="Q1146" s="277"/>
      <c r="R1146" s="277"/>
      <c r="S1146" s="277"/>
      <c r="T1146" s="277"/>
      <c r="U1146" s="278"/>
      <c r="V1146" s="103"/>
      <c r="W1146" s="84">
        <f t="shared" si="475"/>
        <v>25</v>
      </c>
      <c r="X1146" s="84"/>
      <c r="Y1146" s="78">
        <f>SUM(E1124:E1146)</f>
        <v>24</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7"/>
      <c r="N1147" s="277"/>
      <c r="O1147" s="277"/>
      <c r="P1147" s="277"/>
      <c r="Q1147" s="277"/>
      <c r="R1147" s="277"/>
      <c r="S1147" s="277"/>
      <c r="T1147" s="277"/>
      <c r="U1147" s="278"/>
      <c r="V1147" s="103"/>
      <c r="W1147" s="84">
        <f t="shared" si="475"/>
        <v>25</v>
      </c>
      <c r="X1147" s="84"/>
      <c r="Y1147" s="78">
        <f>SUM(E1124:E1147)</f>
        <v>24</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7"/>
      <c r="N1148" s="277"/>
      <c r="O1148" s="277"/>
      <c r="P1148" s="277"/>
      <c r="Q1148" s="277"/>
      <c r="R1148" s="277"/>
      <c r="S1148" s="277"/>
      <c r="T1148" s="277"/>
      <c r="U1148" s="278"/>
      <c r="V1148" s="103"/>
      <c r="W1148" s="72"/>
      <c r="X1148" s="72"/>
      <c r="Y1148" s="78">
        <f>SUM(E1124:E1148)</f>
        <v>24</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19" t="s">
        <v>359</v>
      </c>
      <c r="C1149" s="320"/>
      <c r="D1149" s="79"/>
      <c r="E1149" s="80"/>
      <c r="F1149" s="80"/>
      <c r="G1149" s="81"/>
      <c r="H1149" s="192"/>
      <c r="I1149" s="192"/>
      <c r="J1149" s="192"/>
      <c r="K1149" s="82"/>
      <c r="L1149" s="319" t="s">
        <v>306</v>
      </c>
      <c r="M1149" s="330"/>
      <c r="N1149" s="330"/>
      <c r="O1149" s="330"/>
      <c r="P1149" s="330"/>
      <c r="Q1149" s="330"/>
      <c r="R1149" s="330"/>
      <c r="S1149" s="330"/>
      <c r="T1149" s="330"/>
      <c r="U1149" s="320"/>
      <c r="V1149" s="104"/>
      <c r="W1149" s="72"/>
      <c r="X1149" s="72"/>
      <c r="Y1149" s="72"/>
      <c r="Z1149" s="72"/>
      <c r="AA1149" s="72" t="str">
        <f t="shared" si="474"/>
        <v/>
      </c>
      <c r="AB1149" s="72"/>
      <c r="AC1149" s="72">
        <f>SUM(AC1124:AC1148)</f>
        <v>25</v>
      </c>
      <c r="AD1149" s="72">
        <f>SUM(AD1124:AD1148)</f>
        <v>22</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9" t="s">
        <v>307</v>
      </c>
      <c r="C1150" s="320"/>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2" t="s">
        <v>222</v>
      </c>
      <c r="C1154" s="313"/>
      <c r="D1154" s="314" t="s">
        <v>223</v>
      </c>
      <c r="E1154" s="305"/>
      <c r="F1154" s="88"/>
      <c r="G1154" s="315" t="s">
        <v>224</v>
      </c>
      <c r="H1154" s="316"/>
      <c r="I1154" s="28">
        <f>SUM(E1165:E1189)</f>
        <v>12</v>
      </c>
      <c r="J1154" s="317" t="s">
        <v>225</v>
      </c>
      <c r="K1154" s="318"/>
      <c r="L1154" s="305"/>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5" t="s">
        <v>226</v>
      </c>
      <c r="AA1154" s="296"/>
      <c r="AB1154" s="297"/>
      <c r="AC1154" s="25"/>
      <c r="AD1154" s="25"/>
      <c r="AH1154" s="109">
        <v>2</v>
      </c>
      <c r="AI1154" s="109" t="str">
        <f>IF($E1155="SS",COUNTIFS($C1165:$C1189,"FST",$E1165:$E1189,"2"),"0")</f>
        <v>0</v>
      </c>
      <c r="AJ1154" s="109" t="str">
        <f>IF($E1155="RPX",COUNTIFS($C1165:$C1189,"FST",$E1165:$E1189,"2"),"0")</f>
        <v>0</v>
      </c>
      <c r="AK1154" s="109">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1</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EUC</v>
      </c>
      <c r="F1155" s="88"/>
      <c r="G1155" s="304" t="s">
        <v>230</v>
      </c>
      <c r="H1155" s="305"/>
      <c r="I1155" s="33">
        <f>E1156-I1154</f>
        <v>12</v>
      </c>
      <c r="J1155" s="289" t="s">
        <v>231</v>
      </c>
      <c r="K1155" s="290"/>
      <c r="L1155" s="34">
        <f>I1159</f>
        <v>457</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8" t="s">
        <v>232</v>
      </c>
      <c r="AA1155" s="300" t="s">
        <v>233</v>
      </c>
      <c r="AB1155" s="301"/>
      <c r="AC1155" s="25"/>
      <c r="AD1155" s="25"/>
      <c r="AH1155" s="109">
        <v>4</v>
      </c>
      <c r="AI1155" s="109" t="str">
        <f>IF($E1155="SS",COUNTIFS($C1165:$C1189,"FST",$E1165:$E1189,"4"),"0")</f>
        <v>0</v>
      </c>
      <c r="AJ1155" s="109" t="str">
        <f>IF($E1155="RPX",COUNTIFS($C1165:$C1189,"FST",$E1165:$E1189,"4"),"0")</f>
        <v>0</v>
      </c>
      <c r="AK1155" s="109">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24</v>
      </c>
      <c r="F1156" s="88"/>
      <c r="G1156" s="291" t="s">
        <v>237</v>
      </c>
      <c r="H1156" s="292"/>
      <c r="I1156" s="35">
        <f>IF(E1156=0,0,12-(MOD(I1154,12)))</f>
        <v>12</v>
      </c>
      <c r="J1156" s="289" t="s">
        <v>238</v>
      </c>
      <c r="K1156" s="290"/>
      <c r="L1156" s="39">
        <f>I1160-I1154</f>
        <v>456</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9"/>
      <c r="AA1156" s="302"/>
      <c r="AB1156" s="303"/>
      <c r="AC1156" s="25"/>
      <c r="AD1156" s="25"/>
      <c r="AH1156" s="109">
        <v>6</v>
      </c>
      <c r="AI1156" s="109" t="str">
        <f>IF($E1155="SS",COUNTIFS($C1165:$C1189,"FST",$E1165:$E1189,"6"),"0")</f>
        <v>0</v>
      </c>
      <c r="AJ1156" s="109" t="str">
        <f>IF($E1155="RPX",COUNTIFS($C1165:$C1189,"FST",$E1165:$E1189,"6"),"0")</f>
        <v>0</v>
      </c>
      <c r="AK1156" s="109">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321" t="s">
        <v>242</v>
      </c>
      <c r="H1157" s="43" t="s">
        <v>243</v>
      </c>
      <c r="I1157" s="35">
        <f>IF(E1157&lt;&gt;0,1,0)</f>
        <v>1</v>
      </c>
      <c r="J1157" s="291" t="s">
        <v>244</v>
      </c>
      <c r="K1157" s="292"/>
      <c r="L1157" s="44">
        <f>'Cable Calculator'!EN3</f>
        <v>850</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457</v>
      </c>
      <c r="F1158" s="88"/>
      <c r="G1158" s="322"/>
      <c r="H1158" s="47" t="s">
        <v>248</v>
      </c>
      <c r="I1158" s="35">
        <f>IF(E1157&lt;&gt;0,E1157,0)</f>
        <v>12</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f>IF($E1155="EUC",SUM(AK1158,AL1169,AM1190,AO1190,AQ1190),"0")</f>
        <v>1</v>
      </c>
      <c r="V1158" s="35">
        <f>IF($E1155="EUC",SUM($AN1190,AP1190,AR1190),"0")</f>
        <v>0</v>
      </c>
      <c r="W1158" s="34">
        <f>COUNTIFS($E1165:$E1189,"12",$F1165:$F1189,"HH",$C1165:$C1189,"FST")</f>
        <v>1</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f>IF($E1155="EUC",COUNTIFS($C1165:$C1189,"FST",$E1165:$E1189,"12"),"0")</f>
        <v>1</v>
      </c>
      <c r="AL1158" s="109" t="str">
        <f>IF($E1155="RPX-T",COUNTIFS($C1165:$C1189,"FST",$E1165:$E1189,"12"),"0")</f>
        <v>0</v>
      </c>
      <c r="BA1158" s="227"/>
    </row>
    <row r="1159" spans="1:53" ht="16.5" customHeight="1" thickTop="1" thickBot="1" x14ac:dyDescent="0.3">
      <c r="A1159" s="88"/>
      <c r="B1159" s="36" t="s">
        <v>249</v>
      </c>
      <c r="C1159" s="30">
        <v>0</v>
      </c>
      <c r="D1159" s="49" t="s">
        <v>250</v>
      </c>
      <c r="E1159" s="50">
        <f>E1156/12</f>
        <v>2</v>
      </c>
      <c r="F1159" s="88"/>
      <c r="G1159" s="321" t="s">
        <v>251</v>
      </c>
      <c r="H1159" s="51" t="s">
        <v>252</v>
      </c>
      <c r="I1159" s="112">
        <f>E1158</f>
        <v>457</v>
      </c>
      <c r="J1159" s="323" t="s">
        <v>253</v>
      </c>
      <c r="K1159" s="324"/>
      <c r="L1159" s="325"/>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Y</v>
      </c>
      <c r="F1160" s="88"/>
      <c r="G1160" s="322"/>
      <c r="H1160" s="47" t="s">
        <v>257</v>
      </c>
      <c r="I1160" s="35">
        <f>IF(E1158="","0",IF(AND(E1155="EUC",E1156=432), I1159+(203-E1157),IF(E1158=0,0,(E1158+(E1156-E1157)-1))))</f>
        <v>468</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12</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1" t="s">
        <v>260</v>
      </c>
      <c r="C1163" s="293" t="s">
        <v>261</v>
      </c>
      <c r="D1163" s="293" t="s">
        <v>262</v>
      </c>
      <c r="E1163" s="306" t="s">
        <v>263</v>
      </c>
      <c r="F1163" s="293" t="s">
        <v>264</v>
      </c>
      <c r="G1163" s="308" t="s">
        <v>265</v>
      </c>
      <c r="H1163" s="308" t="s">
        <v>266</v>
      </c>
      <c r="I1163" s="308" t="s">
        <v>267</v>
      </c>
      <c r="J1163" s="310" t="s">
        <v>268</v>
      </c>
      <c r="K1163" s="293"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2"/>
      <c r="C1164" s="294"/>
      <c r="D1164" s="294"/>
      <c r="E1164" s="307"/>
      <c r="F1164" s="294"/>
      <c r="G1164" s="309"/>
      <c r="H1164" s="309"/>
      <c r="I1164" s="309"/>
      <c r="J1164" s="311"/>
      <c r="K1164" s="294"/>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818</v>
      </c>
      <c r="E1165" s="32">
        <v>12</v>
      </c>
      <c r="F1165" s="32" t="s">
        <v>488</v>
      </c>
      <c r="G1165" s="68" t="s">
        <v>277</v>
      </c>
      <c r="H1165" s="69">
        <f>IF(I1165=0,0,I1165-(E1165-1))</f>
        <v>457</v>
      </c>
      <c r="I1165" s="70">
        <f>IF(E1165=0,0,I1160)</f>
        <v>468</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0</v>
      </c>
      <c r="AE1165" s="109" t="str">
        <f t="shared" ref="AE1165:AE1189" si="478">CONCATENATE(H1165,"-",I1165)</f>
        <v>457-468</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f>IF(E1155="EUC",COUNTIFS(C1165:C1189,"TCF",E1165:E1189,"2"),"")</f>
        <v>0</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f>IF(E1155="EUC",COUNTIFS(C1165:C1189,"TCF",E1165:E1189,"4"),"")</f>
        <v>0</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f>IF(E1155="EUC",COUNTIFS(C1165:C1189,"TCF",E1165:E1189,"6"),"")</f>
        <v>0</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f>IF(E1155="EUC",COUNTIFS(C1165:C1189,"TCF",E1165:E1189,"8"),"")</f>
        <v>0</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f>IF(E1155="EUC",COUNTIFS(C1165:C1189,"TCF",E1165:E1189,"12"),"")</f>
        <v>0</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7"/>
      <c r="N1176" s="277"/>
      <c r="O1176" s="277"/>
      <c r="P1176" s="277"/>
      <c r="Q1176" s="277"/>
      <c r="R1176" s="277"/>
      <c r="S1176" s="277"/>
      <c r="T1176" s="277"/>
      <c r="U1176" s="278"/>
      <c r="V1176" s="103"/>
      <c r="W1176" s="84">
        <f>Y1176+1</f>
        <v>13</v>
      </c>
      <c r="X1176" s="84"/>
      <c r="Y1176" s="78">
        <f>SUM(E1165:E1176)</f>
        <v>12</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7"/>
      <c r="N1177" s="277"/>
      <c r="O1177" s="277"/>
      <c r="P1177" s="277"/>
      <c r="Q1177" s="277"/>
      <c r="R1177" s="277"/>
      <c r="S1177" s="277"/>
      <c r="T1177" s="277"/>
      <c r="U1177" s="278"/>
      <c r="V1177" s="103"/>
      <c r="W1177" s="84">
        <f>Y1177+1</f>
        <v>13</v>
      </c>
      <c r="X1177" s="84"/>
      <c r="Y1177" s="78">
        <f>SUM(E1165:E1177)</f>
        <v>12</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7"/>
      <c r="N1178" s="277"/>
      <c r="O1178" s="277"/>
      <c r="P1178" s="277"/>
      <c r="Q1178" s="277"/>
      <c r="R1178" s="277"/>
      <c r="S1178" s="277"/>
      <c r="T1178" s="277"/>
      <c r="U1178" s="278"/>
      <c r="V1178" s="103"/>
      <c r="W1178" s="84">
        <f>Y1178+1</f>
        <v>13</v>
      </c>
      <c r="X1178" s="84"/>
      <c r="Y1178" s="78">
        <f>SUM(E1165:E1178)</f>
        <v>12</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7"/>
      <c r="N1179" s="277"/>
      <c r="O1179" s="277"/>
      <c r="P1179" s="277"/>
      <c r="Q1179" s="277"/>
      <c r="R1179" s="277"/>
      <c r="S1179" s="277"/>
      <c r="T1179" s="277"/>
      <c r="U1179" s="278"/>
      <c r="V1179" s="103"/>
      <c r="W1179" s="84">
        <f>Y1179+1</f>
        <v>13</v>
      </c>
      <c r="X1179" s="84"/>
      <c r="Y1179" s="78">
        <f>SUM(E1165:E1179)</f>
        <v>12</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7"/>
      <c r="N1180" s="277"/>
      <c r="O1180" s="277"/>
      <c r="P1180" s="277"/>
      <c r="Q1180" s="277"/>
      <c r="R1180" s="277"/>
      <c r="S1180" s="277"/>
      <c r="T1180" s="277"/>
      <c r="U1180" s="278"/>
      <c r="V1180" s="103"/>
      <c r="W1180" s="84">
        <f t="shared" ref="W1180:W1188" si="492">Y1180+1</f>
        <v>13</v>
      </c>
      <c r="X1180" s="84"/>
      <c r="Y1180" s="78">
        <f>SUM(E1165:E1180)</f>
        <v>12</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7"/>
      <c r="N1181" s="277"/>
      <c r="O1181" s="277"/>
      <c r="P1181" s="277"/>
      <c r="Q1181" s="277"/>
      <c r="R1181" s="277"/>
      <c r="S1181" s="277"/>
      <c r="T1181" s="277"/>
      <c r="U1181" s="278"/>
      <c r="V1181" s="103"/>
      <c r="W1181" s="84">
        <f t="shared" si="492"/>
        <v>13</v>
      </c>
      <c r="X1181" s="84"/>
      <c r="Y1181" s="78">
        <f>SUM(E1165:E1181)</f>
        <v>12</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7"/>
      <c r="N1182" s="277"/>
      <c r="O1182" s="277"/>
      <c r="P1182" s="277"/>
      <c r="Q1182" s="277"/>
      <c r="R1182" s="277"/>
      <c r="S1182" s="277"/>
      <c r="T1182" s="277"/>
      <c r="U1182" s="278"/>
      <c r="V1182" s="103"/>
      <c r="W1182" s="84">
        <f t="shared" si="492"/>
        <v>13</v>
      </c>
      <c r="X1182" s="84"/>
      <c r="Y1182" s="78">
        <f>SUM(E1165:E1182)</f>
        <v>12</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7"/>
      <c r="N1183" s="277"/>
      <c r="O1183" s="277"/>
      <c r="P1183" s="277"/>
      <c r="Q1183" s="277"/>
      <c r="R1183" s="277"/>
      <c r="S1183" s="277"/>
      <c r="T1183" s="277"/>
      <c r="U1183" s="278"/>
      <c r="V1183" s="103"/>
      <c r="W1183" s="84">
        <f t="shared" si="492"/>
        <v>13</v>
      </c>
      <c r="X1183" s="84"/>
      <c r="Y1183" s="78">
        <f>SUM(E1165:E1183)</f>
        <v>12</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7"/>
      <c r="N1184" s="277"/>
      <c r="O1184" s="277"/>
      <c r="P1184" s="277"/>
      <c r="Q1184" s="277"/>
      <c r="R1184" s="277"/>
      <c r="S1184" s="277"/>
      <c r="T1184" s="277"/>
      <c r="U1184" s="278"/>
      <c r="V1184" s="103"/>
      <c r="W1184" s="84">
        <f t="shared" si="492"/>
        <v>13</v>
      </c>
      <c r="X1184" s="84"/>
      <c r="Y1184" s="78">
        <f>SUM(E1165:E1184)</f>
        <v>12</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7"/>
      <c r="N1185" s="277"/>
      <c r="O1185" s="277"/>
      <c r="P1185" s="277"/>
      <c r="Q1185" s="277"/>
      <c r="R1185" s="277"/>
      <c r="S1185" s="277"/>
      <c r="T1185" s="277"/>
      <c r="U1185" s="278"/>
      <c r="V1185" s="103"/>
      <c r="W1185" s="84">
        <f t="shared" si="492"/>
        <v>13</v>
      </c>
      <c r="X1185" s="84"/>
      <c r="Y1185" s="78">
        <f>SUM(E1165:E1185)</f>
        <v>12</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7"/>
      <c r="N1186" s="277"/>
      <c r="O1186" s="277"/>
      <c r="P1186" s="277"/>
      <c r="Q1186" s="277"/>
      <c r="R1186" s="277"/>
      <c r="S1186" s="277"/>
      <c r="T1186" s="277"/>
      <c r="U1186" s="278"/>
      <c r="V1186" s="103"/>
      <c r="W1186" s="84">
        <f t="shared" si="492"/>
        <v>13</v>
      </c>
      <c r="X1186" s="84"/>
      <c r="Y1186" s="78">
        <f>SUM(E1165:E1186)</f>
        <v>12</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7"/>
      <c r="N1187" s="277"/>
      <c r="O1187" s="277"/>
      <c r="P1187" s="277"/>
      <c r="Q1187" s="277"/>
      <c r="R1187" s="277"/>
      <c r="S1187" s="277"/>
      <c r="T1187" s="277"/>
      <c r="U1187" s="278"/>
      <c r="V1187" s="103"/>
      <c r="W1187" s="84">
        <f t="shared" si="492"/>
        <v>13</v>
      </c>
      <c r="X1187" s="84"/>
      <c r="Y1187" s="78">
        <f>SUM(E1165:E1187)</f>
        <v>12</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7"/>
      <c r="N1188" s="277"/>
      <c r="O1188" s="277"/>
      <c r="P1188" s="277"/>
      <c r="Q1188" s="277"/>
      <c r="R1188" s="277"/>
      <c r="S1188" s="277"/>
      <c r="T1188" s="277"/>
      <c r="U1188" s="278"/>
      <c r="V1188" s="103"/>
      <c r="W1188" s="84">
        <f t="shared" si="492"/>
        <v>13</v>
      </c>
      <c r="X1188" s="84"/>
      <c r="Y1188" s="78">
        <f>SUM(E1165:E1188)</f>
        <v>12</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7"/>
      <c r="N1189" s="277"/>
      <c r="O1189" s="277"/>
      <c r="P1189" s="277"/>
      <c r="Q1189" s="277"/>
      <c r="R1189" s="277"/>
      <c r="S1189" s="277"/>
      <c r="T1189" s="277"/>
      <c r="U1189" s="278"/>
      <c r="V1189" s="103"/>
      <c r="W1189" s="72"/>
      <c r="X1189" s="72"/>
      <c r="Y1189" s="78">
        <f>SUM(E1165:E1189)</f>
        <v>12</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19" t="s">
        <v>361</v>
      </c>
      <c r="C1190" s="320"/>
      <c r="D1190" s="79"/>
      <c r="E1190" s="80"/>
      <c r="F1190" s="80"/>
      <c r="G1190" s="81"/>
      <c r="H1190" s="192"/>
      <c r="I1190" s="192"/>
      <c r="J1190" s="192"/>
      <c r="K1190" s="82"/>
      <c r="L1190" s="319" t="s">
        <v>306</v>
      </c>
      <c r="M1190" s="330"/>
      <c r="N1190" s="330"/>
      <c r="O1190" s="330"/>
      <c r="P1190" s="330"/>
      <c r="Q1190" s="330"/>
      <c r="R1190" s="330"/>
      <c r="S1190" s="330"/>
      <c r="T1190" s="330"/>
      <c r="U1190" s="320"/>
      <c r="V1190" s="104"/>
      <c r="W1190" s="72"/>
      <c r="X1190" s="72"/>
      <c r="Y1190" s="72"/>
      <c r="Z1190" s="72"/>
      <c r="AA1190" s="72" t="str">
        <f t="shared" si="491"/>
        <v/>
      </c>
      <c r="AB1190" s="72"/>
      <c r="AC1190" s="72">
        <f>SUM(AC1165:AC1189)</f>
        <v>25</v>
      </c>
      <c r="AD1190" s="72">
        <f>SUM(AD1165:AD1189)</f>
        <v>24</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9" t="s">
        <v>307</v>
      </c>
      <c r="C1191" s="320"/>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2" t="s">
        <v>222</v>
      </c>
      <c r="C1195" s="313"/>
      <c r="D1195" s="314" t="s">
        <v>223</v>
      </c>
      <c r="E1195" s="305"/>
      <c r="F1195" s="88"/>
      <c r="G1195" s="315" t="s">
        <v>224</v>
      </c>
      <c r="H1195" s="316"/>
      <c r="I1195" s="28">
        <f>SUM(E1206:E1230)</f>
        <v>60</v>
      </c>
      <c r="J1195" s="317" t="s">
        <v>225</v>
      </c>
      <c r="K1195" s="318"/>
      <c r="L1195" s="305"/>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5" t="s">
        <v>226</v>
      </c>
      <c r="AA1195" s="296"/>
      <c r="AB1195" s="297"/>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12</v>
      </c>
      <c r="D1196" s="31" t="s">
        <v>229</v>
      </c>
      <c r="E1196" s="66" t="str">
        <f>TEXT(IF('Cable Calculator'!ES7="","",'Cable Calculator'!ES7),)</f>
        <v/>
      </c>
      <c r="F1196" s="88"/>
      <c r="G1196" s="304" t="s">
        <v>230</v>
      </c>
      <c r="H1196" s="305"/>
      <c r="I1196" s="33">
        <f>E1197-I1195</f>
        <v>12</v>
      </c>
      <c r="J1196" s="289" t="s">
        <v>231</v>
      </c>
      <c r="K1196" s="290"/>
      <c r="L1196" s="34">
        <f>I1200</f>
        <v>361</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8" t="s">
        <v>232</v>
      </c>
      <c r="AA1196" s="300" t="s">
        <v>233</v>
      </c>
      <c r="AB1196" s="301"/>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v>72</v>
      </c>
      <c r="F1197" s="88"/>
      <c r="G1197" s="291" t="s">
        <v>237</v>
      </c>
      <c r="H1197" s="292"/>
      <c r="I1197" s="35">
        <f>IF(E1197=0,0,12-(MOD(I1195,12)))</f>
        <v>12</v>
      </c>
      <c r="J1197" s="289" t="s">
        <v>238</v>
      </c>
      <c r="K1197" s="290"/>
      <c r="L1197" s="39">
        <f>I1201-I1195</f>
        <v>372</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9"/>
      <c r="AA1197" s="302"/>
      <c r="AB1197" s="303"/>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v>0</v>
      </c>
      <c r="F1198" s="88"/>
      <c r="G1198" s="321" t="s">
        <v>242</v>
      </c>
      <c r="H1198" s="43" t="s">
        <v>243</v>
      </c>
      <c r="I1198" s="35">
        <f>IF(E1198&lt;&gt;0,1,0)</f>
        <v>0</v>
      </c>
      <c r="J1198" s="291" t="s">
        <v>244</v>
      </c>
      <c r="K1198" s="292"/>
      <c r="L1198" s="44">
        <f>'Cable Calculator'!ES3</f>
        <v>865</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v>361</v>
      </c>
      <c r="F1199" s="88"/>
      <c r="G1199" s="322"/>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6</v>
      </c>
      <c r="F1200" s="88"/>
      <c r="G1200" s="321" t="s">
        <v>251</v>
      </c>
      <c r="H1200" s="51" t="s">
        <v>252</v>
      </c>
      <c r="I1200" s="112">
        <f>E1199</f>
        <v>361</v>
      </c>
      <c r="J1200" s="323" t="s">
        <v>253</v>
      </c>
      <c r="K1200" s="324"/>
      <c r="L1200" s="325"/>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N</v>
      </c>
      <c r="F1201" s="88"/>
      <c r="G1201" s="322"/>
      <c r="H1201" s="47" t="s">
        <v>257</v>
      </c>
      <c r="I1201" s="35">
        <f>IF(E1199="","0",IF(AND(E1196="EUC",E1197=432), I1200+(203-E1198),IF(E1199=0,0,(E1199+(E1197-E1198)-1))))</f>
        <v>432</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72</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1" t="s">
        <v>260</v>
      </c>
      <c r="C1204" s="293" t="s">
        <v>261</v>
      </c>
      <c r="D1204" s="293" t="s">
        <v>262</v>
      </c>
      <c r="E1204" s="306" t="s">
        <v>263</v>
      </c>
      <c r="F1204" s="293" t="s">
        <v>264</v>
      </c>
      <c r="G1204" s="308" t="s">
        <v>265</v>
      </c>
      <c r="H1204" s="308" t="s">
        <v>266</v>
      </c>
      <c r="I1204" s="308" t="s">
        <v>267</v>
      </c>
      <c r="J1204" s="310" t="s">
        <v>268</v>
      </c>
      <c r="K1204" s="293"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2"/>
      <c r="C1205" s="294"/>
      <c r="D1205" s="294"/>
      <c r="E1205" s="307"/>
      <c r="F1205" s="294"/>
      <c r="G1205" s="309"/>
      <c r="H1205" s="309"/>
      <c r="I1205" s="309"/>
      <c r="J1205" s="311"/>
      <c r="K1205" s="294"/>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t="s">
        <v>502</v>
      </c>
      <c r="D1206" s="102"/>
      <c r="E1206" s="32">
        <v>60</v>
      </c>
      <c r="F1206" s="32"/>
      <c r="G1206" s="68" t="s">
        <v>277</v>
      </c>
      <c r="H1206" s="69">
        <f>IF(I1206=0,0,I1206-(E1206-1))</f>
        <v>373</v>
      </c>
      <c r="I1206" s="70">
        <f>IF(E1206=0,0,I1201)</f>
        <v>432</v>
      </c>
      <c r="J1206" s="71" t="s">
        <v>278</v>
      </c>
      <c r="K1206" s="32"/>
      <c r="L1206" s="233"/>
      <c r="M1206" s="277" t="s">
        <v>428</v>
      </c>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373-432</v>
      </c>
      <c r="AF1206" s="109" t="str">
        <f t="shared" ref="AF1206:AF1230" si="496">IF(C1206="Field SPL","N","Y")</f>
        <v>N</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7"/>
      <c r="N1217" s="277"/>
      <c r="O1217" s="277"/>
      <c r="P1217" s="277"/>
      <c r="Q1217" s="277"/>
      <c r="R1217" s="277"/>
      <c r="S1217" s="277"/>
      <c r="T1217" s="277"/>
      <c r="U1217" s="278"/>
      <c r="V1217" s="103"/>
      <c r="W1217" s="84">
        <f>Y1217+1</f>
        <v>61</v>
      </c>
      <c r="X1217" s="84"/>
      <c r="Y1217" s="78">
        <f>SUM(E1206:E1217)</f>
        <v>60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7"/>
      <c r="N1218" s="277"/>
      <c r="O1218" s="277"/>
      <c r="P1218" s="277"/>
      <c r="Q1218" s="277"/>
      <c r="R1218" s="277"/>
      <c r="S1218" s="277"/>
      <c r="T1218" s="277"/>
      <c r="U1218" s="278"/>
      <c r="V1218" s="103"/>
      <c r="W1218" s="84">
        <f>Y1218+1</f>
        <v>61</v>
      </c>
      <c r="X1218" s="84"/>
      <c r="Y1218" s="78">
        <f>SUM(E1206:E1218)</f>
        <v>60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7"/>
      <c r="N1219" s="277"/>
      <c r="O1219" s="277"/>
      <c r="P1219" s="277"/>
      <c r="Q1219" s="277"/>
      <c r="R1219" s="277"/>
      <c r="S1219" s="277"/>
      <c r="T1219" s="277"/>
      <c r="U1219" s="278"/>
      <c r="V1219" s="103"/>
      <c r="W1219" s="84">
        <f>Y1219+1</f>
        <v>61</v>
      </c>
      <c r="X1219" s="84"/>
      <c r="Y1219" s="78">
        <f>SUM(E1206:E1219)</f>
        <v>60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7"/>
      <c r="N1220" s="277"/>
      <c r="O1220" s="277"/>
      <c r="P1220" s="277"/>
      <c r="Q1220" s="277"/>
      <c r="R1220" s="277"/>
      <c r="S1220" s="277"/>
      <c r="T1220" s="277"/>
      <c r="U1220" s="278"/>
      <c r="V1220" s="103"/>
      <c r="W1220" s="84">
        <f>Y1220+1</f>
        <v>61</v>
      </c>
      <c r="X1220" s="84"/>
      <c r="Y1220" s="78">
        <f>SUM(E1206:E1220)</f>
        <v>60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7"/>
      <c r="N1221" s="277"/>
      <c r="O1221" s="277"/>
      <c r="P1221" s="277"/>
      <c r="Q1221" s="277"/>
      <c r="R1221" s="277"/>
      <c r="S1221" s="277"/>
      <c r="T1221" s="277"/>
      <c r="U1221" s="278"/>
      <c r="V1221" s="103"/>
      <c r="W1221" s="84">
        <f t="shared" ref="W1221:W1229" si="509">Y1221+1</f>
        <v>61</v>
      </c>
      <c r="X1221" s="84"/>
      <c r="Y1221" s="78">
        <f>SUM(E1206:E1221)</f>
        <v>60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7"/>
      <c r="N1222" s="277"/>
      <c r="O1222" s="277"/>
      <c r="P1222" s="277"/>
      <c r="Q1222" s="277"/>
      <c r="R1222" s="277"/>
      <c r="S1222" s="277"/>
      <c r="T1222" s="277"/>
      <c r="U1222" s="278"/>
      <c r="V1222" s="103"/>
      <c r="W1222" s="84">
        <f t="shared" si="509"/>
        <v>61</v>
      </c>
      <c r="X1222" s="84"/>
      <c r="Y1222" s="78">
        <f>SUM(E1206:E1222)</f>
        <v>60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7"/>
      <c r="N1223" s="277"/>
      <c r="O1223" s="277"/>
      <c r="P1223" s="277"/>
      <c r="Q1223" s="277"/>
      <c r="R1223" s="277"/>
      <c r="S1223" s="277"/>
      <c r="T1223" s="277"/>
      <c r="U1223" s="278"/>
      <c r="V1223" s="103"/>
      <c r="W1223" s="84">
        <f t="shared" si="509"/>
        <v>61</v>
      </c>
      <c r="X1223" s="84"/>
      <c r="Y1223" s="78">
        <f>SUM(E1206:E1223)</f>
        <v>60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7"/>
      <c r="N1224" s="277"/>
      <c r="O1224" s="277"/>
      <c r="P1224" s="277"/>
      <c r="Q1224" s="277"/>
      <c r="R1224" s="277"/>
      <c r="S1224" s="277"/>
      <c r="T1224" s="277"/>
      <c r="U1224" s="278"/>
      <c r="V1224" s="103"/>
      <c r="W1224" s="84">
        <f t="shared" si="509"/>
        <v>61</v>
      </c>
      <c r="X1224" s="84"/>
      <c r="Y1224" s="78">
        <f>SUM(E1206:E1224)</f>
        <v>60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7"/>
      <c r="N1225" s="277"/>
      <c r="O1225" s="277"/>
      <c r="P1225" s="277"/>
      <c r="Q1225" s="277"/>
      <c r="R1225" s="277"/>
      <c r="S1225" s="277"/>
      <c r="T1225" s="277"/>
      <c r="U1225" s="278"/>
      <c r="V1225" s="103"/>
      <c r="W1225" s="84">
        <f t="shared" si="509"/>
        <v>61</v>
      </c>
      <c r="X1225" s="84"/>
      <c r="Y1225" s="78">
        <f>SUM(E1206:E1225)</f>
        <v>60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7"/>
      <c r="N1226" s="277"/>
      <c r="O1226" s="277"/>
      <c r="P1226" s="277"/>
      <c r="Q1226" s="277"/>
      <c r="R1226" s="277"/>
      <c r="S1226" s="277"/>
      <c r="T1226" s="277"/>
      <c r="U1226" s="278"/>
      <c r="V1226" s="103"/>
      <c r="W1226" s="84">
        <f t="shared" si="509"/>
        <v>61</v>
      </c>
      <c r="X1226" s="84"/>
      <c r="Y1226" s="78">
        <f>SUM(E1206:E1226)</f>
        <v>60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7"/>
      <c r="N1227" s="277"/>
      <c r="O1227" s="277"/>
      <c r="P1227" s="277"/>
      <c r="Q1227" s="277"/>
      <c r="R1227" s="277"/>
      <c r="S1227" s="277"/>
      <c r="T1227" s="277"/>
      <c r="U1227" s="278"/>
      <c r="V1227" s="103"/>
      <c r="W1227" s="84">
        <f t="shared" si="509"/>
        <v>61</v>
      </c>
      <c r="X1227" s="84"/>
      <c r="Y1227" s="78">
        <f>SUM(E1206:E1227)</f>
        <v>60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7"/>
      <c r="N1228" s="277"/>
      <c r="O1228" s="277"/>
      <c r="P1228" s="277"/>
      <c r="Q1228" s="277"/>
      <c r="R1228" s="277"/>
      <c r="S1228" s="277"/>
      <c r="T1228" s="277"/>
      <c r="U1228" s="278"/>
      <c r="V1228" s="103"/>
      <c r="W1228" s="84">
        <f t="shared" si="509"/>
        <v>61</v>
      </c>
      <c r="X1228" s="84"/>
      <c r="Y1228" s="78">
        <f>SUM(E1206:E1228)</f>
        <v>60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7"/>
      <c r="N1229" s="277"/>
      <c r="O1229" s="277"/>
      <c r="P1229" s="277"/>
      <c r="Q1229" s="277"/>
      <c r="R1229" s="277"/>
      <c r="S1229" s="277"/>
      <c r="T1229" s="277"/>
      <c r="U1229" s="278"/>
      <c r="V1229" s="103"/>
      <c r="W1229" s="84">
        <f t="shared" si="509"/>
        <v>61</v>
      </c>
      <c r="X1229" s="84"/>
      <c r="Y1229" s="78">
        <f>SUM(E1206:E1229)</f>
        <v>60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7"/>
      <c r="N1230" s="277"/>
      <c r="O1230" s="277"/>
      <c r="P1230" s="277"/>
      <c r="Q1230" s="277"/>
      <c r="R1230" s="277"/>
      <c r="S1230" s="277"/>
      <c r="T1230" s="277"/>
      <c r="U1230" s="278"/>
      <c r="V1230" s="103"/>
      <c r="W1230" s="72"/>
      <c r="X1230" s="72"/>
      <c r="Y1230" s="78">
        <f>SUM(E1206:E1230)</f>
        <v>60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19" t="s">
        <v>363</v>
      </c>
      <c r="C1231" s="320"/>
      <c r="D1231" s="79"/>
      <c r="E1231" s="80"/>
      <c r="F1231" s="80"/>
      <c r="G1231" s="81"/>
      <c r="H1231" s="192"/>
      <c r="I1231" s="192"/>
      <c r="J1231" s="192"/>
      <c r="K1231" s="82"/>
      <c r="L1231" s="319" t="s">
        <v>306</v>
      </c>
      <c r="M1231" s="330"/>
      <c r="N1231" s="330"/>
      <c r="O1231" s="330"/>
      <c r="P1231" s="330"/>
      <c r="Q1231" s="330"/>
      <c r="R1231" s="330"/>
      <c r="S1231" s="330"/>
      <c r="T1231" s="330"/>
      <c r="U1231" s="320"/>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9" t="s">
        <v>307</v>
      </c>
      <c r="C1232" s="320"/>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2" t="s">
        <v>222</v>
      </c>
      <c r="C1236" s="313"/>
      <c r="D1236" s="314" t="s">
        <v>223</v>
      </c>
      <c r="E1236" s="305"/>
      <c r="F1236" s="88"/>
      <c r="G1236" s="315" t="s">
        <v>224</v>
      </c>
      <c r="H1236" s="316"/>
      <c r="I1236" s="28">
        <f>SUM(E1247:E1271)</f>
        <v>120</v>
      </c>
      <c r="J1236" s="317" t="s">
        <v>225</v>
      </c>
      <c r="K1236" s="318"/>
      <c r="L1236" s="305"/>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5" t="s">
        <v>226</v>
      </c>
      <c r="AA1236" s="296"/>
      <c r="AB1236" s="297"/>
      <c r="AC1236" s="25"/>
      <c r="AD1236" s="25"/>
      <c r="AH1236" s="109">
        <v>2</v>
      </c>
      <c r="AI1236" s="109" t="str">
        <f>IF($E1237="SS",COUNTIFS($C1247:$C1271,"FST",$E1247:$E1271,"2"),"0")</f>
        <v>0</v>
      </c>
      <c r="AJ1236" s="109" t="str">
        <f>IF($E1237="RPX",COUNTIFS($C1247:$C1271,"FST",$E1247:$E1271,"2"),"0")</f>
        <v>0</v>
      </c>
      <c r="AK1236" s="109">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EUC</v>
      </c>
      <c r="F1237" s="88"/>
      <c r="G1237" s="304" t="s">
        <v>230</v>
      </c>
      <c r="H1237" s="305"/>
      <c r="I1237" s="33">
        <f>E1238-I1236</f>
        <v>24</v>
      </c>
      <c r="J1237" s="289" t="s">
        <v>231</v>
      </c>
      <c r="K1237" s="290"/>
      <c r="L1237" s="34">
        <f>I1241</f>
        <v>361</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8" t="s">
        <v>232</v>
      </c>
      <c r="AA1237" s="300" t="s">
        <v>233</v>
      </c>
      <c r="AB1237" s="301"/>
      <c r="AC1237" s="25"/>
      <c r="AD1237" s="25"/>
      <c r="AH1237" s="109">
        <v>4</v>
      </c>
      <c r="AI1237" s="109" t="str">
        <f>IF($E1237="SS",COUNTIFS($C1247:$C1271,"FST",$E1247:$E1271,"4"),"0")</f>
        <v>0</v>
      </c>
      <c r="AJ1237" s="109" t="str">
        <f>IF($E1237="RPX",COUNTIFS($C1247:$C1271,"FST",$E1247:$E1271,"4"),"0")</f>
        <v>0</v>
      </c>
      <c r="AK1237" s="109">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v>144</v>
      </c>
      <c r="F1238" s="88"/>
      <c r="G1238" s="291" t="s">
        <v>237</v>
      </c>
      <c r="H1238" s="292"/>
      <c r="I1238" s="35">
        <f>IF(E1238=0,0,12-(MOD(I1236,12)))</f>
        <v>12</v>
      </c>
      <c r="J1238" s="289" t="s">
        <v>238</v>
      </c>
      <c r="K1238" s="290"/>
      <c r="L1238" s="39">
        <f>I1242-I1236</f>
        <v>360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9"/>
      <c r="AA1238" s="302"/>
      <c r="AB1238" s="303"/>
      <c r="AC1238" s="25"/>
      <c r="AD1238" s="25"/>
      <c r="AH1238" s="109">
        <v>6</v>
      </c>
      <c r="AI1238" s="109" t="str">
        <f>IF($E1237="SS",COUNTIFS($C1247:$C1271,"FST",$E1247:$E1271,"6"),"0")</f>
        <v>0</v>
      </c>
      <c r="AJ1238" s="109" t="str">
        <f>IF($E1237="RPX",COUNTIFS($C1247:$C1271,"FST",$E1247:$E1271,"6"),"0")</f>
        <v>0</v>
      </c>
      <c r="AK1238" s="109">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v>24</v>
      </c>
      <c r="F1239" s="88"/>
      <c r="G1239" s="321" t="s">
        <v>242</v>
      </c>
      <c r="H1239" s="43" t="s">
        <v>243</v>
      </c>
      <c r="I1239" s="35">
        <f>IF(E1239&lt;&gt;0,1,0)</f>
        <v>1</v>
      </c>
      <c r="J1239" s="291" t="s">
        <v>244</v>
      </c>
      <c r="K1239" s="292"/>
      <c r="L1239" s="44">
        <f>'Cable Calculator'!EX3</f>
        <v>1369</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v>361</v>
      </c>
      <c r="F1240" s="88"/>
      <c r="G1240" s="322"/>
      <c r="H1240" s="47" t="s">
        <v>248</v>
      </c>
      <c r="I1240" s="35">
        <f>IF(E1239&lt;&gt;0,E1239,0)</f>
        <v>24</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f>IF($E1237="EUC",SUM(AK1240,AL1251,AM1272,AO1272,AQ1272),"0")</f>
        <v>2</v>
      </c>
      <c r="V1240" s="35">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12</v>
      </c>
      <c r="F1241" s="88"/>
      <c r="G1241" s="321" t="s">
        <v>251</v>
      </c>
      <c r="H1241" s="51" t="s">
        <v>252</v>
      </c>
      <c r="I1241" s="112">
        <f>E1240</f>
        <v>361</v>
      </c>
      <c r="J1241" s="323" t="s">
        <v>253</v>
      </c>
      <c r="K1241" s="324"/>
      <c r="L1241" s="325"/>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N</v>
      </c>
      <c r="F1242" s="88"/>
      <c r="G1242" s="322"/>
      <c r="H1242" s="47" t="s">
        <v>257</v>
      </c>
      <c r="I1242" s="35">
        <f>IF(E1240="","0",IF(AND(E1237="EUC",E1238=432), I1241+(203-E1239),IF(E1240=0,0,(E1240+(E1238-E1239)-1))))</f>
        <v>480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120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1" t="s">
        <v>260</v>
      </c>
      <c r="C1245" s="293" t="s">
        <v>261</v>
      </c>
      <c r="D1245" s="293" t="s">
        <v>262</v>
      </c>
      <c r="E1245" s="306" t="s">
        <v>263</v>
      </c>
      <c r="F1245" s="293" t="s">
        <v>264</v>
      </c>
      <c r="G1245" s="308" t="s">
        <v>265</v>
      </c>
      <c r="H1245" s="308" t="s">
        <v>266</v>
      </c>
      <c r="I1245" s="308" t="s">
        <v>267</v>
      </c>
      <c r="J1245" s="310" t="s">
        <v>268</v>
      </c>
      <c r="K1245" s="293"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2"/>
      <c r="C1246" s="294"/>
      <c r="D1246" s="294"/>
      <c r="E1246" s="307"/>
      <c r="F1246" s="294"/>
      <c r="G1246" s="309"/>
      <c r="H1246" s="309"/>
      <c r="I1246" s="309"/>
      <c r="J1246" s="311"/>
      <c r="K1246" s="294"/>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t="s">
        <v>494</v>
      </c>
      <c r="D1247" s="102"/>
      <c r="E1247" s="32">
        <v>12</v>
      </c>
      <c r="F1247" s="32"/>
      <c r="G1247" s="68" t="s">
        <v>277</v>
      </c>
      <c r="H1247" s="69">
        <f>IF(I1247=0,0,I1247-(E1247-1))</f>
        <v>469</v>
      </c>
      <c r="I1247" s="70">
        <f>IF(E1247=0,0,I1242)</f>
        <v>480</v>
      </c>
      <c r="J1247" s="71" t="s">
        <v>278</v>
      </c>
      <c r="K1247" s="32"/>
      <c r="L1247" s="233"/>
      <c r="M1247" s="277" t="s">
        <v>431</v>
      </c>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469-480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f>IF(E1237="EUC",COUNTIFS(C1247:C1271,"TCF",E1247:E1271,"2"),"")</f>
        <v>0</v>
      </c>
      <c r="AM1247" s="109">
        <f t="shared" ref="AM1247:AM1271" si="515">VALUE(IF(C1247="FST","0",IF(C1247="REV T","1",IF(C1247="DBL REV",".5","0"))))</f>
        <v>1</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t="s">
        <v>494</v>
      </c>
      <c r="D1248" s="102"/>
      <c r="E1248" s="32">
        <v>12</v>
      </c>
      <c r="F1248" s="32"/>
      <c r="G1248" s="68" t="s">
        <v>277</v>
      </c>
      <c r="H1248" s="69">
        <f t="shared" ref="H1248:H1271" si="519">IF(E1248=0,0,I1248-(E1248-1))</f>
        <v>457</v>
      </c>
      <c r="I1248" s="70">
        <f t="shared" ref="I1248:I1271" si="520">IF(E1248=0,0,H1247-1)</f>
        <v>468</v>
      </c>
      <c r="J1248" s="73" t="str">
        <f>IF(C1248="","--",IF(AND(C1248&lt;&gt;"FST",C1248&lt;&gt;"TCF",BA1247&lt;&gt;0),BA1247,"--"))</f>
        <v>--</v>
      </c>
      <c r="K1248" s="32"/>
      <c r="L1248" s="233"/>
      <c r="M1248" s="277" t="s">
        <v>426</v>
      </c>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457-468</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f>IF(E1237="EUC",COUNTIFS(C1247:C1271,"TCF",E1247:E1271,"4"),"")</f>
        <v>0</v>
      </c>
      <c r="AM1248" s="109">
        <f t="shared" si="515"/>
        <v>1</v>
      </c>
      <c r="AN1248" s="109">
        <f t="shared" si="516"/>
        <v>0</v>
      </c>
      <c r="AO1248" s="109" t="str">
        <f t="shared" si="517"/>
        <v/>
      </c>
      <c r="AQ1248" s="109" t="str">
        <f t="shared" si="518"/>
        <v/>
      </c>
      <c r="BA1248" s="229">
        <f>MOD(SUM(E1247:E1248),12)</f>
        <v>0</v>
      </c>
    </row>
    <row r="1249" spans="1:53" ht="15.75" thickBot="1" x14ac:dyDescent="0.3">
      <c r="A1249" s="88"/>
      <c r="B1249" s="74" t="s">
        <v>280</v>
      </c>
      <c r="C1249" s="67" t="s">
        <v>502</v>
      </c>
      <c r="D1249" s="102"/>
      <c r="E1249" s="32">
        <v>96</v>
      </c>
      <c r="F1249" s="32"/>
      <c r="G1249" s="75" t="s">
        <v>277</v>
      </c>
      <c r="H1249" s="69">
        <f t="shared" si="519"/>
        <v>361</v>
      </c>
      <c r="I1249" s="70">
        <f t="shared" si="520"/>
        <v>456</v>
      </c>
      <c r="J1249" s="73" t="str">
        <f t="shared" ref="J1249:J1271" si="521">IF(C1249="","--",IF(AND(C1249&lt;&gt;"FST",C1249&lt;&gt;"TCF",BA1248&lt;&gt;0),BA1248,"--"))</f>
        <v>--</v>
      </c>
      <c r="K1249" s="32"/>
      <c r="L1249" s="233"/>
      <c r="M1249" s="277" t="s">
        <v>427</v>
      </c>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361-456</v>
      </c>
      <c r="AF1249" s="109" t="str">
        <f t="shared" si="513"/>
        <v>N</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f>IF(E1237="EUC",COUNTIFS(C1247:C1271,"TCF",E1247:E1271,"6"),"")</f>
        <v>0</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f>IF(E1237="EUC",COUNTIFS(C1247:C1271,"TCF",E1247:E1271,"8"),"")</f>
        <v>0</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f>IF(E1237="EUC",COUNTIFS(C1247:C1271,"TCF",E1247:E1271,"12"),"")</f>
        <v>0</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7"/>
      <c r="N1258" s="277"/>
      <c r="O1258" s="277"/>
      <c r="P1258" s="277"/>
      <c r="Q1258" s="277"/>
      <c r="R1258" s="277"/>
      <c r="S1258" s="277"/>
      <c r="T1258" s="277"/>
      <c r="U1258" s="278"/>
      <c r="V1258" s="103"/>
      <c r="W1258" s="84">
        <f>Y1258+1</f>
        <v>121</v>
      </c>
      <c r="X1258" s="84"/>
      <c r="Y1258" s="78">
        <f>SUM(E1247:E1258)</f>
        <v>120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7"/>
      <c r="N1259" s="277"/>
      <c r="O1259" s="277"/>
      <c r="P1259" s="277"/>
      <c r="Q1259" s="277"/>
      <c r="R1259" s="277"/>
      <c r="S1259" s="277"/>
      <c r="T1259" s="277"/>
      <c r="U1259" s="278"/>
      <c r="V1259" s="103"/>
      <c r="W1259" s="84">
        <f>Y1259+1</f>
        <v>121</v>
      </c>
      <c r="X1259" s="84"/>
      <c r="Y1259" s="78">
        <f>SUM(E1247:E1259)</f>
        <v>120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7"/>
      <c r="N1260" s="277"/>
      <c r="O1260" s="277"/>
      <c r="P1260" s="277"/>
      <c r="Q1260" s="277"/>
      <c r="R1260" s="277"/>
      <c r="S1260" s="277"/>
      <c r="T1260" s="277"/>
      <c r="U1260" s="278"/>
      <c r="V1260" s="103"/>
      <c r="W1260" s="84">
        <f>Y1260+1</f>
        <v>121</v>
      </c>
      <c r="X1260" s="84"/>
      <c r="Y1260" s="78">
        <f>SUM(E1247:E1260)</f>
        <v>120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7"/>
      <c r="N1261" s="277"/>
      <c r="O1261" s="277"/>
      <c r="P1261" s="277"/>
      <c r="Q1261" s="277"/>
      <c r="R1261" s="277"/>
      <c r="S1261" s="277"/>
      <c r="T1261" s="277"/>
      <c r="U1261" s="278"/>
      <c r="V1261" s="103"/>
      <c r="W1261" s="84">
        <f>Y1261+1</f>
        <v>121</v>
      </c>
      <c r="X1261" s="84"/>
      <c r="Y1261" s="78">
        <f>SUM(E1247:E1261)</f>
        <v>120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7"/>
      <c r="N1262" s="277"/>
      <c r="O1262" s="277"/>
      <c r="P1262" s="277"/>
      <c r="Q1262" s="277"/>
      <c r="R1262" s="277"/>
      <c r="S1262" s="277"/>
      <c r="T1262" s="277"/>
      <c r="U1262" s="278"/>
      <c r="V1262" s="103"/>
      <c r="W1262" s="84">
        <f t="shared" ref="W1262:W1270" si="526">Y1262+1</f>
        <v>121</v>
      </c>
      <c r="X1262" s="84"/>
      <c r="Y1262" s="78">
        <f>SUM(E1247:E1262)</f>
        <v>120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7"/>
      <c r="N1263" s="277"/>
      <c r="O1263" s="277"/>
      <c r="P1263" s="277"/>
      <c r="Q1263" s="277"/>
      <c r="R1263" s="277"/>
      <c r="S1263" s="277"/>
      <c r="T1263" s="277"/>
      <c r="U1263" s="278"/>
      <c r="V1263" s="103"/>
      <c r="W1263" s="84">
        <f t="shared" si="526"/>
        <v>121</v>
      </c>
      <c r="X1263" s="84"/>
      <c r="Y1263" s="78">
        <f>SUM(E1247:E1263)</f>
        <v>120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7"/>
      <c r="N1264" s="277"/>
      <c r="O1264" s="277"/>
      <c r="P1264" s="277"/>
      <c r="Q1264" s="277"/>
      <c r="R1264" s="277"/>
      <c r="S1264" s="277"/>
      <c r="T1264" s="277"/>
      <c r="U1264" s="278"/>
      <c r="V1264" s="103"/>
      <c r="W1264" s="84">
        <f t="shared" si="526"/>
        <v>121</v>
      </c>
      <c r="X1264" s="84"/>
      <c r="Y1264" s="78">
        <f>SUM(E1247:E1264)</f>
        <v>120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7"/>
      <c r="N1265" s="277"/>
      <c r="O1265" s="277"/>
      <c r="P1265" s="277"/>
      <c r="Q1265" s="277"/>
      <c r="R1265" s="277"/>
      <c r="S1265" s="277"/>
      <c r="T1265" s="277"/>
      <c r="U1265" s="278"/>
      <c r="V1265" s="103"/>
      <c r="W1265" s="84">
        <f t="shared" si="526"/>
        <v>121</v>
      </c>
      <c r="X1265" s="84"/>
      <c r="Y1265" s="78">
        <f>SUM(E1247:E1265)</f>
        <v>120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7"/>
      <c r="N1266" s="277"/>
      <c r="O1266" s="277"/>
      <c r="P1266" s="277"/>
      <c r="Q1266" s="277"/>
      <c r="R1266" s="277"/>
      <c r="S1266" s="277"/>
      <c r="T1266" s="277"/>
      <c r="U1266" s="278"/>
      <c r="V1266" s="103"/>
      <c r="W1266" s="84">
        <f t="shared" si="526"/>
        <v>121</v>
      </c>
      <c r="X1266" s="84"/>
      <c r="Y1266" s="78">
        <f>SUM(E1247:E1266)</f>
        <v>120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7"/>
      <c r="N1267" s="277"/>
      <c r="O1267" s="277"/>
      <c r="P1267" s="277"/>
      <c r="Q1267" s="277"/>
      <c r="R1267" s="277"/>
      <c r="S1267" s="277"/>
      <c r="T1267" s="277"/>
      <c r="U1267" s="278"/>
      <c r="V1267" s="103"/>
      <c r="W1267" s="84">
        <f t="shared" si="526"/>
        <v>121</v>
      </c>
      <c r="X1267" s="84"/>
      <c r="Y1267" s="78">
        <f>SUM(E1247:E1267)</f>
        <v>120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7"/>
      <c r="N1268" s="277"/>
      <c r="O1268" s="277"/>
      <c r="P1268" s="277"/>
      <c r="Q1268" s="277"/>
      <c r="R1268" s="277"/>
      <c r="S1268" s="277"/>
      <c r="T1268" s="277"/>
      <c r="U1268" s="278"/>
      <c r="V1268" s="103"/>
      <c r="W1268" s="84">
        <f t="shared" si="526"/>
        <v>121</v>
      </c>
      <c r="X1268" s="84"/>
      <c r="Y1268" s="78">
        <f>SUM(E1247:E1268)</f>
        <v>120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7"/>
      <c r="N1269" s="277"/>
      <c r="O1269" s="277"/>
      <c r="P1269" s="277"/>
      <c r="Q1269" s="277"/>
      <c r="R1269" s="277"/>
      <c r="S1269" s="277"/>
      <c r="T1269" s="277"/>
      <c r="U1269" s="278"/>
      <c r="V1269" s="103"/>
      <c r="W1269" s="84">
        <f t="shared" si="526"/>
        <v>121</v>
      </c>
      <c r="X1269" s="84"/>
      <c r="Y1269" s="78">
        <f>SUM(E1247:E1269)</f>
        <v>120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7"/>
      <c r="N1270" s="277"/>
      <c r="O1270" s="277"/>
      <c r="P1270" s="277"/>
      <c r="Q1270" s="277"/>
      <c r="R1270" s="277"/>
      <c r="S1270" s="277"/>
      <c r="T1270" s="277"/>
      <c r="U1270" s="278"/>
      <c r="V1270" s="103"/>
      <c r="W1270" s="84">
        <f t="shared" si="526"/>
        <v>121</v>
      </c>
      <c r="X1270" s="84"/>
      <c r="Y1270" s="78">
        <f>SUM(E1247:E1270)</f>
        <v>120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7"/>
      <c r="N1271" s="277"/>
      <c r="O1271" s="277"/>
      <c r="P1271" s="277"/>
      <c r="Q1271" s="277"/>
      <c r="R1271" s="277"/>
      <c r="S1271" s="277"/>
      <c r="T1271" s="277"/>
      <c r="U1271" s="278"/>
      <c r="V1271" s="103"/>
      <c r="W1271" s="72"/>
      <c r="X1271" s="72"/>
      <c r="Y1271" s="78">
        <f>SUM(E1247:E1271)</f>
        <v>120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9" t="s">
        <v>365</v>
      </c>
      <c r="C1272" s="320"/>
      <c r="D1272" s="79"/>
      <c r="E1272" s="80"/>
      <c r="F1272" s="80"/>
      <c r="G1272" s="81"/>
      <c r="H1272" s="192"/>
      <c r="I1272" s="192"/>
      <c r="J1272" s="192"/>
      <c r="K1272" s="82"/>
      <c r="L1272" s="319" t="s">
        <v>306</v>
      </c>
      <c r="M1272" s="330"/>
      <c r="N1272" s="330"/>
      <c r="O1272" s="330"/>
      <c r="P1272" s="330"/>
      <c r="Q1272" s="330"/>
      <c r="R1272" s="330"/>
      <c r="S1272" s="330"/>
      <c r="T1272" s="330"/>
      <c r="U1272" s="320"/>
      <c r="V1272" s="104"/>
      <c r="W1272" s="72"/>
      <c r="X1272" s="72"/>
      <c r="Y1272" s="72"/>
      <c r="Z1272" s="72"/>
      <c r="AA1272" s="72" t="str">
        <f t="shared" si="525"/>
        <v/>
      </c>
      <c r="AB1272" s="72"/>
      <c r="AC1272" s="72">
        <f>SUM(AC1247:AC1271)</f>
        <v>25</v>
      </c>
      <c r="AD1272" s="72">
        <f>SUM(AD1247:AD1271)</f>
        <v>25</v>
      </c>
      <c r="AM1272" s="109">
        <f>SUM(AM1247:AM1271)</f>
        <v>2</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9" t="s">
        <v>307</v>
      </c>
      <c r="C1273" s="320"/>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2" t="s">
        <v>222</v>
      </c>
      <c r="C1277" s="313"/>
      <c r="D1277" s="314" t="s">
        <v>223</v>
      </c>
      <c r="E1277" s="305"/>
      <c r="F1277" s="88"/>
      <c r="G1277" s="315" t="s">
        <v>224</v>
      </c>
      <c r="H1277" s="316"/>
      <c r="I1277" s="28">
        <f>SUM(E1288:E1312)</f>
        <v>48</v>
      </c>
      <c r="J1277" s="317" t="s">
        <v>225</v>
      </c>
      <c r="K1277" s="318"/>
      <c r="L1277" s="305"/>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5" t="s">
        <v>226</v>
      </c>
      <c r="AA1277" s="296"/>
      <c r="AB1277" s="297"/>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12</v>
      </c>
      <c r="D1278" s="31" t="s">
        <v>229</v>
      </c>
      <c r="E1278" s="66" t="str">
        <f>TEXT(IF('Cable Calculator'!FC7="","",'Cable Calculator'!FC7),)</f>
        <v/>
      </c>
      <c r="F1278" s="88"/>
      <c r="G1278" s="304" t="s">
        <v>230</v>
      </c>
      <c r="H1278" s="305"/>
      <c r="I1278" s="33">
        <f>E1279-I1277</f>
        <v>24</v>
      </c>
      <c r="J1278" s="289" t="s">
        <v>231</v>
      </c>
      <c r="K1278" s="290"/>
      <c r="L1278" s="34">
        <f>I1282</f>
        <v>757</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8" t="s">
        <v>232</v>
      </c>
      <c r="AA1278" s="300" t="s">
        <v>233</v>
      </c>
      <c r="AB1278" s="301"/>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v>72</v>
      </c>
      <c r="F1279" s="88"/>
      <c r="G1279" s="291" t="s">
        <v>237</v>
      </c>
      <c r="H1279" s="292"/>
      <c r="I1279" s="35">
        <f>IF(E1279=0,0,12-(MOD(I1277,12)))</f>
        <v>12</v>
      </c>
      <c r="J1279" s="289" t="s">
        <v>238</v>
      </c>
      <c r="K1279" s="290"/>
      <c r="L1279" s="39">
        <f>I1283-I1277</f>
        <v>768</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9"/>
      <c r="AA1279" s="302"/>
      <c r="AB1279" s="303"/>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v>12</v>
      </c>
      <c r="F1280" s="88"/>
      <c r="G1280" s="321" t="s">
        <v>242</v>
      </c>
      <c r="H1280" s="43" t="s">
        <v>243</v>
      </c>
      <c r="I1280" s="35">
        <f>IF(E1280&lt;&gt;0,1,0)</f>
        <v>1</v>
      </c>
      <c r="J1280" s="291" t="s">
        <v>244</v>
      </c>
      <c r="K1280" s="292"/>
      <c r="L1280" s="44">
        <f>'Cable Calculator'!FC3</f>
        <v>1043</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v>757</v>
      </c>
      <c r="F1281" s="88"/>
      <c r="G1281" s="322"/>
      <c r="H1281" s="47" t="s">
        <v>248</v>
      </c>
      <c r="I1281" s="35">
        <f>IF(E1280&lt;&gt;0,E1280,0)</f>
        <v>12</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6</v>
      </c>
      <c r="F1282" s="88"/>
      <c r="G1282" s="321" t="s">
        <v>251</v>
      </c>
      <c r="H1282" s="51" t="s">
        <v>252</v>
      </c>
      <c r="I1282" s="112">
        <f>E1281</f>
        <v>757</v>
      </c>
      <c r="J1282" s="323" t="s">
        <v>253</v>
      </c>
      <c r="K1282" s="324"/>
      <c r="L1282" s="325"/>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N</v>
      </c>
      <c r="F1283" s="88"/>
      <c r="G1283" s="322"/>
      <c r="H1283" s="47" t="s">
        <v>257</v>
      </c>
      <c r="I1283" s="35">
        <f>IF(E1281="","0",IF(AND(E1278="EUC",E1279=432), I1282+(203-E1280),IF(E1281=0,0,(E1281+(E1279-E1280)-1))))</f>
        <v>816</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60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1" t="s">
        <v>260</v>
      </c>
      <c r="C1286" s="293" t="s">
        <v>261</v>
      </c>
      <c r="D1286" s="293" t="s">
        <v>262</v>
      </c>
      <c r="E1286" s="306" t="s">
        <v>263</v>
      </c>
      <c r="F1286" s="293" t="s">
        <v>264</v>
      </c>
      <c r="G1286" s="308" t="s">
        <v>265</v>
      </c>
      <c r="H1286" s="308" t="s">
        <v>266</v>
      </c>
      <c r="I1286" s="308" t="s">
        <v>267</v>
      </c>
      <c r="J1286" s="310" t="s">
        <v>268</v>
      </c>
      <c r="K1286" s="293"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2"/>
      <c r="C1287" s="294"/>
      <c r="D1287" s="294"/>
      <c r="E1287" s="307"/>
      <c r="F1287" s="294"/>
      <c r="G1287" s="309"/>
      <c r="H1287" s="309"/>
      <c r="I1287" s="309"/>
      <c r="J1287" s="311"/>
      <c r="K1287" s="294"/>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t="s">
        <v>502</v>
      </c>
      <c r="D1288" s="102"/>
      <c r="E1288" s="32">
        <v>48</v>
      </c>
      <c r="F1288" s="32"/>
      <c r="G1288" s="68" t="s">
        <v>277</v>
      </c>
      <c r="H1288" s="69">
        <f>IF(I1288=0,0,I1288-(E1288-1))</f>
        <v>769</v>
      </c>
      <c r="I1288" s="70">
        <f>IF(E1288=0,0,I1283)</f>
        <v>816</v>
      </c>
      <c r="J1288" s="71" t="s">
        <v>278</v>
      </c>
      <c r="K1288" s="32"/>
      <c r="L1288" s="233"/>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769-816</v>
      </c>
      <c r="AF1288" s="109" t="str">
        <f t="shared" ref="AF1288:AF1312" si="530">IF(C1288="Field SPL","N","Y")</f>
        <v>N</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7"/>
      <c r="N1299" s="277"/>
      <c r="O1299" s="277"/>
      <c r="P1299" s="277"/>
      <c r="Q1299" s="277"/>
      <c r="R1299" s="277"/>
      <c r="S1299" s="277"/>
      <c r="T1299" s="277"/>
      <c r="U1299" s="278"/>
      <c r="V1299" s="103"/>
      <c r="W1299" s="84">
        <f>Y1299+1</f>
        <v>49</v>
      </c>
      <c r="X1299" s="84"/>
      <c r="Y1299" s="78">
        <f>SUM(E1288:E1299)</f>
        <v>48</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7"/>
      <c r="N1300" s="277"/>
      <c r="O1300" s="277"/>
      <c r="P1300" s="277"/>
      <c r="Q1300" s="277"/>
      <c r="R1300" s="277"/>
      <c r="S1300" s="277"/>
      <c r="T1300" s="277"/>
      <c r="U1300" s="278"/>
      <c r="V1300" s="103"/>
      <c r="W1300" s="84">
        <f>Y1300+1</f>
        <v>49</v>
      </c>
      <c r="X1300" s="84"/>
      <c r="Y1300" s="78">
        <f>SUM(E1288:E1300)</f>
        <v>48</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7"/>
      <c r="N1301" s="277"/>
      <c r="O1301" s="277"/>
      <c r="P1301" s="277"/>
      <c r="Q1301" s="277"/>
      <c r="R1301" s="277"/>
      <c r="S1301" s="277"/>
      <c r="T1301" s="277"/>
      <c r="U1301" s="278"/>
      <c r="V1301" s="103"/>
      <c r="W1301" s="84">
        <f>Y1301+1</f>
        <v>49</v>
      </c>
      <c r="X1301" s="84"/>
      <c r="Y1301" s="78">
        <f>SUM(E1288:E1301)</f>
        <v>48</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7"/>
      <c r="N1302" s="277"/>
      <c r="O1302" s="277"/>
      <c r="P1302" s="277"/>
      <c r="Q1302" s="277"/>
      <c r="R1302" s="277"/>
      <c r="S1302" s="277"/>
      <c r="T1302" s="277"/>
      <c r="U1302" s="278"/>
      <c r="V1302" s="103"/>
      <c r="W1302" s="84">
        <f>Y1302+1</f>
        <v>49</v>
      </c>
      <c r="X1302" s="84"/>
      <c r="Y1302" s="78">
        <f>SUM(E1288:E1302)</f>
        <v>48</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7"/>
      <c r="N1303" s="277"/>
      <c r="O1303" s="277"/>
      <c r="P1303" s="277"/>
      <c r="Q1303" s="277"/>
      <c r="R1303" s="277"/>
      <c r="S1303" s="277"/>
      <c r="T1303" s="277"/>
      <c r="U1303" s="278"/>
      <c r="V1303" s="103"/>
      <c r="W1303" s="84">
        <f t="shared" ref="W1303:W1311" si="543">Y1303+1</f>
        <v>49</v>
      </c>
      <c r="X1303" s="84"/>
      <c r="Y1303" s="78">
        <f>SUM(E1288:E1303)</f>
        <v>48</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7"/>
      <c r="N1304" s="277"/>
      <c r="O1304" s="277"/>
      <c r="P1304" s="277"/>
      <c r="Q1304" s="277"/>
      <c r="R1304" s="277"/>
      <c r="S1304" s="277"/>
      <c r="T1304" s="277"/>
      <c r="U1304" s="278"/>
      <c r="V1304" s="103"/>
      <c r="W1304" s="84">
        <f t="shared" si="543"/>
        <v>49</v>
      </c>
      <c r="X1304" s="84"/>
      <c r="Y1304" s="78">
        <f>SUM(E1288:E1304)</f>
        <v>48</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7"/>
      <c r="N1305" s="277"/>
      <c r="O1305" s="277"/>
      <c r="P1305" s="277"/>
      <c r="Q1305" s="277"/>
      <c r="R1305" s="277"/>
      <c r="S1305" s="277"/>
      <c r="T1305" s="277"/>
      <c r="U1305" s="278"/>
      <c r="V1305" s="103"/>
      <c r="W1305" s="84">
        <f t="shared" si="543"/>
        <v>49</v>
      </c>
      <c r="X1305" s="84"/>
      <c r="Y1305" s="78">
        <f>SUM(E1288:E1305)</f>
        <v>48</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7"/>
      <c r="N1306" s="277"/>
      <c r="O1306" s="277"/>
      <c r="P1306" s="277"/>
      <c r="Q1306" s="277"/>
      <c r="R1306" s="277"/>
      <c r="S1306" s="277"/>
      <c r="T1306" s="277"/>
      <c r="U1306" s="278"/>
      <c r="V1306" s="103"/>
      <c r="W1306" s="84">
        <f t="shared" si="543"/>
        <v>49</v>
      </c>
      <c r="X1306" s="84"/>
      <c r="Y1306" s="78">
        <f>SUM(E1288:E1306)</f>
        <v>48</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7"/>
      <c r="N1307" s="277"/>
      <c r="O1307" s="277"/>
      <c r="P1307" s="277"/>
      <c r="Q1307" s="277"/>
      <c r="R1307" s="277"/>
      <c r="S1307" s="277"/>
      <c r="T1307" s="277"/>
      <c r="U1307" s="278"/>
      <c r="V1307" s="103"/>
      <c r="W1307" s="84">
        <f t="shared" si="543"/>
        <v>49</v>
      </c>
      <c r="X1307" s="84"/>
      <c r="Y1307" s="78">
        <f>SUM(E1288:E1307)</f>
        <v>48</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7"/>
      <c r="N1308" s="277"/>
      <c r="O1308" s="277"/>
      <c r="P1308" s="277"/>
      <c r="Q1308" s="277"/>
      <c r="R1308" s="277"/>
      <c r="S1308" s="277"/>
      <c r="T1308" s="277"/>
      <c r="U1308" s="278"/>
      <c r="V1308" s="103"/>
      <c r="W1308" s="84">
        <f t="shared" si="543"/>
        <v>49</v>
      </c>
      <c r="X1308" s="84"/>
      <c r="Y1308" s="78">
        <f>SUM(E1288:E1308)</f>
        <v>48</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7"/>
      <c r="N1309" s="277"/>
      <c r="O1309" s="277"/>
      <c r="P1309" s="277"/>
      <c r="Q1309" s="277"/>
      <c r="R1309" s="277"/>
      <c r="S1309" s="277"/>
      <c r="T1309" s="277"/>
      <c r="U1309" s="278"/>
      <c r="V1309" s="103"/>
      <c r="W1309" s="84">
        <f t="shared" si="543"/>
        <v>49</v>
      </c>
      <c r="X1309" s="84"/>
      <c r="Y1309" s="78">
        <f>SUM(E1288:E1309)</f>
        <v>48</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7"/>
      <c r="N1310" s="277"/>
      <c r="O1310" s="277"/>
      <c r="P1310" s="277"/>
      <c r="Q1310" s="277"/>
      <c r="R1310" s="277"/>
      <c r="S1310" s="277"/>
      <c r="T1310" s="277"/>
      <c r="U1310" s="278"/>
      <c r="V1310" s="103"/>
      <c r="W1310" s="84">
        <f t="shared" si="543"/>
        <v>49</v>
      </c>
      <c r="X1310" s="84"/>
      <c r="Y1310" s="78">
        <f>SUM(E1288:E1310)</f>
        <v>48</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7"/>
      <c r="N1311" s="277"/>
      <c r="O1311" s="277"/>
      <c r="P1311" s="277"/>
      <c r="Q1311" s="277"/>
      <c r="R1311" s="277"/>
      <c r="S1311" s="277"/>
      <c r="T1311" s="277"/>
      <c r="U1311" s="278"/>
      <c r="V1311" s="103"/>
      <c r="W1311" s="84">
        <f t="shared" si="543"/>
        <v>49</v>
      </c>
      <c r="X1311" s="84"/>
      <c r="Y1311" s="78">
        <f>SUM(E1288:E1311)</f>
        <v>48</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7"/>
      <c r="N1312" s="277"/>
      <c r="O1312" s="277"/>
      <c r="P1312" s="277"/>
      <c r="Q1312" s="277"/>
      <c r="R1312" s="277"/>
      <c r="S1312" s="277"/>
      <c r="T1312" s="277"/>
      <c r="U1312" s="278"/>
      <c r="V1312" s="103"/>
      <c r="W1312" s="72"/>
      <c r="X1312" s="72"/>
      <c r="Y1312" s="78">
        <f>SUM(E1288:E1312)</f>
        <v>48</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9" t="s">
        <v>367</v>
      </c>
      <c r="C1313" s="320"/>
      <c r="D1313" s="79"/>
      <c r="E1313" s="80"/>
      <c r="F1313" s="80"/>
      <c r="G1313" s="81"/>
      <c r="H1313" s="192"/>
      <c r="I1313" s="192"/>
      <c r="J1313" s="192"/>
      <c r="K1313" s="82"/>
      <c r="L1313" s="319" t="s">
        <v>306</v>
      </c>
      <c r="M1313" s="330"/>
      <c r="N1313" s="330"/>
      <c r="O1313" s="330"/>
      <c r="P1313" s="330"/>
      <c r="Q1313" s="330"/>
      <c r="R1313" s="330"/>
      <c r="S1313" s="330"/>
      <c r="T1313" s="330"/>
      <c r="U1313" s="320"/>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9" t="s">
        <v>307</v>
      </c>
      <c r="C1314" s="320"/>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2" t="s">
        <v>222</v>
      </c>
      <c r="C1318" s="313"/>
      <c r="D1318" s="314" t="s">
        <v>223</v>
      </c>
      <c r="E1318" s="305"/>
      <c r="F1318" s="88"/>
      <c r="G1318" s="315" t="s">
        <v>224</v>
      </c>
      <c r="H1318" s="316"/>
      <c r="I1318" s="28">
        <f>SUM(E1329:E1353)</f>
        <v>0</v>
      </c>
      <c r="J1318" s="317" t="s">
        <v>225</v>
      </c>
      <c r="K1318" s="318"/>
      <c r="L1318" s="305"/>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5" t="s">
        <v>226</v>
      </c>
      <c r="AA1318" s="296"/>
      <c r="AB1318" s="297"/>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12</v>
      </c>
      <c r="D1319" s="31" t="s">
        <v>229</v>
      </c>
      <c r="E1319" s="66" t="str">
        <f>TEXT(IF('Cable Calculator'!FH7="","",'Cable Calculator'!FH7),)</f>
        <v/>
      </c>
      <c r="F1319" s="88"/>
      <c r="G1319" s="304" t="s">
        <v>230</v>
      </c>
      <c r="H1319" s="305"/>
      <c r="I1319" s="33">
        <f>E1320-I1318</f>
        <v>24</v>
      </c>
      <c r="J1319" s="289" t="s">
        <v>231</v>
      </c>
      <c r="K1319" s="290"/>
      <c r="L1319" s="34">
        <f>I1323</f>
        <v>781</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8" t="s">
        <v>232</v>
      </c>
      <c r="AA1319" s="300" t="s">
        <v>233</v>
      </c>
      <c r="AB1319" s="301"/>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v>24</v>
      </c>
      <c r="F1320" s="88"/>
      <c r="G1320" s="291" t="s">
        <v>237</v>
      </c>
      <c r="H1320" s="292"/>
      <c r="I1320" s="35">
        <f>IF(E1320=0,0,12-(MOD(I1318,12)))</f>
        <v>12</v>
      </c>
      <c r="J1320" s="289" t="s">
        <v>238</v>
      </c>
      <c r="K1320" s="290"/>
      <c r="L1320" s="39">
        <f>I1324-I1318</f>
        <v>792</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9"/>
      <c r="AA1320" s="302"/>
      <c r="AB1320" s="303"/>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v>12</v>
      </c>
      <c r="F1321" s="88"/>
      <c r="G1321" s="321" t="s">
        <v>242</v>
      </c>
      <c r="H1321" s="43" t="s">
        <v>243</v>
      </c>
      <c r="I1321" s="35">
        <f>IF(E1321&lt;&gt;0,1,0)</f>
        <v>1</v>
      </c>
      <c r="J1321" s="291" t="s">
        <v>244</v>
      </c>
      <c r="K1321" s="292"/>
      <c r="L1321" s="44">
        <f>'Cable Calculator'!FH3</f>
        <v>942</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v>781</v>
      </c>
      <c r="F1322" s="88"/>
      <c r="G1322" s="322"/>
      <c r="H1322" s="47" t="s">
        <v>248</v>
      </c>
      <c r="I1322" s="35">
        <f>IF(E1321&lt;&gt;0,E1321,0)</f>
        <v>12</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2</v>
      </c>
      <c r="F1323" s="88"/>
      <c r="G1323" s="321" t="s">
        <v>251</v>
      </c>
      <c r="H1323" s="51" t="s">
        <v>252</v>
      </c>
      <c r="I1323" s="112">
        <f>E1322</f>
        <v>781</v>
      </c>
      <c r="J1323" s="323" t="s">
        <v>253</v>
      </c>
      <c r="K1323" s="324"/>
      <c r="L1323" s="325"/>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N</v>
      </c>
      <c r="F1324" s="88"/>
      <c r="G1324" s="322"/>
      <c r="H1324" s="47" t="s">
        <v>257</v>
      </c>
      <c r="I1324" s="35">
        <f>IF(E1322="","0",IF(AND(E1319="EUC",E1320=432), I1323+(203-E1321),IF(E1322=0,0,(E1322+(E1320-E1321)-1))))</f>
        <v>792</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12</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1" t="s">
        <v>260</v>
      </c>
      <c r="C1327" s="293" t="s">
        <v>261</v>
      </c>
      <c r="D1327" s="293" t="s">
        <v>262</v>
      </c>
      <c r="E1327" s="306" t="s">
        <v>263</v>
      </c>
      <c r="F1327" s="293" t="s">
        <v>264</v>
      </c>
      <c r="G1327" s="308" t="s">
        <v>265</v>
      </c>
      <c r="H1327" s="308" t="s">
        <v>266</v>
      </c>
      <c r="I1327" s="308" t="s">
        <v>267</v>
      </c>
      <c r="J1327" s="310" t="s">
        <v>268</v>
      </c>
      <c r="K1327" s="293"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2"/>
      <c r="C1328" s="294"/>
      <c r="D1328" s="294"/>
      <c r="E1328" s="307"/>
      <c r="F1328" s="294"/>
      <c r="G1328" s="309"/>
      <c r="H1328" s="309"/>
      <c r="I1328" s="309"/>
      <c r="J1328" s="311"/>
      <c r="K1328" s="294"/>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9" t="s">
        <v>369</v>
      </c>
      <c r="C1354" s="320"/>
      <c r="D1354" s="79"/>
      <c r="E1354" s="80"/>
      <c r="F1354" s="80"/>
      <c r="G1354" s="81"/>
      <c r="H1354" s="192"/>
      <c r="I1354" s="192"/>
      <c r="J1354" s="192"/>
      <c r="K1354" s="82"/>
      <c r="L1354" s="319" t="s">
        <v>306</v>
      </c>
      <c r="M1354" s="330"/>
      <c r="N1354" s="330"/>
      <c r="O1354" s="330"/>
      <c r="P1354" s="330"/>
      <c r="Q1354" s="330"/>
      <c r="R1354" s="330"/>
      <c r="S1354" s="330"/>
      <c r="T1354" s="330"/>
      <c r="U1354" s="320"/>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9" t="s">
        <v>307</v>
      </c>
      <c r="C1355" s="320"/>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2" t="s">
        <v>222</v>
      </c>
      <c r="C1359" s="313"/>
      <c r="D1359" s="314" t="s">
        <v>223</v>
      </c>
      <c r="E1359" s="305"/>
      <c r="F1359" s="88"/>
      <c r="G1359" s="315" t="s">
        <v>224</v>
      </c>
      <c r="H1359" s="316"/>
      <c r="I1359" s="28">
        <f>SUM(E1370:E1394)</f>
        <v>0</v>
      </c>
      <c r="J1359" s="317" t="s">
        <v>225</v>
      </c>
      <c r="K1359" s="318"/>
      <c r="L1359" s="305"/>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5" t="s">
        <v>226</v>
      </c>
      <c r="AA1359" s="296"/>
      <c r="AB1359" s="297"/>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4" t="s">
        <v>230</v>
      </c>
      <c r="H1360" s="305"/>
      <c r="I1360" s="33">
        <f>E1361-I1359</f>
        <v>0</v>
      </c>
      <c r="J1360" s="289" t="s">
        <v>231</v>
      </c>
      <c r="K1360" s="290"/>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8" t="s">
        <v>232</v>
      </c>
      <c r="AA1360" s="300" t="s">
        <v>233</v>
      </c>
      <c r="AB1360" s="301"/>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1" t="s">
        <v>237</v>
      </c>
      <c r="H1361" s="292"/>
      <c r="I1361" s="35">
        <f>IF(E1361=0,0,12-(MOD(I1359,12)))</f>
        <v>0</v>
      </c>
      <c r="J1361" s="289" t="s">
        <v>238</v>
      </c>
      <c r="K1361" s="290"/>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9"/>
      <c r="AA1361" s="302"/>
      <c r="AB1361" s="303"/>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1" t="s">
        <v>242</v>
      </c>
      <c r="H1362" s="43" t="s">
        <v>243</v>
      </c>
      <c r="I1362" s="35">
        <f>IF(E1362&lt;&gt;0,1,0)</f>
        <v>0</v>
      </c>
      <c r="J1362" s="291" t="s">
        <v>244</v>
      </c>
      <c r="K1362" s="292"/>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2"/>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1" t="s">
        <v>251</v>
      </c>
      <c r="H1364" s="51" t="s">
        <v>252</v>
      </c>
      <c r="I1364" s="112">
        <f>E1363</f>
        <v>0</v>
      </c>
      <c r="J1364" s="323" t="s">
        <v>253</v>
      </c>
      <c r="K1364" s="324"/>
      <c r="L1364" s="325"/>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2"/>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1" t="s">
        <v>260</v>
      </c>
      <c r="C1368" s="293" t="s">
        <v>261</v>
      </c>
      <c r="D1368" s="293" t="s">
        <v>262</v>
      </c>
      <c r="E1368" s="306" t="s">
        <v>263</v>
      </c>
      <c r="F1368" s="293" t="s">
        <v>264</v>
      </c>
      <c r="G1368" s="308" t="s">
        <v>265</v>
      </c>
      <c r="H1368" s="308" t="s">
        <v>266</v>
      </c>
      <c r="I1368" s="308" t="s">
        <v>267</v>
      </c>
      <c r="J1368" s="310" t="s">
        <v>268</v>
      </c>
      <c r="K1368" s="293"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2"/>
      <c r="C1369" s="294"/>
      <c r="D1369" s="294"/>
      <c r="E1369" s="307"/>
      <c r="F1369" s="294"/>
      <c r="G1369" s="309"/>
      <c r="H1369" s="309"/>
      <c r="I1369" s="309"/>
      <c r="J1369" s="311"/>
      <c r="K1369" s="294"/>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9" t="s">
        <v>371</v>
      </c>
      <c r="C1395" s="320"/>
      <c r="D1395" s="79"/>
      <c r="E1395" s="80"/>
      <c r="F1395" s="80"/>
      <c r="G1395" s="81"/>
      <c r="H1395" s="192"/>
      <c r="I1395" s="192"/>
      <c r="J1395" s="192"/>
      <c r="K1395" s="82"/>
      <c r="L1395" s="319" t="s">
        <v>306</v>
      </c>
      <c r="M1395" s="330"/>
      <c r="N1395" s="330"/>
      <c r="O1395" s="330"/>
      <c r="P1395" s="330"/>
      <c r="Q1395" s="330"/>
      <c r="R1395" s="330"/>
      <c r="S1395" s="330"/>
      <c r="T1395" s="330"/>
      <c r="U1395" s="320"/>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9" t="s">
        <v>307</v>
      </c>
      <c r="C1396" s="320"/>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2" t="s">
        <v>222</v>
      </c>
      <c r="C1400" s="313"/>
      <c r="D1400" s="314" t="s">
        <v>223</v>
      </c>
      <c r="E1400" s="305"/>
      <c r="F1400" s="88"/>
      <c r="G1400" s="315" t="s">
        <v>224</v>
      </c>
      <c r="H1400" s="316"/>
      <c r="I1400" s="28">
        <f>SUM(E1411:E1435)</f>
        <v>0</v>
      </c>
      <c r="J1400" s="317" t="s">
        <v>225</v>
      </c>
      <c r="K1400" s="318"/>
      <c r="L1400" s="305"/>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5" t="s">
        <v>226</v>
      </c>
      <c r="AA1400" s="296"/>
      <c r="AB1400" s="297"/>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4" t="s">
        <v>230</v>
      </c>
      <c r="H1401" s="305"/>
      <c r="I1401" s="33">
        <f>E1402-I1400</f>
        <v>0</v>
      </c>
      <c r="J1401" s="289" t="s">
        <v>231</v>
      </c>
      <c r="K1401" s="290"/>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8" t="s">
        <v>232</v>
      </c>
      <c r="AA1401" s="300" t="s">
        <v>233</v>
      </c>
      <c r="AB1401" s="301"/>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1" t="s">
        <v>237</v>
      </c>
      <c r="H1402" s="292"/>
      <c r="I1402" s="35">
        <f>IF(E1402=0,0,12-(MOD(I1400,12)))</f>
        <v>0</v>
      </c>
      <c r="J1402" s="289" t="s">
        <v>238</v>
      </c>
      <c r="K1402" s="290"/>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9"/>
      <c r="AA1402" s="302"/>
      <c r="AB1402" s="303"/>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1" t="s">
        <v>242</v>
      </c>
      <c r="H1403" s="43" t="s">
        <v>243</v>
      </c>
      <c r="I1403" s="35">
        <f>IF(E1403&lt;&gt;0,1,0)</f>
        <v>0</v>
      </c>
      <c r="J1403" s="291" t="s">
        <v>244</v>
      </c>
      <c r="K1403" s="292"/>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2"/>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1" t="s">
        <v>251</v>
      </c>
      <c r="H1405" s="51" t="s">
        <v>252</v>
      </c>
      <c r="I1405" s="112">
        <f>E1404</f>
        <v>0</v>
      </c>
      <c r="J1405" s="323" t="s">
        <v>253</v>
      </c>
      <c r="K1405" s="324"/>
      <c r="L1405" s="325"/>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2"/>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1" t="s">
        <v>260</v>
      </c>
      <c r="C1409" s="293" t="s">
        <v>261</v>
      </c>
      <c r="D1409" s="293" t="s">
        <v>262</v>
      </c>
      <c r="E1409" s="306" t="s">
        <v>263</v>
      </c>
      <c r="F1409" s="293" t="s">
        <v>264</v>
      </c>
      <c r="G1409" s="308" t="s">
        <v>265</v>
      </c>
      <c r="H1409" s="308" t="s">
        <v>266</v>
      </c>
      <c r="I1409" s="308" t="s">
        <v>267</v>
      </c>
      <c r="J1409" s="310" t="s">
        <v>268</v>
      </c>
      <c r="K1409" s="293"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2"/>
      <c r="C1410" s="294"/>
      <c r="D1410" s="294"/>
      <c r="E1410" s="307"/>
      <c r="F1410" s="294"/>
      <c r="G1410" s="309"/>
      <c r="H1410" s="309"/>
      <c r="I1410" s="309"/>
      <c r="J1410" s="311"/>
      <c r="K1410" s="294"/>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9" t="s">
        <v>373</v>
      </c>
      <c r="C1436" s="320"/>
      <c r="D1436" s="79"/>
      <c r="E1436" s="80"/>
      <c r="F1436" s="80"/>
      <c r="G1436" s="81"/>
      <c r="H1436" s="192"/>
      <c r="I1436" s="192"/>
      <c r="J1436" s="192"/>
      <c r="K1436" s="82"/>
      <c r="L1436" s="319" t="s">
        <v>306</v>
      </c>
      <c r="M1436" s="330"/>
      <c r="N1436" s="330"/>
      <c r="O1436" s="330"/>
      <c r="P1436" s="330"/>
      <c r="Q1436" s="330"/>
      <c r="R1436" s="330"/>
      <c r="S1436" s="330"/>
      <c r="T1436" s="330"/>
      <c r="U1436" s="320"/>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9" t="s">
        <v>307</v>
      </c>
      <c r="C1437" s="320"/>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2" t="s">
        <v>222</v>
      </c>
      <c r="C1441" s="313"/>
      <c r="D1441" s="314" t="s">
        <v>223</v>
      </c>
      <c r="E1441" s="305"/>
      <c r="F1441" s="88"/>
      <c r="G1441" s="315" t="s">
        <v>224</v>
      </c>
      <c r="H1441" s="316"/>
      <c r="I1441" s="28">
        <f>SUM(E1452:E1476)</f>
        <v>0</v>
      </c>
      <c r="J1441" s="317" t="s">
        <v>225</v>
      </c>
      <c r="K1441" s="318"/>
      <c r="L1441" s="305"/>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5" t="s">
        <v>226</v>
      </c>
      <c r="AA1441" s="296"/>
      <c r="AB1441" s="297"/>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4" t="s">
        <v>230</v>
      </c>
      <c r="H1442" s="305"/>
      <c r="I1442" s="33">
        <f>E1443-I1441</f>
        <v>0</v>
      </c>
      <c r="J1442" s="289" t="s">
        <v>231</v>
      </c>
      <c r="K1442" s="290"/>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8" t="s">
        <v>232</v>
      </c>
      <c r="AA1442" s="300" t="s">
        <v>233</v>
      </c>
      <c r="AB1442" s="301"/>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1" t="s">
        <v>237</v>
      </c>
      <c r="H1443" s="292"/>
      <c r="I1443" s="35">
        <f>IF(E1443=0,0,12-(MOD(I1441,12)))</f>
        <v>0</v>
      </c>
      <c r="J1443" s="289" t="s">
        <v>238</v>
      </c>
      <c r="K1443" s="290"/>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9"/>
      <c r="AA1443" s="302"/>
      <c r="AB1443" s="303"/>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1" t="s">
        <v>242</v>
      </c>
      <c r="H1444" s="43" t="s">
        <v>243</v>
      </c>
      <c r="I1444" s="35">
        <f>IF(E1444&lt;&gt;0,1,0)</f>
        <v>0</v>
      </c>
      <c r="J1444" s="291" t="s">
        <v>244</v>
      </c>
      <c r="K1444" s="292"/>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2"/>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1" t="s">
        <v>251</v>
      </c>
      <c r="H1446" s="51" t="s">
        <v>252</v>
      </c>
      <c r="I1446" s="112">
        <f>E1445</f>
        <v>0</v>
      </c>
      <c r="J1446" s="323" t="s">
        <v>253</v>
      </c>
      <c r="K1446" s="324"/>
      <c r="L1446" s="325"/>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2"/>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1" t="s">
        <v>260</v>
      </c>
      <c r="C1450" s="293" t="s">
        <v>261</v>
      </c>
      <c r="D1450" s="293" t="s">
        <v>262</v>
      </c>
      <c r="E1450" s="306" t="s">
        <v>263</v>
      </c>
      <c r="F1450" s="293" t="s">
        <v>264</v>
      </c>
      <c r="G1450" s="308" t="s">
        <v>265</v>
      </c>
      <c r="H1450" s="308" t="s">
        <v>266</v>
      </c>
      <c r="I1450" s="308" t="s">
        <v>267</v>
      </c>
      <c r="J1450" s="310" t="s">
        <v>268</v>
      </c>
      <c r="K1450" s="293"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2"/>
      <c r="C1451" s="294"/>
      <c r="D1451" s="294"/>
      <c r="E1451" s="307"/>
      <c r="F1451" s="294"/>
      <c r="G1451" s="309"/>
      <c r="H1451" s="309"/>
      <c r="I1451" s="309"/>
      <c r="J1451" s="311"/>
      <c r="K1451" s="294"/>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9" t="s">
        <v>375</v>
      </c>
      <c r="C1477" s="320"/>
      <c r="D1477" s="79"/>
      <c r="E1477" s="80"/>
      <c r="F1477" s="80"/>
      <c r="G1477" s="81"/>
      <c r="H1477" s="192"/>
      <c r="I1477" s="192"/>
      <c r="J1477" s="192"/>
      <c r="K1477" s="82"/>
      <c r="L1477" s="319" t="s">
        <v>306</v>
      </c>
      <c r="M1477" s="330"/>
      <c r="N1477" s="330"/>
      <c r="O1477" s="330"/>
      <c r="P1477" s="330"/>
      <c r="Q1477" s="330"/>
      <c r="R1477" s="330"/>
      <c r="S1477" s="330"/>
      <c r="T1477" s="330"/>
      <c r="U1477" s="320"/>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9" t="s">
        <v>307</v>
      </c>
      <c r="C1478" s="320"/>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2" t="s">
        <v>222</v>
      </c>
      <c r="C1482" s="313"/>
      <c r="D1482" s="314" t="s">
        <v>223</v>
      </c>
      <c r="E1482" s="305"/>
      <c r="F1482" s="88"/>
      <c r="G1482" s="315" t="s">
        <v>224</v>
      </c>
      <c r="H1482" s="316"/>
      <c r="I1482" s="28">
        <f>SUM(E1493:E1517)</f>
        <v>0</v>
      </c>
      <c r="J1482" s="317" t="s">
        <v>225</v>
      </c>
      <c r="K1482" s="318"/>
      <c r="L1482" s="305"/>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5" t="s">
        <v>226</v>
      </c>
      <c r="AA1482" s="296"/>
      <c r="AB1482" s="297"/>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4" t="s">
        <v>230</v>
      </c>
      <c r="H1483" s="305"/>
      <c r="I1483" s="33">
        <f>E1484-I1482</f>
        <v>0</v>
      </c>
      <c r="J1483" s="289" t="s">
        <v>231</v>
      </c>
      <c r="K1483" s="290"/>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8" t="s">
        <v>232</v>
      </c>
      <c r="AA1483" s="300" t="s">
        <v>233</v>
      </c>
      <c r="AB1483" s="301"/>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1" t="s">
        <v>237</v>
      </c>
      <c r="H1484" s="292"/>
      <c r="I1484" s="35">
        <f>IF(E1484=0,0,12-(MOD(I1482,12)))</f>
        <v>0</v>
      </c>
      <c r="J1484" s="289" t="s">
        <v>238</v>
      </c>
      <c r="K1484" s="290"/>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9"/>
      <c r="AA1484" s="302"/>
      <c r="AB1484" s="303"/>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1" t="s">
        <v>242</v>
      </c>
      <c r="H1485" s="43" t="s">
        <v>243</v>
      </c>
      <c r="I1485" s="35">
        <f>IF(E1485&lt;&gt;0,1,0)</f>
        <v>0</v>
      </c>
      <c r="J1485" s="291" t="s">
        <v>244</v>
      </c>
      <c r="K1485" s="292"/>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2"/>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1" t="s">
        <v>251</v>
      </c>
      <c r="H1487" s="51" t="s">
        <v>252</v>
      </c>
      <c r="I1487" s="112">
        <f>E1486</f>
        <v>0</v>
      </c>
      <c r="J1487" s="323" t="s">
        <v>253</v>
      </c>
      <c r="K1487" s="324"/>
      <c r="L1487" s="325"/>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2"/>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1" t="s">
        <v>260</v>
      </c>
      <c r="C1491" s="293" t="s">
        <v>261</v>
      </c>
      <c r="D1491" s="293" t="s">
        <v>262</v>
      </c>
      <c r="E1491" s="306" t="s">
        <v>263</v>
      </c>
      <c r="F1491" s="293" t="s">
        <v>264</v>
      </c>
      <c r="G1491" s="308" t="s">
        <v>265</v>
      </c>
      <c r="H1491" s="308" t="s">
        <v>266</v>
      </c>
      <c r="I1491" s="308" t="s">
        <v>267</v>
      </c>
      <c r="J1491" s="310" t="s">
        <v>268</v>
      </c>
      <c r="K1491" s="293"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2"/>
      <c r="C1492" s="294"/>
      <c r="D1492" s="294"/>
      <c r="E1492" s="307"/>
      <c r="F1492" s="294"/>
      <c r="G1492" s="309"/>
      <c r="H1492" s="309"/>
      <c r="I1492" s="309"/>
      <c r="J1492" s="311"/>
      <c r="K1492" s="294"/>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9" t="s">
        <v>377</v>
      </c>
      <c r="C1518" s="320"/>
      <c r="D1518" s="79"/>
      <c r="E1518" s="80"/>
      <c r="F1518" s="80"/>
      <c r="G1518" s="81"/>
      <c r="H1518" s="192"/>
      <c r="I1518" s="192"/>
      <c r="J1518" s="192"/>
      <c r="K1518" s="82"/>
      <c r="L1518" s="319" t="s">
        <v>306</v>
      </c>
      <c r="M1518" s="330"/>
      <c r="N1518" s="330"/>
      <c r="O1518" s="330"/>
      <c r="P1518" s="330"/>
      <c r="Q1518" s="330"/>
      <c r="R1518" s="330"/>
      <c r="S1518" s="330"/>
      <c r="T1518" s="330"/>
      <c r="U1518" s="320"/>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9" t="s">
        <v>307</v>
      </c>
      <c r="C1519" s="320"/>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2" t="s">
        <v>222</v>
      </c>
      <c r="C1523" s="313"/>
      <c r="D1523" s="314" t="s">
        <v>223</v>
      </c>
      <c r="E1523" s="305"/>
      <c r="F1523" s="88"/>
      <c r="G1523" s="315" t="s">
        <v>224</v>
      </c>
      <c r="H1523" s="316"/>
      <c r="I1523" s="28">
        <f>SUM(E1534:E1558)</f>
        <v>0</v>
      </c>
      <c r="J1523" s="317" t="s">
        <v>225</v>
      </c>
      <c r="K1523" s="318"/>
      <c r="L1523" s="305"/>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5" t="s">
        <v>226</v>
      </c>
      <c r="AA1523" s="296"/>
      <c r="AB1523" s="297"/>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4" t="s">
        <v>230</v>
      </c>
      <c r="H1524" s="305"/>
      <c r="I1524" s="33">
        <f>E1525-I1523</f>
        <v>0</v>
      </c>
      <c r="J1524" s="289" t="s">
        <v>231</v>
      </c>
      <c r="K1524" s="290"/>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8" t="s">
        <v>232</v>
      </c>
      <c r="AA1524" s="300" t="s">
        <v>233</v>
      </c>
      <c r="AB1524" s="301"/>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1" t="s">
        <v>237</v>
      </c>
      <c r="H1525" s="292"/>
      <c r="I1525" s="35">
        <f>IF(E1525=0,0,12-(MOD(I1523,12)))</f>
        <v>0</v>
      </c>
      <c r="J1525" s="289" t="s">
        <v>238</v>
      </c>
      <c r="K1525" s="290"/>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9"/>
      <c r="AA1525" s="302"/>
      <c r="AB1525" s="303"/>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1" t="s">
        <v>242</v>
      </c>
      <c r="H1526" s="43" t="s">
        <v>243</v>
      </c>
      <c r="I1526" s="35">
        <f>IF(E1526&lt;&gt;0,1,0)</f>
        <v>0</v>
      </c>
      <c r="J1526" s="291" t="s">
        <v>244</v>
      </c>
      <c r="K1526" s="292"/>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2"/>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1" t="s">
        <v>251</v>
      </c>
      <c r="H1528" s="51" t="s">
        <v>252</v>
      </c>
      <c r="I1528" s="112">
        <f>E1527</f>
        <v>0</v>
      </c>
      <c r="J1528" s="323" t="s">
        <v>253</v>
      </c>
      <c r="K1528" s="324"/>
      <c r="L1528" s="325"/>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2"/>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1" t="s">
        <v>260</v>
      </c>
      <c r="C1532" s="293" t="s">
        <v>261</v>
      </c>
      <c r="D1532" s="293" t="s">
        <v>262</v>
      </c>
      <c r="E1532" s="306" t="s">
        <v>263</v>
      </c>
      <c r="F1532" s="293" t="s">
        <v>264</v>
      </c>
      <c r="G1532" s="308" t="s">
        <v>265</v>
      </c>
      <c r="H1532" s="308" t="s">
        <v>266</v>
      </c>
      <c r="I1532" s="308" t="s">
        <v>267</v>
      </c>
      <c r="J1532" s="310" t="s">
        <v>268</v>
      </c>
      <c r="K1532" s="293"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2"/>
      <c r="C1533" s="294"/>
      <c r="D1533" s="294"/>
      <c r="E1533" s="307"/>
      <c r="F1533" s="294"/>
      <c r="G1533" s="309"/>
      <c r="H1533" s="309"/>
      <c r="I1533" s="309"/>
      <c r="J1533" s="311"/>
      <c r="K1533" s="294"/>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9" t="s">
        <v>379</v>
      </c>
      <c r="C1559" s="320"/>
      <c r="D1559" s="79"/>
      <c r="E1559" s="80"/>
      <c r="F1559" s="80"/>
      <c r="G1559" s="81"/>
      <c r="H1559" s="192"/>
      <c r="I1559" s="192"/>
      <c r="J1559" s="192"/>
      <c r="K1559" s="82"/>
      <c r="L1559" s="319" t="s">
        <v>306</v>
      </c>
      <c r="M1559" s="330"/>
      <c r="N1559" s="330"/>
      <c r="O1559" s="330"/>
      <c r="P1559" s="330"/>
      <c r="Q1559" s="330"/>
      <c r="R1559" s="330"/>
      <c r="S1559" s="330"/>
      <c r="T1559" s="330"/>
      <c r="U1559" s="320"/>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9" t="s">
        <v>307</v>
      </c>
      <c r="C1560" s="320"/>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2" t="s">
        <v>222</v>
      </c>
      <c r="C1564" s="313"/>
      <c r="D1564" s="314" t="s">
        <v>223</v>
      </c>
      <c r="E1564" s="305"/>
      <c r="F1564" s="88"/>
      <c r="G1564" s="315" t="s">
        <v>224</v>
      </c>
      <c r="H1564" s="316"/>
      <c r="I1564" s="28">
        <f>SUM(E1575:E1599)</f>
        <v>0</v>
      </c>
      <c r="J1564" s="317" t="s">
        <v>225</v>
      </c>
      <c r="K1564" s="318"/>
      <c r="L1564" s="305"/>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5" t="s">
        <v>226</v>
      </c>
      <c r="AA1564" s="296"/>
      <c r="AB1564" s="297"/>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4" t="s">
        <v>230</v>
      </c>
      <c r="H1565" s="305"/>
      <c r="I1565" s="33">
        <f>E1566-I1564</f>
        <v>0</v>
      </c>
      <c r="J1565" s="289" t="s">
        <v>231</v>
      </c>
      <c r="K1565" s="290"/>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8" t="s">
        <v>232</v>
      </c>
      <c r="AA1565" s="300" t="s">
        <v>233</v>
      </c>
      <c r="AB1565" s="301"/>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1" t="s">
        <v>237</v>
      </c>
      <c r="H1566" s="292"/>
      <c r="I1566" s="35">
        <f>IF(E1566=0,0,12-(MOD(I1564,12)))</f>
        <v>0</v>
      </c>
      <c r="J1566" s="289" t="s">
        <v>238</v>
      </c>
      <c r="K1566" s="290"/>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9"/>
      <c r="AA1566" s="302"/>
      <c r="AB1566" s="303"/>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1" t="s">
        <v>242</v>
      </c>
      <c r="H1567" s="43" t="s">
        <v>243</v>
      </c>
      <c r="I1567" s="35">
        <f>IF(E1567&lt;&gt;0,1,0)</f>
        <v>0</v>
      </c>
      <c r="J1567" s="291" t="s">
        <v>244</v>
      </c>
      <c r="K1567" s="292"/>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2"/>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1" t="s">
        <v>251</v>
      </c>
      <c r="H1569" s="51" t="s">
        <v>252</v>
      </c>
      <c r="I1569" s="112">
        <f>E1568</f>
        <v>0</v>
      </c>
      <c r="J1569" s="323" t="s">
        <v>253</v>
      </c>
      <c r="K1569" s="324"/>
      <c r="L1569" s="325"/>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2"/>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1" t="s">
        <v>260</v>
      </c>
      <c r="C1573" s="293" t="s">
        <v>261</v>
      </c>
      <c r="D1573" s="293" t="s">
        <v>262</v>
      </c>
      <c r="E1573" s="306" t="s">
        <v>263</v>
      </c>
      <c r="F1573" s="293" t="s">
        <v>264</v>
      </c>
      <c r="G1573" s="308" t="s">
        <v>265</v>
      </c>
      <c r="H1573" s="308" t="s">
        <v>266</v>
      </c>
      <c r="I1573" s="308" t="s">
        <v>267</v>
      </c>
      <c r="J1573" s="310" t="s">
        <v>268</v>
      </c>
      <c r="K1573" s="293"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2"/>
      <c r="C1574" s="294"/>
      <c r="D1574" s="294"/>
      <c r="E1574" s="307"/>
      <c r="F1574" s="294"/>
      <c r="G1574" s="309"/>
      <c r="H1574" s="309"/>
      <c r="I1574" s="309"/>
      <c r="J1574" s="311"/>
      <c r="K1574" s="294"/>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9" t="s">
        <v>381</v>
      </c>
      <c r="C1600" s="320"/>
      <c r="D1600" s="79"/>
      <c r="E1600" s="80"/>
      <c r="F1600" s="80"/>
      <c r="G1600" s="81"/>
      <c r="H1600" s="192"/>
      <c r="I1600" s="192"/>
      <c r="J1600" s="192"/>
      <c r="K1600" s="82"/>
      <c r="L1600" s="319" t="s">
        <v>306</v>
      </c>
      <c r="M1600" s="330"/>
      <c r="N1600" s="330"/>
      <c r="O1600" s="330"/>
      <c r="P1600" s="330"/>
      <c r="Q1600" s="330"/>
      <c r="R1600" s="330"/>
      <c r="S1600" s="330"/>
      <c r="T1600" s="330"/>
      <c r="U1600" s="320"/>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9" t="s">
        <v>307</v>
      </c>
      <c r="C1601" s="320"/>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2" t="s">
        <v>222</v>
      </c>
      <c r="C1605" s="313"/>
      <c r="D1605" s="314" t="s">
        <v>223</v>
      </c>
      <c r="E1605" s="305"/>
      <c r="F1605" s="88"/>
      <c r="G1605" s="315" t="s">
        <v>224</v>
      </c>
      <c r="H1605" s="316"/>
      <c r="I1605" s="28">
        <f>SUM(E1616:E1640)</f>
        <v>0</v>
      </c>
      <c r="J1605" s="317" t="s">
        <v>225</v>
      </c>
      <c r="K1605" s="318"/>
      <c r="L1605" s="305"/>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5" t="s">
        <v>226</v>
      </c>
      <c r="AA1605" s="296"/>
      <c r="AB1605" s="297"/>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4" t="s">
        <v>230</v>
      </c>
      <c r="H1606" s="305"/>
      <c r="I1606" s="33">
        <f>E1607-I1605</f>
        <v>0</v>
      </c>
      <c r="J1606" s="289" t="s">
        <v>231</v>
      </c>
      <c r="K1606" s="290"/>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8" t="s">
        <v>232</v>
      </c>
      <c r="AA1606" s="300" t="s">
        <v>233</v>
      </c>
      <c r="AB1606" s="301"/>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1" t="s">
        <v>237</v>
      </c>
      <c r="H1607" s="292"/>
      <c r="I1607" s="35">
        <f>IF(E1607=0,0,12-(MOD(I1605,12)))</f>
        <v>0</v>
      </c>
      <c r="J1607" s="289" t="s">
        <v>238</v>
      </c>
      <c r="K1607" s="290"/>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9"/>
      <c r="AA1607" s="302"/>
      <c r="AB1607" s="303"/>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1" t="s">
        <v>242</v>
      </c>
      <c r="H1608" s="43" t="s">
        <v>243</v>
      </c>
      <c r="I1608" s="35">
        <f>IF(E1608&lt;&gt;0,1,0)</f>
        <v>0</v>
      </c>
      <c r="J1608" s="291" t="s">
        <v>244</v>
      </c>
      <c r="K1608" s="292"/>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2"/>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1" t="s">
        <v>251</v>
      </c>
      <c r="H1610" s="51" t="s">
        <v>252</v>
      </c>
      <c r="I1610" s="112">
        <f>E1609</f>
        <v>0</v>
      </c>
      <c r="J1610" s="323" t="s">
        <v>253</v>
      </c>
      <c r="K1610" s="324"/>
      <c r="L1610" s="325"/>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2"/>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1" t="s">
        <v>260</v>
      </c>
      <c r="C1614" s="293" t="s">
        <v>261</v>
      </c>
      <c r="D1614" s="293" t="s">
        <v>262</v>
      </c>
      <c r="E1614" s="306" t="s">
        <v>263</v>
      </c>
      <c r="F1614" s="293" t="s">
        <v>264</v>
      </c>
      <c r="G1614" s="308" t="s">
        <v>265</v>
      </c>
      <c r="H1614" s="308" t="s">
        <v>266</v>
      </c>
      <c r="I1614" s="308" t="s">
        <v>267</v>
      </c>
      <c r="J1614" s="310" t="s">
        <v>268</v>
      </c>
      <c r="K1614" s="293"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2"/>
      <c r="C1615" s="294"/>
      <c r="D1615" s="294"/>
      <c r="E1615" s="307"/>
      <c r="F1615" s="294"/>
      <c r="G1615" s="309"/>
      <c r="H1615" s="309"/>
      <c r="I1615" s="309"/>
      <c r="J1615" s="311"/>
      <c r="K1615" s="294"/>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9" t="s">
        <v>383</v>
      </c>
      <c r="C1641" s="320"/>
      <c r="D1641" s="79"/>
      <c r="E1641" s="80"/>
      <c r="F1641" s="80"/>
      <c r="G1641" s="81"/>
      <c r="H1641" s="192"/>
      <c r="I1641" s="192"/>
      <c r="J1641" s="192"/>
      <c r="K1641" s="82"/>
      <c r="L1641" s="319" t="s">
        <v>306</v>
      </c>
      <c r="M1641" s="330"/>
      <c r="N1641" s="330"/>
      <c r="O1641" s="330"/>
      <c r="P1641" s="330"/>
      <c r="Q1641" s="330"/>
      <c r="R1641" s="330"/>
      <c r="S1641" s="330"/>
      <c r="T1641" s="330"/>
      <c r="U1641" s="320"/>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9" t="s">
        <v>307</v>
      </c>
      <c r="C1642" s="320"/>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2" t="s">
        <v>222</v>
      </c>
      <c r="C1646" s="313"/>
      <c r="D1646" s="314" t="s">
        <v>223</v>
      </c>
      <c r="E1646" s="305"/>
      <c r="F1646" s="88"/>
      <c r="G1646" s="315" t="s">
        <v>224</v>
      </c>
      <c r="H1646" s="316"/>
      <c r="I1646" s="28">
        <f>SUM(E1657:E1681)</f>
        <v>0</v>
      </c>
      <c r="J1646" s="317" t="s">
        <v>225</v>
      </c>
      <c r="K1646" s="318"/>
      <c r="L1646" s="305"/>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5" t="s">
        <v>226</v>
      </c>
      <c r="AA1646" s="296"/>
      <c r="AB1646" s="297"/>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4" t="s">
        <v>230</v>
      </c>
      <c r="H1647" s="305"/>
      <c r="I1647" s="33">
        <f>E1648-I1646</f>
        <v>0</v>
      </c>
      <c r="J1647" s="289" t="s">
        <v>231</v>
      </c>
      <c r="K1647" s="290"/>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8" t="s">
        <v>232</v>
      </c>
      <c r="AA1647" s="300" t="s">
        <v>233</v>
      </c>
      <c r="AB1647" s="301"/>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1" t="s">
        <v>237</v>
      </c>
      <c r="H1648" s="292"/>
      <c r="I1648" s="35">
        <f>IF(E1648=0,0,12-(MOD(I1646,12)))</f>
        <v>0</v>
      </c>
      <c r="J1648" s="289" t="s">
        <v>238</v>
      </c>
      <c r="K1648" s="290"/>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9"/>
      <c r="AA1648" s="302"/>
      <c r="AB1648" s="303"/>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1" t="s">
        <v>242</v>
      </c>
      <c r="H1649" s="43" t="s">
        <v>243</v>
      </c>
      <c r="I1649" s="35">
        <f>IF(E1649&lt;&gt;0,1,0)</f>
        <v>0</v>
      </c>
      <c r="J1649" s="291" t="s">
        <v>244</v>
      </c>
      <c r="K1649" s="292"/>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2"/>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1" t="s">
        <v>251</v>
      </c>
      <c r="H1651" s="51" t="s">
        <v>252</v>
      </c>
      <c r="I1651" s="112">
        <f>E1650</f>
        <v>0</v>
      </c>
      <c r="J1651" s="323" t="s">
        <v>253</v>
      </c>
      <c r="K1651" s="324"/>
      <c r="L1651" s="325"/>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2"/>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1" t="s">
        <v>260</v>
      </c>
      <c r="C1655" s="293" t="s">
        <v>261</v>
      </c>
      <c r="D1655" s="293" t="s">
        <v>262</v>
      </c>
      <c r="E1655" s="306" t="s">
        <v>263</v>
      </c>
      <c r="F1655" s="293" t="s">
        <v>264</v>
      </c>
      <c r="G1655" s="308" t="s">
        <v>265</v>
      </c>
      <c r="H1655" s="308" t="s">
        <v>266</v>
      </c>
      <c r="I1655" s="308" t="s">
        <v>267</v>
      </c>
      <c r="J1655" s="310" t="s">
        <v>268</v>
      </c>
      <c r="K1655" s="293"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2"/>
      <c r="C1656" s="294"/>
      <c r="D1656" s="294"/>
      <c r="E1656" s="307"/>
      <c r="F1656" s="294"/>
      <c r="G1656" s="309"/>
      <c r="H1656" s="309"/>
      <c r="I1656" s="309"/>
      <c r="J1656" s="311"/>
      <c r="K1656" s="294"/>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9" t="s">
        <v>385</v>
      </c>
      <c r="C1682" s="320"/>
      <c r="D1682" s="79"/>
      <c r="E1682" s="80"/>
      <c r="F1682" s="80"/>
      <c r="G1682" s="81"/>
      <c r="H1682" s="192"/>
      <c r="I1682" s="192"/>
      <c r="J1682" s="192"/>
      <c r="K1682" s="82"/>
      <c r="L1682" s="319" t="s">
        <v>306</v>
      </c>
      <c r="M1682" s="330"/>
      <c r="N1682" s="330"/>
      <c r="O1682" s="330"/>
      <c r="P1682" s="330"/>
      <c r="Q1682" s="330"/>
      <c r="R1682" s="330"/>
      <c r="S1682" s="330"/>
      <c r="T1682" s="330"/>
      <c r="U1682" s="320"/>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9" t="s">
        <v>307</v>
      </c>
      <c r="C1683" s="320"/>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2" t="s">
        <v>222</v>
      </c>
      <c r="C1687" s="313"/>
      <c r="D1687" s="314" t="s">
        <v>223</v>
      </c>
      <c r="E1687" s="305"/>
      <c r="F1687" s="88"/>
      <c r="G1687" s="315" t="s">
        <v>224</v>
      </c>
      <c r="H1687" s="316"/>
      <c r="I1687" s="28">
        <f>SUM(E1698:E1722)</f>
        <v>0</v>
      </c>
      <c r="J1687" s="317" t="s">
        <v>225</v>
      </c>
      <c r="K1687" s="318"/>
      <c r="L1687" s="305"/>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5" t="s">
        <v>226</v>
      </c>
      <c r="AA1687" s="296"/>
      <c r="AB1687" s="297"/>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4" t="s">
        <v>230</v>
      </c>
      <c r="H1688" s="305"/>
      <c r="I1688" s="33">
        <f>E1689-I1687</f>
        <v>0</v>
      </c>
      <c r="J1688" s="289" t="s">
        <v>231</v>
      </c>
      <c r="K1688" s="290"/>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8" t="s">
        <v>232</v>
      </c>
      <c r="AA1688" s="300" t="s">
        <v>233</v>
      </c>
      <c r="AB1688" s="301"/>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1" t="s">
        <v>237</v>
      </c>
      <c r="H1689" s="292"/>
      <c r="I1689" s="35">
        <f>IF(E1689=0,0,12-(MOD(I1687,12)))</f>
        <v>0</v>
      </c>
      <c r="J1689" s="289" t="s">
        <v>238</v>
      </c>
      <c r="K1689" s="290"/>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9"/>
      <c r="AA1689" s="302"/>
      <c r="AB1689" s="303"/>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1" t="s">
        <v>242</v>
      </c>
      <c r="H1690" s="43" t="s">
        <v>243</v>
      </c>
      <c r="I1690" s="35">
        <f>IF(E1690&lt;&gt;0,1,0)</f>
        <v>0</v>
      </c>
      <c r="J1690" s="291" t="s">
        <v>244</v>
      </c>
      <c r="K1690" s="292"/>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2"/>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1" t="s">
        <v>251</v>
      </c>
      <c r="H1692" s="51" t="s">
        <v>252</v>
      </c>
      <c r="I1692" s="112">
        <f>E1691</f>
        <v>0</v>
      </c>
      <c r="J1692" s="323" t="s">
        <v>253</v>
      </c>
      <c r="K1692" s="324"/>
      <c r="L1692" s="325"/>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2"/>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1" t="s">
        <v>260</v>
      </c>
      <c r="C1696" s="293" t="s">
        <v>261</v>
      </c>
      <c r="D1696" s="293" t="s">
        <v>262</v>
      </c>
      <c r="E1696" s="306" t="s">
        <v>263</v>
      </c>
      <c r="F1696" s="293" t="s">
        <v>264</v>
      </c>
      <c r="G1696" s="308" t="s">
        <v>265</v>
      </c>
      <c r="H1696" s="308" t="s">
        <v>266</v>
      </c>
      <c r="I1696" s="308" t="s">
        <v>267</v>
      </c>
      <c r="J1696" s="310" t="s">
        <v>268</v>
      </c>
      <c r="K1696" s="293"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2"/>
      <c r="C1697" s="294"/>
      <c r="D1697" s="294"/>
      <c r="E1697" s="307"/>
      <c r="F1697" s="294"/>
      <c r="G1697" s="309"/>
      <c r="H1697" s="309"/>
      <c r="I1697" s="309"/>
      <c r="J1697" s="311"/>
      <c r="K1697" s="294"/>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9" t="s">
        <v>387</v>
      </c>
      <c r="C1723" s="320"/>
      <c r="D1723" s="79"/>
      <c r="E1723" s="80"/>
      <c r="F1723" s="80"/>
      <c r="G1723" s="81"/>
      <c r="H1723" s="192"/>
      <c r="I1723" s="192"/>
      <c r="J1723" s="192"/>
      <c r="K1723" s="82"/>
      <c r="L1723" s="319" t="s">
        <v>306</v>
      </c>
      <c r="M1723" s="330"/>
      <c r="N1723" s="330"/>
      <c r="O1723" s="330"/>
      <c r="P1723" s="330"/>
      <c r="Q1723" s="330"/>
      <c r="R1723" s="330"/>
      <c r="S1723" s="330"/>
      <c r="T1723" s="330"/>
      <c r="U1723" s="320"/>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9" t="s">
        <v>307</v>
      </c>
      <c r="C1724" s="320"/>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2" t="s">
        <v>222</v>
      </c>
      <c r="C1728" s="313"/>
      <c r="D1728" s="314" t="s">
        <v>223</v>
      </c>
      <c r="E1728" s="305"/>
      <c r="F1728" s="88"/>
      <c r="G1728" s="315" t="s">
        <v>224</v>
      </c>
      <c r="H1728" s="316"/>
      <c r="I1728" s="28">
        <f>SUM(E1739:E1763)</f>
        <v>0</v>
      </c>
      <c r="J1728" s="317" t="s">
        <v>225</v>
      </c>
      <c r="K1728" s="318"/>
      <c r="L1728" s="305"/>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5" t="s">
        <v>226</v>
      </c>
      <c r="AA1728" s="296"/>
      <c r="AB1728" s="297"/>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4" t="s">
        <v>230</v>
      </c>
      <c r="H1729" s="305"/>
      <c r="I1729" s="33">
        <f>E1730-I1728</f>
        <v>0</v>
      </c>
      <c r="J1729" s="289" t="s">
        <v>231</v>
      </c>
      <c r="K1729" s="290"/>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8" t="s">
        <v>232</v>
      </c>
      <c r="AA1729" s="300" t="s">
        <v>233</v>
      </c>
      <c r="AB1729" s="301"/>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1" t="s">
        <v>237</v>
      </c>
      <c r="H1730" s="292"/>
      <c r="I1730" s="35">
        <f>IF(E1730=0,0,12-(MOD(I1728,12)))</f>
        <v>0</v>
      </c>
      <c r="J1730" s="289" t="s">
        <v>238</v>
      </c>
      <c r="K1730" s="290"/>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9"/>
      <c r="AA1730" s="302"/>
      <c r="AB1730" s="303"/>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1" t="s">
        <v>242</v>
      </c>
      <c r="H1731" s="43" t="s">
        <v>243</v>
      </c>
      <c r="I1731" s="35">
        <f>IF(E1731&lt;&gt;0,1,0)</f>
        <v>0</v>
      </c>
      <c r="J1731" s="291" t="s">
        <v>244</v>
      </c>
      <c r="K1731" s="292"/>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2"/>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1" t="s">
        <v>251</v>
      </c>
      <c r="H1733" s="51" t="s">
        <v>252</v>
      </c>
      <c r="I1733" s="112">
        <f>E1732</f>
        <v>0</v>
      </c>
      <c r="J1733" s="323" t="s">
        <v>253</v>
      </c>
      <c r="K1733" s="324"/>
      <c r="L1733" s="325"/>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2"/>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1" t="s">
        <v>260</v>
      </c>
      <c r="C1737" s="293" t="s">
        <v>261</v>
      </c>
      <c r="D1737" s="293" t="s">
        <v>262</v>
      </c>
      <c r="E1737" s="306" t="s">
        <v>263</v>
      </c>
      <c r="F1737" s="293" t="s">
        <v>264</v>
      </c>
      <c r="G1737" s="308" t="s">
        <v>265</v>
      </c>
      <c r="H1737" s="308" t="s">
        <v>266</v>
      </c>
      <c r="I1737" s="308" t="s">
        <v>267</v>
      </c>
      <c r="J1737" s="310" t="s">
        <v>268</v>
      </c>
      <c r="K1737" s="293"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2"/>
      <c r="C1738" s="294"/>
      <c r="D1738" s="294"/>
      <c r="E1738" s="307"/>
      <c r="F1738" s="294"/>
      <c r="G1738" s="309"/>
      <c r="H1738" s="309"/>
      <c r="I1738" s="309"/>
      <c r="J1738" s="311"/>
      <c r="K1738" s="294"/>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9" t="s">
        <v>389</v>
      </c>
      <c r="C1764" s="320"/>
      <c r="D1764" s="79"/>
      <c r="E1764" s="80"/>
      <c r="F1764" s="80"/>
      <c r="G1764" s="81"/>
      <c r="H1764" s="192"/>
      <c r="I1764" s="192"/>
      <c r="J1764" s="192"/>
      <c r="K1764" s="82"/>
      <c r="L1764" s="319" t="s">
        <v>306</v>
      </c>
      <c r="M1764" s="330"/>
      <c r="N1764" s="330"/>
      <c r="O1764" s="330"/>
      <c r="P1764" s="330"/>
      <c r="Q1764" s="330"/>
      <c r="R1764" s="330"/>
      <c r="S1764" s="330"/>
      <c r="T1764" s="330"/>
      <c r="U1764" s="320"/>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9" t="s">
        <v>307</v>
      </c>
      <c r="C1765" s="320"/>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2" t="s">
        <v>222</v>
      </c>
      <c r="C1769" s="313"/>
      <c r="D1769" s="314" t="s">
        <v>223</v>
      </c>
      <c r="E1769" s="305"/>
      <c r="F1769" s="88"/>
      <c r="G1769" s="315" t="s">
        <v>224</v>
      </c>
      <c r="H1769" s="316"/>
      <c r="I1769" s="28">
        <f>SUM(E1780:E1804)</f>
        <v>0</v>
      </c>
      <c r="J1769" s="317" t="s">
        <v>225</v>
      </c>
      <c r="K1769" s="318"/>
      <c r="L1769" s="305"/>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5" t="s">
        <v>226</v>
      </c>
      <c r="AA1769" s="296"/>
      <c r="AB1769" s="297"/>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4" t="s">
        <v>230</v>
      </c>
      <c r="H1770" s="305"/>
      <c r="I1770" s="33">
        <f>E1771-I1769</f>
        <v>0</v>
      </c>
      <c r="J1770" s="289" t="s">
        <v>231</v>
      </c>
      <c r="K1770" s="290"/>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8" t="s">
        <v>232</v>
      </c>
      <c r="AA1770" s="300" t="s">
        <v>233</v>
      </c>
      <c r="AB1770" s="301"/>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1" t="s">
        <v>237</v>
      </c>
      <c r="H1771" s="292"/>
      <c r="I1771" s="35">
        <f>IF(E1771=0,0,12-(MOD(I1769,12)))</f>
        <v>0</v>
      </c>
      <c r="J1771" s="289" t="s">
        <v>238</v>
      </c>
      <c r="K1771" s="290"/>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9"/>
      <c r="AA1771" s="302"/>
      <c r="AB1771" s="303"/>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1" t="s">
        <v>242</v>
      </c>
      <c r="H1772" s="43" t="s">
        <v>243</v>
      </c>
      <c r="I1772" s="35">
        <f>IF(E1772&lt;&gt;0,1,0)</f>
        <v>0</v>
      </c>
      <c r="J1772" s="291" t="s">
        <v>244</v>
      </c>
      <c r="K1772" s="292"/>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2"/>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1" t="s">
        <v>251</v>
      </c>
      <c r="H1774" s="51" t="s">
        <v>252</v>
      </c>
      <c r="I1774" s="112">
        <f>E1773</f>
        <v>0</v>
      </c>
      <c r="J1774" s="323" t="s">
        <v>253</v>
      </c>
      <c r="K1774" s="324"/>
      <c r="L1774" s="325"/>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2"/>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1" t="s">
        <v>260</v>
      </c>
      <c r="C1778" s="293" t="s">
        <v>261</v>
      </c>
      <c r="D1778" s="293" t="s">
        <v>262</v>
      </c>
      <c r="E1778" s="306" t="s">
        <v>263</v>
      </c>
      <c r="F1778" s="293" t="s">
        <v>264</v>
      </c>
      <c r="G1778" s="308" t="s">
        <v>265</v>
      </c>
      <c r="H1778" s="308" t="s">
        <v>266</v>
      </c>
      <c r="I1778" s="308" t="s">
        <v>267</v>
      </c>
      <c r="J1778" s="310" t="s">
        <v>268</v>
      </c>
      <c r="K1778" s="293"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2"/>
      <c r="C1779" s="294"/>
      <c r="D1779" s="294"/>
      <c r="E1779" s="307"/>
      <c r="F1779" s="294"/>
      <c r="G1779" s="309"/>
      <c r="H1779" s="309"/>
      <c r="I1779" s="309"/>
      <c r="J1779" s="311"/>
      <c r="K1779" s="294"/>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9" t="s">
        <v>391</v>
      </c>
      <c r="C1805" s="320"/>
      <c r="D1805" s="79"/>
      <c r="E1805" s="80"/>
      <c r="F1805" s="80"/>
      <c r="G1805" s="81"/>
      <c r="H1805" s="192"/>
      <c r="I1805" s="192"/>
      <c r="J1805" s="192"/>
      <c r="K1805" s="82"/>
      <c r="L1805" s="319" t="s">
        <v>306</v>
      </c>
      <c r="M1805" s="330"/>
      <c r="N1805" s="330"/>
      <c r="O1805" s="330"/>
      <c r="P1805" s="330"/>
      <c r="Q1805" s="330"/>
      <c r="R1805" s="330"/>
      <c r="S1805" s="330"/>
      <c r="T1805" s="330"/>
      <c r="U1805" s="320"/>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9" t="s">
        <v>307</v>
      </c>
      <c r="C1806" s="320"/>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2" t="s">
        <v>222</v>
      </c>
      <c r="C1810" s="313"/>
      <c r="D1810" s="314" t="s">
        <v>223</v>
      </c>
      <c r="E1810" s="305"/>
      <c r="F1810" s="88"/>
      <c r="G1810" s="315" t="s">
        <v>224</v>
      </c>
      <c r="H1810" s="316"/>
      <c r="I1810" s="28">
        <f>SUM(E1821:E1845)</f>
        <v>0</v>
      </c>
      <c r="J1810" s="317" t="s">
        <v>225</v>
      </c>
      <c r="K1810" s="318"/>
      <c r="L1810" s="305"/>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5" t="s">
        <v>226</v>
      </c>
      <c r="AA1810" s="296"/>
      <c r="AB1810" s="297"/>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4" t="s">
        <v>230</v>
      </c>
      <c r="H1811" s="305"/>
      <c r="I1811" s="33">
        <f>E1812-I1810</f>
        <v>0</v>
      </c>
      <c r="J1811" s="289" t="s">
        <v>231</v>
      </c>
      <c r="K1811" s="290"/>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8" t="s">
        <v>232</v>
      </c>
      <c r="AA1811" s="300" t="s">
        <v>233</v>
      </c>
      <c r="AB1811" s="301"/>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1" t="s">
        <v>237</v>
      </c>
      <c r="H1812" s="292"/>
      <c r="I1812" s="35">
        <f>IF(E1812=0,0,12-(MOD(I1810,12)))</f>
        <v>0</v>
      </c>
      <c r="J1812" s="289" t="s">
        <v>238</v>
      </c>
      <c r="K1812" s="290"/>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9"/>
      <c r="AA1812" s="302"/>
      <c r="AB1812" s="303"/>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1" t="s">
        <v>242</v>
      </c>
      <c r="H1813" s="43" t="s">
        <v>243</v>
      </c>
      <c r="I1813" s="35">
        <f>IF(E1813&lt;&gt;0,1,0)</f>
        <v>0</v>
      </c>
      <c r="J1813" s="291" t="s">
        <v>244</v>
      </c>
      <c r="K1813" s="292"/>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2"/>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1" t="s">
        <v>251</v>
      </c>
      <c r="H1815" s="51" t="s">
        <v>252</v>
      </c>
      <c r="I1815" s="112">
        <f>E1814</f>
        <v>0</v>
      </c>
      <c r="J1815" s="323" t="s">
        <v>253</v>
      </c>
      <c r="K1815" s="324"/>
      <c r="L1815" s="325"/>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2"/>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1" t="s">
        <v>260</v>
      </c>
      <c r="C1819" s="293" t="s">
        <v>261</v>
      </c>
      <c r="D1819" s="293" t="s">
        <v>262</v>
      </c>
      <c r="E1819" s="306" t="s">
        <v>263</v>
      </c>
      <c r="F1819" s="293" t="s">
        <v>264</v>
      </c>
      <c r="G1819" s="308" t="s">
        <v>265</v>
      </c>
      <c r="H1819" s="308" t="s">
        <v>266</v>
      </c>
      <c r="I1819" s="308" t="s">
        <v>267</v>
      </c>
      <c r="J1819" s="310" t="s">
        <v>268</v>
      </c>
      <c r="K1819" s="293"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2"/>
      <c r="C1820" s="294"/>
      <c r="D1820" s="294"/>
      <c r="E1820" s="307"/>
      <c r="F1820" s="294"/>
      <c r="G1820" s="309"/>
      <c r="H1820" s="309"/>
      <c r="I1820" s="309"/>
      <c r="J1820" s="311"/>
      <c r="K1820" s="294"/>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9" t="s">
        <v>393</v>
      </c>
      <c r="C1846" s="320"/>
      <c r="D1846" s="79"/>
      <c r="E1846" s="80"/>
      <c r="F1846" s="80"/>
      <c r="G1846" s="81"/>
      <c r="H1846" s="192"/>
      <c r="I1846" s="192"/>
      <c r="J1846" s="192"/>
      <c r="K1846" s="82"/>
      <c r="L1846" s="319" t="s">
        <v>306</v>
      </c>
      <c r="M1846" s="330"/>
      <c r="N1846" s="330"/>
      <c r="O1846" s="330"/>
      <c r="P1846" s="330"/>
      <c r="Q1846" s="330"/>
      <c r="R1846" s="330"/>
      <c r="S1846" s="330"/>
      <c r="T1846" s="330"/>
      <c r="U1846" s="320"/>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9" t="s">
        <v>307</v>
      </c>
      <c r="C1847" s="320"/>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2" t="s">
        <v>222</v>
      </c>
      <c r="C1851" s="313"/>
      <c r="D1851" s="314" t="s">
        <v>223</v>
      </c>
      <c r="E1851" s="305"/>
      <c r="F1851" s="88"/>
      <c r="G1851" s="315" t="s">
        <v>224</v>
      </c>
      <c r="H1851" s="316"/>
      <c r="I1851" s="28">
        <f>SUM(E1862:E1886)</f>
        <v>0</v>
      </c>
      <c r="J1851" s="317" t="s">
        <v>225</v>
      </c>
      <c r="K1851" s="318"/>
      <c r="L1851" s="305"/>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5" t="s">
        <v>226</v>
      </c>
      <c r="AA1851" s="296"/>
      <c r="AB1851" s="297"/>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4" t="s">
        <v>230</v>
      </c>
      <c r="H1852" s="305"/>
      <c r="I1852" s="33">
        <f>E1853-I1851</f>
        <v>0</v>
      </c>
      <c r="J1852" s="289" t="s">
        <v>231</v>
      </c>
      <c r="K1852" s="290"/>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8" t="s">
        <v>232</v>
      </c>
      <c r="AA1852" s="300" t="s">
        <v>233</v>
      </c>
      <c r="AB1852" s="301"/>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1" t="s">
        <v>237</v>
      </c>
      <c r="H1853" s="292"/>
      <c r="I1853" s="35">
        <f>IF(E1853=0,0,12-(MOD(I1851,12)))</f>
        <v>0</v>
      </c>
      <c r="J1853" s="289" t="s">
        <v>238</v>
      </c>
      <c r="K1853" s="290"/>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9"/>
      <c r="AA1853" s="302"/>
      <c r="AB1853" s="303"/>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1" t="s">
        <v>242</v>
      </c>
      <c r="H1854" s="43" t="s">
        <v>243</v>
      </c>
      <c r="I1854" s="35">
        <f>IF(E1854&lt;&gt;0,1,0)</f>
        <v>0</v>
      </c>
      <c r="J1854" s="291" t="s">
        <v>244</v>
      </c>
      <c r="K1854" s="292"/>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2"/>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1" t="s">
        <v>251</v>
      </c>
      <c r="H1856" s="51" t="s">
        <v>252</v>
      </c>
      <c r="I1856" s="112">
        <f>E1855</f>
        <v>0</v>
      </c>
      <c r="J1856" s="323" t="s">
        <v>253</v>
      </c>
      <c r="K1856" s="324"/>
      <c r="L1856" s="325"/>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2"/>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1" t="s">
        <v>260</v>
      </c>
      <c r="C1860" s="293" t="s">
        <v>261</v>
      </c>
      <c r="D1860" s="293" t="s">
        <v>262</v>
      </c>
      <c r="E1860" s="306" t="s">
        <v>263</v>
      </c>
      <c r="F1860" s="293" t="s">
        <v>264</v>
      </c>
      <c r="G1860" s="308" t="s">
        <v>265</v>
      </c>
      <c r="H1860" s="308" t="s">
        <v>266</v>
      </c>
      <c r="I1860" s="308" t="s">
        <v>267</v>
      </c>
      <c r="J1860" s="310" t="s">
        <v>268</v>
      </c>
      <c r="K1860" s="293"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2"/>
      <c r="C1861" s="294"/>
      <c r="D1861" s="294"/>
      <c r="E1861" s="307"/>
      <c r="F1861" s="294"/>
      <c r="G1861" s="309"/>
      <c r="H1861" s="309"/>
      <c r="I1861" s="309"/>
      <c r="J1861" s="311"/>
      <c r="K1861" s="294"/>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9" t="s">
        <v>395</v>
      </c>
      <c r="C1887" s="320"/>
      <c r="D1887" s="79"/>
      <c r="E1887" s="80"/>
      <c r="F1887" s="80"/>
      <c r="G1887" s="81"/>
      <c r="H1887" s="192"/>
      <c r="I1887" s="192"/>
      <c r="J1887" s="192"/>
      <c r="K1887" s="82"/>
      <c r="L1887" s="319" t="s">
        <v>306</v>
      </c>
      <c r="M1887" s="330"/>
      <c r="N1887" s="330"/>
      <c r="O1887" s="330"/>
      <c r="P1887" s="330"/>
      <c r="Q1887" s="330"/>
      <c r="R1887" s="330"/>
      <c r="S1887" s="330"/>
      <c r="T1887" s="330"/>
      <c r="U1887" s="320"/>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9" t="s">
        <v>307</v>
      </c>
      <c r="C1888" s="320"/>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2" t="s">
        <v>222</v>
      </c>
      <c r="C1892" s="313"/>
      <c r="D1892" s="314" t="s">
        <v>223</v>
      </c>
      <c r="E1892" s="305"/>
      <c r="F1892" s="88"/>
      <c r="G1892" s="315" t="s">
        <v>224</v>
      </c>
      <c r="H1892" s="316"/>
      <c r="I1892" s="28">
        <f>SUM(E1903:E1927)</f>
        <v>0</v>
      </c>
      <c r="J1892" s="317" t="s">
        <v>225</v>
      </c>
      <c r="K1892" s="318"/>
      <c r="L1892" s="305"/>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5" t="s">
        <v>226</v>
      </c>
      <c r="AA1892" s="296"/>
      <c r="AB1892" s="297"/>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4" t="s">
        <v>230</v>
      </c>
      <c r="H1893" s="305"/>
      <c r="I1893" s="33">
        <f>E1894-I1892</f>
        <v>0</v>
      </c>
      <c r="J1893" s="289" t="s">
        <v>231</v>
      </c>
      <c r="K1893" s="290"/>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8" t="s">
        <v>232</v>
      </c>
      <c r="AA1893" s="300" t="s">
        <v>233</v>
      </c>
      <c r="AB1893" s="301"/>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1" t="s">
        <v>237</v>
      </c>
      <c r="H1894" s="292"/>
      <c r="I1894" s="35">
        <f>IF(E1894=0,0,12-(MOD(I1892,12)))</f>
        <v>0</v>
      </c>
      <c r="J1894" s="289" t="s">
        <v>238</v>
      </c>
      <c r="K1894" s="290"/>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9"/>
      <c r="AA1894" s="302"/>
      <c r="AB1894" s="303"/>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1" t="s">
        <v>242</v>
      </c>
      <c r="H1895" s="43" t="s">
        <v>243</v>
      </c>
      <c r="I1895" s="35">
        <f>IF(E1895&lt;&gt;0,1,0)</f>
        <v>0</v>
      </c>
      <c r="J1895" s="291" t="s">
        <v>244</v>
      </c>
      <c r="K1895" s="292"/>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2"/>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1" t="s">
        <v>251</v>
      </c>
      <c r="H1897" s="51" t="s">
        <v>252</v>
      </c>
      <c r="I1897" s="112">
        <f>E1896</f>
        <v>0</v>
      </c>
      <c r="J1897" s="323" t="s">
        <v>253</v>
      </c>
      <c r="K1897" s="324"/>
      <c r="L1897" s="325"/>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2"/>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1" t="s">
        <v>260</v>
      </c>
      <c r="C1901" s="293" t="s">
        <v>261</v>
      </c>
      <c r="D1901" s="293" t="s">
        <v>262</v>
      </c>
      <c r="E1901" s="306" t="s">
        <v>263</v>
      </c>
      <c r="F1901" s="293" t="s">
        <v>264</v>
      </c>
      <c r="G1901" s="308" t="s">
        <v>265</v>
      </c>
      <c r="H1901" s="308" t="s">
        <v>266</v>
      </c>
      <c r="I1901" s="308" t="s">
        <v>267</v>
      </c>
      <c r="J1901" s="310" t="s">
        <v>268</v>
      </c>
      <c r="K1901" s="293"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2"/>
      <c r="C1902" s="294"/>
      <c r="D1902" s="294"/>
      <c r="E1902" s="307"/>
      <c r="F1902" s="294"/>
      <c r="G1902" s="309"/>
      <c r="H1902" s="309"/>
      <c r="I1902" s="309"/>
      <c r="J1902" s="311"/>
      <c r="K1902" s="294"/>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9" t="s">
        <v>397</v>
      </c>
      <c r="C1928" s="320"/>
      <c r="D1928" s="79"/>
      <c r="E1928" s="80"/>
      <c r="F1928" s="80"/>
      <c r="G1928" s="81"/>
      <c r="H1928" s="192"/>
      <c r="I1928" s="192"/>
      <c r="J1928" s="192"/>
      <c r="K1928" s="82"/>
      <c r="L1928" s="319" t="s">
        <v>306</v>
      </c>
      <c r="M1928" s="330"/>
      <c r="N1928" s="330"/>
      <c r="O1928" s="330"/>
      <c r="P1928" s="330"/>
      <c r="Q1928" s="330"/>
      <c r="R1928" s="330"/>
      <c r="S1928" s="330"/>
      <c r="T1928" s="330"/>
      <c r="U1928" s="320"/>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9" t="s">
        <v>307</v>
      </c>
      <c r="C1929" s="320"/>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2" t="s">
        <v>222</v>
      </c>
      <c r="C1933" s="313"/>
      <c r="D1933" s="314" t="s">
        <v>223</v>
      </c>
      <c r="E1933" s="305"/>
      <c r="F1933" s="88"/>
      <c r="G1933" s="315" t="s">
        <v>224</v>
      </c>
      <c r="H1933" s="316"/>
      <c r="I1933" s="28">
        <f>SUM(E1944:E1968)</f>
        <v>0</v>
      </c>
      <c r="J1933" s="317" t="s">
        <v>225</v>
      </c>
      <c r="K1933" s="318"/>
      <c r="L1933" s="305"/>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5" t="s">
        <v>226</v>
      </c>
      <c r="AA1933" s="296"/>
      <c r="AB1933" s="297"/>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4" t="s">
        <v>230</v>
      </c>
      <c r="H1934" s="305"/>
      <c r="I1934" s="33">
        <f>E1935-I1933</f>
        <v>0</v>
      </c>
      <c r="J1934" s="289" t="s">
        <v>231</v>
      </c>
      <c r="K1934" s="290"/>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8" t="s">
        <v>232</v>
      </c>
      <c r="AA1934" s="300" t="s">
        <v>233</v>
      </c>
      <c r="AB1934" s="301"/>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1" t="s">
        <v>237</v>
      </c>
      <c r="H1935" s="292"/>
      <c r="I1935" s="35">
        <f>IF(E1935=0,0,12-(MOD(I1933,12)))</f>
        <v>0</v>
      </c>
      <c r="J1935" s="289" t="s">
        <v>238</v>
      </c>
      <c r="K1935" s="290"/>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9"/>
      <c r="AA1935" s="302"/>
      <c r="AB1935" s="303"/>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1" t="s">
        <v>242</v>
      </c>
      <c r="H1936" s="43" t="s">
        <v>243</v>
      </c>
      <c r="I1936" s="35">
        <f>IF(E1936&lt;&gt;0,1,0)</f>
        <v>0</v>
      </c>
      <c r="J1936" s="291" t="s">
        <v>244</v>
      </c>
      <c r="K1936" s="292"/>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2"/>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1" t="s">
        <v>251</v>
      </c>
      <c r="H1938" s="51" t="s">
        <v>252</v>
      </c>
      <c r="I1938" s="112">
        <f>E1937</f>
        <v>0</v>
      </c>
      <c r="J1938" s="323" t="s">
        <v>253</v>
      </c>
      <c r="K1938" s="324"/>
      <c r="L1938" s="325"/>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2"/>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1" t="s">
        <v>260</v>
      </c>
      <c r="C1942" s="293" t="s">
        <v>261</v>
      </c>
      <c r="D1942" s="293" t="s">
        <v>262</v>
      </c>
      <c r="E1942" s="306" t="s">
        <v>263</v>
      </c>
      <c r="F1942" s="293" t="s">
        <v>264</v>
      </c>
      <c r="G1942" s="308" t="s">
        <v>265</v>
      </c>
      <c r="H1942" s="308" t="s">
        <v>266</v>
      </c>
      <c r="I1942" s="308" t="s">
        <v>267</v>
      </c>
      <c r="J1942" s="310" t="s">
        <v>268</v>
      </c>
      <c r="K1942" s="293"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2"/>
      <c r="C1943" s="294"/>
      <c r="D1943" s="294"/>
      <c r="E1943" s="307"/>
      <c r="F1943" s="294"/>
      <c r="G1943" s="309"/>
      <c r="H1943" s="309"/>
      <c r="I1943" s="309"/>
      <c r="J1943" s="311"/>
      <c r="K1943" s="294"/>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9" t="s">
        <v>399</v>
      </c>
      <c r="C1969" s="320"/>
      <c r="D1969" s="79"/>
      <c r="E1969" s="80"/>
      <c r="F1969" s="80"/>
      <c r="G1969" s="81"/>
      <c r="H1969" s="192"/>
      <c r="I1969" s="192"/>
      <c r="J1969" s="192"/>
      <c r="K1969" s="82"/>
      <c r="L1969" s="319" t="s">
        <v>306</v>
      </c>
      <c r="M1969" s="330"/>
      <c r="N1969" s="330"/>
      <c r="O1969" s="330"/>
      <c r="P1969" s="330"/>
      <c r="Q1969" s="330"/>
      <c r="R1969" s="330"/>
      <c r="S1969" s="330"/>
      <c r="T1969" s="330"/>
      <c r="U1969" s="320"/>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9" t="s">
        <v>307</v>
      </c>
      <c r="C1970" s="320"/>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2" t="s">
        <v>222</v>
      </c>
      <c r="C1974" s="313"/>
      <c r="D1974" s="314" t="s">
        <v>223</v>
      </c>
      <c r="E1974" s="305"/>
      <c r="F1974" s="88"/>
      <c r="G1974" s="315" t="s">
        <v>224</v>
      </c>
      <c r="H1974" s="316"/>
      <c r="I1974" s="28">
        <f>SUM(E1985:E2009)</f>
        <v>0</v>
      </c>
      <c r="J1974" s="317" t="s">
        <v>225</v>
      </c>
      <c r="K1974" s="318"/>
      <c r="L1974" s="305"/>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5" t="s">
        <v>226</v>
      </c>
      <c r="AA1974" s="296"/>
      <c r="AB1974" s="297"/>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4" t="s">
        <v>230</v>
      </c>
      <c r="H1975" s="305"/>
      <c r="I1975" s="33">
        <f>E1976-I1974</f>
        <v>0</v>
      </c>
      <c r="J1975" s="289" t="s">
        <v>231</v>
      </c>
      <c r="K1975" s="290"/>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8" t="s">
        <v>232</v>
      </c>
      <c r="AA1975" s="300" t="s">
        <v>233</v>
      </c>
      <c r="AB1975" s="301"/>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1" t="s">
        <v>237</v>
      </c>
      <c r="H1976" s="292"/>
      <c r="I1976" s="35">
        <f>IF(E1976=0,0,12-(MOD(I1974,12)))</f>
        <v>0</v>
      </c>
      <c r="J1976" s="289" t="s">
        <v>238</v>
      </c>
      <c r="K1976" s="290"/>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9"/>
      <c r="AA1976" s="302"/>
      <c r="AB1976" s="303"/>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1" t="s">
        <v>242</v>
      </c>
      <c r="H1977" s="43" t="s">
        <v>243</v>
      </c>
      <c r="I1977" s="35">
        <f>IF(E1977&lt;&gt;0,1,0)</f>
        <v>0</v>
      </c>
      <c r="J1977" s="291" t="s">
        <v>244</v>
      </c>
      <c r="K1977" s="292"/>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2"/>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1" t="s">
        <v>251</v>
      </c>
      <c r="H1979" s="51" t="s">
        <v>252</v>
      </c>
      <c r="I1979" s="112">
        <f>E1978</f>
        <v>0</v>
      </c>
      <c r="J1979" s="323" t="s">
        <v>253</v>
      </c>
      <c r="K1979" s="324"/>
      <c r="L1979" s="325"/>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2"/>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1" t="s">
        <v>260</v>
      </c>
      <c r="C1983" s="293" t="s">
        <v>261</v>
      </c>
      <c r="D1983" s="293" t="s">
        <v>262</v>
      </c>
      <c r="E1983" s="306" t="s">
        <v>263</v>
      </c>
      <c r="F1983" s="293" t="s">
        <v>264</v>
      </c>
      <c r="G1983" s="308" t="s">
        <v>265</v>
      </c>
      <c r="H1983" s="308" t="s">
        <v>266</v>
      </c>
      <c r="I1983" s="308" t="s">
        <v>267</v>
      </c>
      <c r="J1983" s="310" t="s">
        <v>268</v>
      </c>
      <c r="K1983" s="293"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2"/>
      <c r="C1984" s="294"/>
      <c r="D1984" s="294"/>
      <c r="E1984" s="307"/>
      <c r="F1984" s="294"/>
      <c r="G1984" s="309"/>
      <c r="H1984" s="309"/>
      <c r="I1984" s="309"/>
      <c r="J1984" s="311"/>
      <c r="K1984" s="294"/>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9" t="s">
        <v>401</v>
      </c>
      <c r="C2010" s="320"/>
      <c r="D2010" s="79"/>
      <c r="E2010" s="80"/>
      <c r="F2010" s="80"/>
      <c r="G2010" s="81"/>
      <c r="H2010" s="192"/>
      <c r="I2010" s="192"/>
      <c r="J2010" s="192"/>
      <c r="K2010" s="82"/>
      <c r="L2010" s="319" t="s">
        <v>306</v>
      </c>
      <c r="M2010" s="330"/>
      <c r="N2010" s="330"/>
      <c r="O2010" s="330"/>
      <c r="P2010" s="330"/>
      <c r="Q2010" s="330"/>
      <c r="R2010" s="330"/>
      <c r="S2010" s="330"/>
      <c r="T2010" s="330"/>
      <c r="U2010" s="320"/>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9" t="s">
        <v>307</v>
      </c>
      <c r="C2011" s="320"/>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2" t="s">
        <v>222</v>
      </c>
      <c r="C2015" s="313"/>
      <c r="D2015" s="314" t="s">
        <v>223</v>
      </c>
      <c r="E2015" s="305"/>
      <c r="F2015" s="88"/>
      <c r="G2015" s="315" t="s">
        <v>224</v>
      </c>
      <c r="H2015" s="316"/>
      <c r="I2015" s="28">
        <f>SUM(E2026:E2050)</f>
        <v>0</v>
      </c>
      <c r="J2015" s="317" t="s">
        <v>225</v>
      </c>
      <c r="K2015" s="318"/>
      <c r="L2015" s="305"/>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5" t="s">
        <v>226</v>
      </c>
      <c r="AA2015" s="296"/>
      <c r="AB2015" s="297"/>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4" t="s">
        <v>230</v>
      </c>
      <c r="H2016" s="305"/>
      <c r="I2016" s="33">
        <f>E2017-I2015</f>
        <v>0</v>
      </c>
      <c r="J2016" s="289" t="s">
        <v>231</v>
      </c>
      <c r="K2016" s="290"/>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8" t="s">
        <v>232</v>
      </c>
      <c r="AA2016" s="300" t="s">
        <v>233</v>
      </c>
      <c r="AB2016" s="301"/>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1" t="s">
        <v>237</v>
      </c>
      <c r="H2017" s="292"/>
      <c r="I2017" s="35">
        <f>IF(E2017=0,0,12-(MOD(I2015,12)))</f>
        <v>0</v>
      </c>
      <c r="J2017" s="289" t="s">
        <v>238</v>
      </c>
      <c r="K2017" s="290"/>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9"/>
      <c r="AA2017" s="302"/>
      <c r="AB2017" s="303"/>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1" t="s">
        <v>242</v>
      </c>
      <c r="H2018" s="43" t="s">
        <v>243</v>
      </c>
      <c r="I2018" s="35">
        <f>IF(E2018&lt;&gt;0,1,0)</f>
        <v>0</v>
      </c>
      <c r="J2018" s="291" t="s">
        <v>244</v>
      </c>
      <c r="K2018" s="292"/>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2"/>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1" t="s">
        <v>251</v>
      </c>
      <c r="H2020" s="51" t="s">
        <v>252</v>
      </c>
      <c r="I2020" s="112">
        <f>E2019</f>
        <v>0</v>
      </c>
      <c r="J2020" s="323" t="s">
        <v>253</v>
      </c>
      <c r="K2020" s="324"/>
      <c r="L2020" s="325"/>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2"/>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1" t="s">
        <v>260</v>
      </c>
      <c r="C2024" s="293" t="s">
        <v>261</v>
      </c>
      <c r="D2024" s="293" t="s">
        <v>262</v>
      </c>
      <c r="E2024" s="306" t="s">
        <v>263</v>
      </c>
      <c r="F2024" s="293" t="s">
        <v>264</v>
      </c>
      <c r="G2024" s="308" t="s">
        <v>265</v>
      </c>
      <c r="H2024" s="308" t="s">
        <v>266</v>
      </c>
      <c r="I2024" s="308" t="s">
        <v>267</v>
      </c>
      <c r="J2024" s="310" t="s">
        <v>268</v>
      </c>
      <c r="K2024" s="293"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2"/>
      <c r="C2025" s="294"/>
      <c r="D2025" s="294"/>
      <c r="E2025" s="307"/>
      <c r="F2025" s="294"/>
      <c r="G2025" s="309"/>
      <c r="H2025" s="309"/>
      <c r="I2025" s="309"/>
      <c r="J2025" s="311"/>
      <c r="K2025" s="294"/>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9" t="s">
        <v>307</v>
      </c>
      <c r="C2051" s="320"/>
      <c r="D2051" s="79"/>
      <c r="E2051" s="80"/>
      <c r="F2051" s="80"/>
      <c r="G2051" s="81"/>
      <c r="H2051" s="192"/>
      <c r="I2051" s="192"/>
      <c r="J2051" s="192"/>
      <c r="K2051" s="82"/>
      <c r="L2051" s="319" t="s">
        <v>306</v>
      </c>
      <c r="M2051" s="330"/>
      <c r="N2051" s="330"/>
      <c r="O2051" s="330"/>
      <c r="P2051" s="330"/>
      <c r="Q2051" s="330"/>
      <c r="R2051" s="330"/>
      <c r="S2051" s="330"/>
      <c r="T2051" s="330"/>
      <c r="U2051" s="320"/>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5" priority="3200" operator="containsText" text="error">
      <formula>NOT(ISERROR(SEARCH("error",J17)))</formula>
    </cfRule>
  </conditionalFormatting>
  <conditionalFormatting sqref="J17:J41">
    <cfRule type="cellIs" dxfId="1504" priority="3198" operator="lessThan">
      <formula>12</formula>
    </cfRule>
    <cfRule type="cellIs" dxfId="1503" priority="3199" operator="equal">
      <formula>"4,6,8"</formula>
    </cfRule>
  </conditionalFormatting>
  <conditionalFormatting sqref="L8">
    <cfRule type="cellIs" dxfId="1502" priority="3196" operator="lessThan">
      <formula>$L$7</formula>
    </cfRule>
  </conditionalFormatting>
  <conditionalFormatting sqref="I7">
    <cfRule type="cellIs" dxfId="1501" priority="3195" operator="lessThan">
      <formula>0</formula>
    </cfRule>
  </conditionalFormatting>
  <conditionalFormatting sqref="H17:I41">
    <cfRule type="cellIs" dxfId="1500" priority="3194" operator="lessThan">
      <formula>0</formula>
    </cfRule>
  </conditionalFormatting>
  <conditionalFormatting sqref="K84:L84 K83">
    <cfRule type="containsText" dxfId="1499" priority="3193" operator="containsText" text="error">
      <formula>NOT(ISERROR(SEARCH("error",K83)))</formula>
    </cfRule>
  </conditionalFormatting>
  <conditionalFormatting sqref="K125:L125 K124">
    <cfRule type="containsText" dxfId="1498" priority="3187" operator="containsText" text="error">
      <formula>NOT(ISERROR(SEARCH("error",K124)))</formula>
    </cfRule>
  </conditionalFormatting>
  <conditionalFormatting sqref="K166:L166 K165">
    <cfRule type="containsText" dxfId="1497" priority="3181" operator="containsText" text="error">
      <formula>NOT(ISERROR(SEARCH("error",K165)))</formula>
    </cfRule>
  </conditionalFormatting>
  <conditionalFormatting sqref="K207:L207 K206">
    <cfRule type="containsText" dxfId="1496" priority="3175" operator="containsText" text="error">
      <formula>NOT(ISERROR(SEARCH("error",K206)))</formula>
    </cfRule>
  </conditionalFormatting>
  <conditionalFormatting sqref="K248:L248 K247">
    <cfRule type="containsText" dxfId="1495" priority="3169" operator="containsText" text="error">
      <formula>NOT(ISERROR(SEARCH("error",K247)))</formula>
    </cfRule>
  </conditionalFormatting>
  <conditionalFormatting sqref="K289:L289 K288">
    <cfRule type="containsText" dxfId="1494" priority="3163" operator="containsText" text="error">
      <formula>NOT(ISERROR(SEARCH("error",K288)))</formula>
    </cfRule>
  </conditionalFormatting>
  <conditionalFormatting sqref="K330:L330 K329">
    <cfRule type="containsText" dxfId="1493" priority="3157" operator="containsText" text="error">
      <formula>NOT(ISERROR(SEARCH("error",K329)))</formula>
    </cfRule>
  </conditionalFormatting>
  <conditionalFormatting sqref="K371:L371 K370">
    <cfRule type="containsText" dxfId="1492" priority="3151" operator="containsText" text="error">
      <formula>NOT(ISERROR(SEARCH("error",K370)))</formula>
    </cfRule>
  </conditionalFormatting>
  <conditionalFormatting sqref="K412:L412 K411">
    <cfRule type="containsText" dxfId="1491" priority="3145" operator="containsText" text="error">
      <formula>NOT(ISERROR(SEARCH("error",K411)))</formula>
    </cfRule>
  </conditionalFormatting>
  <conditionalFormatting sqref="K453:L453 K452">
    <cfRule type="containsText" dxfId="1490" priority="3139" operator="containsText" text="error">
      <formula>NOT(ISERROR(SEARCH("error",K452)))</formula>
    </cfRule>
  </conditionalFormatting>
  <conditionalFormatting sqref="K494:L494 K493">
    <cfRule type="containsText" dxfId="1489" priority="3133" operator="containsText" text="error">
      <formula>NOT(ISERROR(SEARCH("error",K493)))</formula>
    </cfRule>
  </conditionalFormatting>
  <conditionalFormatting sqref="K535:L535 K534">
    <cfRule type="containsText" dxfId="1488" priority="3127" operator="containsText" text="error">
      <formula>NOT(ISERROR(SEARCH("error",K534)))</formula>
    </cfRule>
  </conditionalFormatting>
  <conditionalFormatting sqref="K576:L576 K575">
    <cfRule type="containsText" dxfId="1487" priority="3121" operator="containsText" text="error">
      <formula>NOT(ISERROR(SEARCH("error",K575)))</formula>
    </cfRule>
  </conditionalFormatting>
  <conditionalFormatting sqref="K617:L617 K616">
    <cfRule type="containsText" dxfId="1486" priority="3115" operator="containsText" text="error">
      <formula>NOT(ISERROR(SEARCH("error",K616)))</formula>
    </cfRule>
  </conditionalFormatting>
  <conditionalFormatting sqref="K658:L658 K657">
    <cfRule type="containsText" dxfId="1485" priority="3109" operator="containsText" text="error">
      <formula>NOT(ISERROR(SEARCH("error",K657)))</formula>
    </cfRule>
  </conditionalFormatting>
  <conditionalFormatting sqref="K699:L699 K698">
    <cfRule type="containsText" dxfId="1484" priority="3103" operator="containsText" text="error">
      <formula>NOT(ISERROR(SEARCH("error",K698)))</formula>
    </cfRule>
  </conditionalFormatting>
  <conditionalFormatting sqref="K740:L740 K739">
    <cfRule type="containsText" dxfId="1483" priority="3097" operator="containsText" text="error">
      <formula>NOT(ISERROR(SEARCH("error",K739)))</formula>
    </cfRule>
  </conditionalFormatting>
  <conditionalFormatting sqref="K781:L781 K780">
    <cfRule type="containsText" dxfId="1482" priority="3091" operator="containsText" text="error">
      <formula>NOT(ISERROR(SEARCH("error",K780)))</formula>
    </cfRule>
  </conditionalFormatting>
  <conditionalFormatting sqref="K822:L822 K821">
    <cfRule type="containsText" dxfId="1481" priority="3085" operator="containsText" text="error">
      <formula>NOT(ISERROR(SEARCH("error",K821)))</formula>
    </cfRule>
  </conditionalFormatting>
  <conditionalFormatting sqref="C128 C169 C210 C251 C292 C333 C374 C415 C456 C497 C538 C579 C620 C661 C702 C743 C784 C825">
    <cfRule type="expression" dxfId="1480" priority="3000">
      <formula>AND(OR(C129="NO",C129="REV T",C129="DBL REV"),C128="Field SPL")</formula>
    </cfRule>
  </conditionalFormatting>
  <conditionalFormatting sqref="K863:L863 K862">
    <cfRule type="containsText" dxfId="1479" priority="2998" operator="containsText" text="error">
      <formula>NOT(ISERROR(SEARCH("error",K862)))</formula>
    </cfRule>
  </conditionalFormatting>
  <conditionalFormatting sqref="K904:L904 K903">
    <cfRule type="containsText" dxfId="1478" priority="2991" operator="containsText" text="error">
      <formula>NOT(ISERROR(SEARCH("error",K903)))</formula>
    </cfRule>
  </conditionalFormatting>
  <conditionalFormatting sqref="K945:L945 K944">
    <cfRule type="containsText" dxfId="1477" priority="2984" operator="containsText" text="error">
      <formula>NOT(ISERROR(SEARCH("error",K944)))</formula>
    </cfRule>
  </conditionalFormatting>
  <conditionalFormatting sqref="K986:L986 K985">
    <cfRule type="containsText" dxfId="1476" priority="2977" operator="containsText" text="error">
      <formula>NOT(ISERROR(SEARCH("error",K985)))</formula>
    </cfRule>
  </conditionalFormatting>
  <conditionalFormatting sqref="K1027:L1027 K1026">
    <cfRule type="containsText" dxfId="1475" priority="2970" operator="containsText" text="error">
      <formula>NOT(ISERROR(SEARCH("error",K1026)))</formula>
    </cfRule>
  </conditionalFormatting>
  <conditionalFormatting sqref="K1068:L1068 K1067">
    <cfRule type="containsText" dxfId="1474" priority="2963" operator="containsText" text="error">
      <formula>NOT(ISERROR(SEARCH("error",K1067)))</formula>
    </cfRule>
  </conditionalFormatting>
  <conditionalFormatting sqref="K1109:L1109 K1108">
    <cfRule type="containsText" dxfId="1473" priority="2956" operator="containsText" text="error">
      <formula>NOT(ISERROR(SEARCH("error",K1108)))</formula>
    </cfRule>
  </conditionalFormatting>
  <conditionalFormatting sqref="K1150:L1150 K1149">
    <cfRule type="containsText" dxfId="1472" priority="2949" operator="containsText" text="error">
      <formula>NOT(ISERROR(SEARCH("error",K1149)))</formula>
    </cfRule>
  </conditionalFormatting>
  <conditionalFormatting sqref="K1191:L1191 K1190">
    <cfRule type="containsText" dxfId="1471" priority="2942" operator="containsText" text="error">
      <formula>NOT(ISERROR(SEARCH("error",K1190)))</formula>
    </cfRule>
  </conditionalFormatting>
  <conditionalFormatting sqref="K1232:L1232 K1231">
    <cfRule type="containsText" dxfId="1470" priority="2935" operator="containsText" text="error">
      <formula>NOT(ISERROR(SEARCH("error",K1231)))</formula>
    </cfRule>
  </conditionalFormatting>
  <conditionalFormatting sqref="K1273:L1273 K1272">
    <cfRule type="containsText" dxfId="1469" priority="2928" operator="containsText" text="error">
      <formula>NOT(ISERROR(SEARCH("error",K1272)))</formula>
    </cfRule>
  </conditionalFormatting>
  <conditionalFormatting sqref="K1314:L1314 K1313">
    <cfRule type="containsText" dxfId="1468" priority="2921" operator="containsText" text="error">
      <formula>NOT(ISERROR(SEARCH("error",K1313)))</formula>
    </cfRule>
  </conditionalFormatting>
  <conditionalFormatting sqref="K1355:L1355 K1354">
    <cfRule type="containsText" dxfId="1467" priority="2914" operator="containsText" text="error">
      <formula>NOT(ISERROR(SEARCH("error",K1354)))</formula>
    </cfRule>
  </conditionalFormatting>
  <conditionalFormatting sqref="K1396:L1396 K1395">
    <cfRule type="containsText" dxfId="1466" priority="2907" operator="containsText" text="error">
      <formula>NOT(ISERROR(SEARCH("error",K1395)))</formula>
    </cfRule>
  </conditionalFormatting>
  <conditionalFormatting sqref="K1437:L1437 K1436">
    <cfRule type="containsText" dxfId="1465" priority="2900" operator="containsText" text="error">
      <formula>NOT(ISERROR(SEARCH("error",K1436)))</formula>
    </cfRule>
  </conditionalFormatting>
  <conditionalFormatting sqref="K1478:L1478 K1477">
    <cfRule type="containsText" dxfId="1464" priority="2893" operator="containsText" text="error">
      <formula>NOT(ISERROR(SEARCH("error",K1477)))</formula>
    </cfRule>
  </conditionalFormatting>
  <conditionalFormatting sqref="K1519:L1519 K1518">
    <cfRule type="containsText" dxfId="1463" priority="2886" operator="containsText" text="error">
      <formula>NOT(ISERROR(SEARCH("error",K1518)))</formula>
    </cfRule>
  </conditionalFormatting>
  <conditionalFormatting sqref="K1560:L1560 K1559">
    <cfRule type="containsText" dxfId="1462" priority="2879" operator="containsText" text="error">
      <formula>NOT(ISERROR(SEARCH("error",K1559)))</formula>
    </cfRule>
  </conditionalFormatting>
  <conditionalFormatting sqref="K1601:L1601 K1600">
    <cfRule type="containsText" dxfId="1461" priority="2872" operator="containsText" text="error">
      <formula>NOT(ISERROR(SEARCH("error",K1600)))</formula>
    </cfRule>
  </conditionalFormatting>
  <conditionalFormatting sqref="K1642:L1642 K1641">
    <cfRule type="containsText" dxfId="1460" priority="2865" operator="containsText" text="error">
      <formula>NOT(ISERROR(SEARCH("error",K1641)))</formula>
    </cfRule>
  </conditionalFormatting>
  <conditionalFormatting sqref="E41">
    <cfRule type="expression" dxfId="1459" priority="2838">
      <formula>AND(OR(C41="NO",C41="REV T",C41="DBL REV",C41="TPL REV",C41="QD REV"),E41&gt;12)</formula>
    </cfRule>
  </conditionalFormatting>
  <conditionalFormatting sqref="J17">
    <cfRule type="expression" dxfId="1458" priority="2713">
      <formula>AND(C17="NO",E17&lt;12,C18="")</formula>
    </cfRule>
  </conditionalFormatting>
  <conditionalFormatting sqref="B29:B41">
    <cfRule type="expression" dxfId="1457" priority="2554">
      <formula>Z29="error"</formula>
    </cfRule>
  </conditionalFormatting>
  <conditionalFormatting sqref="B29:B41">
    <cfRule type="expression" dxfId="1456" priority="2552">
      <formula>AA31="error"</formula>
    </cfRule>
  </conditionalFormatting>
  <conditionalFormatting sqref="E41">
    <cfRule type="expression" dxfId="1455" priority="2545">
      <formula>AND(OR(C41="NO",C41="REV T",C41="DBL REV",C41="TPL REV",C41="QD REV"),E41&gt;12)</formula>
    </cfRule>
  </conditionalFormatting>
  <conditionalFormatting sqref="E12">
    <cfRule type="expression" dxfId="1454" priority="2487">
      <formula>AND(E7="EUC",E8&gt;48,E12="Y")</formula>
    </cfRule>
    <cfRule type="expression" dxfId="1453" priority="2488">
      <formula>AND(E7="RPX",E8&gt;48,E12="Y")</formula>
    </cfRule>
    <cfRule type="expression" dxfId="1452" priority="2489">
      <formula>AND(E7="SS",E8&gt;48,E12="Y")</formula>
    </cfRule>
  </conditionalFormatting>
  <conditionalFormatting sqref="I11">
    <cfRule type="expression" dxfId="1451" priority="2326">
      <formula>I11=0</formula>
    </cfRule>
    <cfRule type="expression" dxfId="1450" priority="2327">
      <formula>MOD(I11,2)=0</formula>
    </cfRule>
  </conditionalFormatting>
  <conditionalFormatting sqref="E35:E40">
    <cfRule type="expression" dxfId="1449" priority="2243">
      <formula>AND(OR(C35="NO",C35="REV T",C35="DBL REV",C35="TPL REV",C35="QD REV"),E35&gt;12)</formula>
    </cfRule>
  </conditionalFormatting>
  <conditionalFormatting sqref="C35:C41">
    <cfRule type="expression" dxfId="1448" priority="2242">
      <formula>AND(OR(C36="FST",C36="REV T",C36="DBL REV",C36="TPL REV",C36="QD REV"),C35="Field SPL")</formula>
    </cfRule>
  </conditionalFormatting>
  <conditionalFormatting sqref="I6">
    <cfRule type="expression" dxfId="1447" priority="2235">
      <formula>AND(E7="EUC",E8=432,I6&gt;204)</formula>
    </cfRule>
  </conditionalFormatting>
  <conditionalFormatting sqref="K1683:L1683 K1682">
    <cfRule type="containsText" dxfId="1446" priority="2175" operator="containsText" text="error">
      <formula>NOT(ISERROR(SEARCH("error",K1682)))</formula>
    </cfRule>
  </conditionalFormatting>
  <conditionalFormatting sqref="K1724:L1724 K1723">
    <cfRule type="containsText" dxfId="1445" priority="2149" operator="containsText" text="error">
      <formula>NOT(ISERROR(SEARCH("error",K1723)))</formula>
    </cfRule>
  </conditionalFormatting>
  <conditionalFormatting sqref="K1765:L1765 K1764">
    <cfRule type="containsText" dxfId="1444" priority="2123" operator="containsText" text="error">
      <formula>NOT(ISERROR(SEARCH("error",K1764)))</formula>
    </cfRule>
  </conditionalFormatting>
  <conditionalFormatting sqref="K1806:L1806 K1805">
    <cfRule type="containsText" dxfId="1443" priority="2097" operator="containsText" text="error">
      <formula>NOT(ISERROR(SEARCH("error",K1805)))</formula>
    </cfRule>
  </conditionalFormatting>
  <conditionalFormatting sqref="K1847:L1847 K1846">
    <cfRule type="containsText" dxfId="1442" priority="2071" operator="containsText" text="error">
      <formula>NOT(ISERROR(SEARCH("error",K1846)))</formula>
    </cfRule>
  </conditionalFormatting>
  <conditionalFormatting sqref="K1888:L1888 K1887">
    <cfRule type="containsText" dxfId="1441" priority="2045" operator="containsText" text="error">
      <formula>NOT(ISERROR(SEARCH("error",K1887)))</formula>
    </cfRule>
  </conditionalFormatting>
  <conditionalFormatting sqref="K1929:L1929 K1928">
    <cfRule type="containsText" dxfId="1440" priority="2019" operator="containsText" text="error">
      <formula>NOT(ISERROR(SEARCH("error",K1928)))</formula>
    </cfRule>
  </conditionalFormatting>
  <conditionalFormatting sqref="K1970:L1970 K1969">
    <cfRule type="containsText" dxfId="1439" priority="1993" operator="containsText" text="error">
      <formula>NOT(ISERROR(SEARCH("error",K1969)))</formula>
    </cfRule>
  </conditionalFormatting>
  <conditionalFormatting sqref="K2011:L2011 K2010">
    <cfRule type="containsText" dxfId="1438" priority="1967" operator="containsText" text="error">
      <formula>NOT(ISERROR(SEARCH("error",K2010)))</formula>
    </cfRule>
  </conditionalFormatting>
  <conditionalFormatting sqref="K2052:L2052 K2051">
    <cfRule type="containsText" dxfId="1437" priority="1941" operator="containsText" text="error">
      <formula>NOT(ISERROR(SEARCH("error",K2051)))</formula>
    </cfRule>
  </conditionalFormatting>
  <conditionalFormatting sqref="E8">
    <cfRule type="expression" dxfId="1436" priority="1716">
      <formula>(AND(E7="EUC",E8=432))</formula>
    </cfRule>
    <cfRule type="expression" dxfId="1435" priority="1717">
      <formula>AND(E7="SS",E8&gt;216)</formula>
    </cfRule>
    <cfRule type="expression" dxfId="1434" priority="1718">
      <formula>(AND(E7="EUC",E8&gt;216))</formula>
    </cfRule>
    <cfRule type="expression" dxfId="1433" priority="1719">
      <formula>AND(E7="RPX",E8&gt;216)</formula>
    </cfRule>
  </conditionalFormatting>
  <conditionalFormatting sqref="E17:E34">
    <cfRule type="expression" dxfId="1432" priority="1715">
      <formula>AND(OR(C17="NO",C17="REV T",C17="DBL REV",C17="TPL REV",C17="QD REV"),E17&gt;12)</formula>
    </cfRule>
  </conditionalFormatting>
  <conditionalFormatting sqref="C17:C34">
    <cfRule type="expression" dxfId="1431" priority="1714">
      <formula>AND(OR(C18="FST",C18="REV T",C18="DBL REV",C18="TPL REV",C18="QD REV"),C17="Field SPL")</formula>
    </cfRule>
  </conditionalFormatting>
  <conditionalFormatting sqref="L49">
    <cfRule type="cellIs" dxfId="1430" priority="1668" operator="lessThan">
      <formula>$L$7</formula>
    </cfRule>
  </conditionalFormatting>
  <conditionalFormatting sqref="I48">
    <cfRule type="cellIs" dxfId="1429" priority="1667" operator="lessThan">
      <formula>0</formula>
    </cfRule>
  </conditionalFormatting>
  <conditionalFormatting sqref="H58:I82">
    <cfRule type="cellIs" dxfId="1428" priority="1666" operator="lessThan">
      <formula>0</formula>
    </cfRule>
  </conditionalFormatting>
  <conditionalFormatting sqref="E82">
    <cfRule type="expression" dxfId="1427" priority="1665">
      <formula>AND(OR(C82="NO",C82="REV T",C82="DBL REV",C82="TPL REV",C82="QD REV"),E82&gt;12)</formula>
    </cfRule>
  </conditionalFormatting>
  <conditionalFormatting sqref="B70:B82">
    <cfRule type="expression" dxfId="1426" priority="1663">
      <formula>Z70="error"</formula>
    </cfRule>
  </conditionalFormatting>
  <conditionalFormatting sqref="B70:B82">
    <cfRule type="expression" dxfId="1425" priority="1662">
      <formula>AA72="error"</formula>
    </cfRule>
  </conditionalFormatting>
  <conditionalFormatting sqref="E82">
    <cfRule type="expression" dxfId="1424" priority="1661">
      <formula>AND(OR(C82="NO",C82="REV T",C82="DBL REV",C82="TPL REV",C82="QD REV"),E82&gt;12)</formula>
    </cfRule>
  </conditionalFormatting>
  <conditionalFormatting sqref="E53">
    <cfRule type="expression" dxfId="1423" priority="1658">
      <formula>AND(E48="EUC",E49&gt;48,E53="Y")</formula>
    </cfRule>
    <cfRule type="expression" dxfId="1422" priority="1659">
      <formula>AND(E48="RPX",E49&gt;48,E53="Y")</formula>
    </cfRule>
    <cfRule type="expression" dxfId="1421" priority="1660">
      <formula>AND(E48="SS",E49&gt;48,E53="Y")</formula>
    </cfRule>
  </conditionalFormatting>
  <conditionalFormatting sqref="I52">
    <cfRule type="expression" dxfId="1420" priority="1655">
      <formula>I52=0</formula>
    </cfRule>
    <cfRule type="expression" dxfId="1419" priority="1656">
      <formula>MOD(I52,2)=0</formula>
    </cfRule>
  </conditionalFormatting>
  <conditionalFormatting sqref="E76:E81">
    <cfRule type="expression" dxfId="1418" priority="1654">
      <formula>AND(OR(C76="NO",C76="REV T",C76="DBL REV",C76="TPL REV",C76="QD REV"),E76&gt;12)</formula>
    </cfRule>
  </conditionalFormatting>
  <conditionalFormatting sqref="C76:C82">
    <cfRule type="expression" dxfId="1417" priority="1653">
      <formula>AND(OR(C77="FST",C77="REV T",C77="DBL REV",C77="TPL REV",C77="QD REV"),C76="Field SPL")</formula>
    </cfRule>
  </conditionalFormatting>
  <conditionalFormatting sqref="I47">
    <cfRule type="expression" dxfId="1416" priority="1652">
      <formula>AND(E48="EUC",E49=432,I47&gt;204)</formula>
    </cfRule>
  </conditionalFormatting>
  <conditionalFormatting sqref="E49">
    <cfRule type="expression" dxfId="1415" priority="1648">
      <formula>(AND(E48="EUC",E49=432))</formula>
    </cfRule>
    <cfRule type="expression" dxfId="1414" priority="1649">
      <formula>AND(E48="SS",E49&gt;216)</formula>
    </cfRule>
    <cfRule type="expression" dxfId="1413" priority="1650">
      <formula>(AND(E48="EUC",E49&gt;216))</formula>
    </cfRule>
    <cfRule type="expression" dxfId="1412" priority="1651">
      <formula>AND(E48="RPX",E49&gt;216)</formula>
    </cfRule>
  </conditionalFormatting>
  <conditionalFormatting sqref="E58:E75">
    <cfRule type="expression" dxfId="1411" priority="1647">
      <formula>AND(OR(C58="NO",C58="REV T",C58="DBL REV",C58="TPL REV",C58="QD REV"),E58&gt;12)</formula>
    </cfRule>
  </conditionalFormatting>
  <conditionalFormatting sqref="C58:C75">
    <cfRule type="expression" dxfId="1410" priority="1646">
      <formula>AND(OR(C59="FST",C59="REV T",C59="DBL REV",C59="TPL REV",C59="QD REV"),C58="Field SPL")</formula>
    </cfRule>
  </conditionalFormatting>
  <conditionalFormatting sqref="L90">
    <cfRule type="cellIs" dxfId="1409" priority="1642" operator="lessThan">
      <formula>$L$7</formula>
    </cfRule>
  </conditionalFormatting>
  <conditionalFormatting sqref="I89">
    <cfRule type="cellIs" dxfId="1408" priority="1641" operator="lessThan">
      <formula>0</formula>
    </cfRule>
  </conditionalFormatting>
  <conditionalFormatting sqref="H99:I123">
    <cfRule type="cellIs" dxfId="1407" priority="1640" operator="lessThan">
      <formula>0</formula>
    </cfRule>
  </conditionalFormatting>
  <conditionalFormatting sqref="E123">
    <cfRule type="expression" dxfId="1406" priority="1639">
      <formula>AND(OR(C123="NO",C123="REV T",C123="DBL REV",C123="TPL REV",C123="QD REV"),E123&gt;12)</formula>
    </cfRule>
  </conditionalFormatting>
  <conditionalFormatting sqref="B111:B123">
    <cfRule type="expression" dxfId="1405" priority="1637">
      <formula>Z111="error"</formula>
    </cfRule>
  </conditionalFormatting>
  <conditionalFormatting sqref="B111:B123">
    <cfRule type="expression" dxfId="1404" priority="1636">
      <formula>AA113="error"</formula>
    </cfRule>
  </conditionalFormatting>
  <conditionalFormatting sqref="E123">
    <cfRule type="expression" dxfId="1403" priority="1635">
      <formula>AND(OR(C123="NO",C123="REV T",C123="DBL REV",C123="TPL REV",C123="QD REV"),E123&gt;12)</formula>
    </cfRule>
  </conditionalFormatting>
  <conditionalFormatting sqref="E94">
    <cfRule type="expression" dxfId="1402" priority="1632">
      <formula>AND(E89="EUC",E90&gt;48,E94="Y")</formula>
    </cfRule>
    <cfRule type="expression" dxfId="1401" priority="1633">
      <formula>AND(E89="RPX",E90&gt;48,E94="Y")</formula>
    </cfRule>
    <cfRule type="expression" dxfId="1400" priority="1634">
      <formula>AND(E89="SS",E90&gt;48,E94="Y")</formula>
    </cfRule>
  </conditionalFormatting>
  <conditionalFormatting sqref="I93">
    <cfRule type="expression" dxfId="1399" priority="1629">
      <formula>I93=0</formula>
    </cfRule>
    <cfRule type="expression" dxfId="1398" priority="1630">
      <formula>MOD(I93,2)=0</formula>
    </cfRule>
  </conditionalFormatting>
  <conditionalFormatting sqref="E117:E122">
    <cfRule type="expression" dxfId="1397" priority="1628">
      <formula>AND(OR(C117="NO",C117="REV T",C117="DBL REV",C117="TPL REV",C117="QD REV"),E117&gt;12)</formula>
    </cfRule>
  </conditionalFormatting>
  <conditionalFormatting sqref="C117:C123">
    <cfRule type="expression" dxfId="1396" priority="1627">
      <formula>AND(OR(C118="FST",C118="REV T",C118="DBL REV",C118="TPL REV",C118="QD REV"),C117="Field SPL")</formula>
    </cfRule>
  </conditionalFormatting>
  <conditionalFormatting sqref="I88">
    <cfRule type="expression" dxfId="1395" priority="1626">
      <formula>AND(E89="EUC",E90=432,I88&gt;204)</formula>
    </cfRule>
  </conditionalFormatting>
  <conditionalFormatting sqref="E90">
    <cfRule type="expression" dxfId="1394" priority="1622">
      <formula>(AND(E89="EUC",E90=432))</formula>
    </cfRule>
    <cfRule type="expression" dxfId="1393" priority="1623">
      <formula>AND(E89="SS",E90&gt;216)</formula>
    </cfRule>
    <cfRule type="expression" dxfId="1392" priority="1624">
      <formula>(AND(E89="EUC",E90&gt;216))</formula>
    </cfRule>
    <cfRule type="expression" dxfId="1391" priority="1625">
      <formula>AND(E89="RPX",E90&gt;216)</formula>
    </cfRule>
  </conditionalFormatting>
  <conditionalFormatting sqref="E99:E116">
    <cfRule type="expression" dxfId="1390" priority="1621">
      <formula>AND(OR(C99="NO",C99="REV T",C99="DBL REV",C99="TPL REV",C99="QD REV"),E99&gt;12)</formula>
    </cfRule>
  </conditionalFormatting>
  <conditionalFormatting sqref="C99:C116">
    <cfRule type="expression" dxfId="1389" priority="1620">
      <formula>AND(OR(C100="FST",C100="REV T",C100="DBL REV",C100="TPL REV",C100="QD REV"),C99="Field SPL")</formula>
    </cfRule>
  </conditionalFormatting>
  <conditionalFormatting sqref="L131">
    <cfRule type="cellIs" dxfId="1388" priority="1616" operator="lessThan">
      <formula>$L$7</formula>
    </cfRule>
  </conditionalFormatting>
  <conditionalFormatting sqref="I130">
    <cfRule type="cellIs" dxfId="1387" priority="1615" operator="lessThan">
      <formula>0</formula>
    </cfRule>
  </conditionalFormatting>
  <conditionalFormatting sqref="H140:I164">
    <cfRule type="cellIs" dxfId="1386" priority="1614" operator="lessThan">
      <formula>0</formula>
    </cfRule>
  </conditionalFormatting>
  <conditionalFormatting sqref="E164">
    <cfRule type="expression" dxfId="1385" priority="1613">
      <formula>AND(OR(C164="NO",C164="REV T",C164="DBL REV",C164="TPL REV",C164="QD REV"),E164&gt;12)</formula>
    </cfRule>
  </conditionalFormatting>
  <conditionalFormatting sqref="B152:B164">
    <cfRule type="expression" dxfId="1384" priority="1611">
      <formula>Z152="error"</formula>
    </cfRule>
  </conditionalFormatting>
  <conditionalFormatting sqref="B152:B164">
    <cfRule type="expression" dxfId="1383" priority="1610">
      <formula>AA154="error"</formula>
    </cfRule>
  </conditionalFormatting>
  <conditionalFormatting sqref="E164">
    <cfRule type="expression" dxfId="1382" priority="1609">
      <formula>AND(OR(C164="NO",C164="REV T",C164="DBL REV",C164="TPL REV",C164="QD REV"),E164&gt;12)</formula>
    </cfRule>
  </conditionalFormatting>
  <conditionalFormatting sqref="E135">
    <cfRule type="expression" dxfId="1381" priority="1606">
      <formula>AND(E130="EUC",E131&gt;48,E135="Y")</formula>
    </cfRule>
    <cfRule type="expression" dxfId="1380" priority="1607">
      <formula>AND(E130="RPX",E131&gt;48,E135="Y")</formula>
    </cfRule>
    <cfRule type="expression" dxfId="1379" priority="1608">
      <formula>AND(E130="SS",E131&gt;48,E135="Y")</formula>
    </cfRule>
  </conditionalFormatting>
  <conditionalFormatting sqref="I134">
    <cfRule type="expression" dxfId="1378" priority="1603">
      <formula>I134=0</formula>
    </cfRule>
    <cfRule type="expression" dxfId="1377" priority="1604">
      <formula>MOD(I134,2)=0</formula>
    </cfRule>
  </conditionalFormatting>
  <conditionalFormatting sqref="E158:E163">
    <cfRule type="expression" dxfId="1376" priority="1602">
      <formula>AND(OR(C158="NO",C158="REV T",C158="DBL REV",C158="TPL REV",C158="QD REV"),E158&gt;12)</formula>
    </cfRule>
  </conditionalFormatting>
  <conditionalFormatting sqref="C158:C164">
    <cfRule type="expression" dxfId="1375" priority="1601">
      <formula>AND(OR(C159="FST",C159="REV T",C159="DBL REV",C159="TPL REV",C159="QD REV"),C158="Field SPL")</formula>
    </cfRule>
  </conditionalFormatting>
  <conditionalFormatting sqref="I129">
    <cfRule type="expression" dxfId="1374" priority="1600">
      <formula>AND(E130="EUC",E131=432,I129&gt;204)</formula>
    </cfRule>
  </conditionalFormatting>
  <conditionalFormatting sqref="E131">
    <cfRule type="expression" dxfId="1373" priority="1596">
      <formula>(AND(E130="EUC",E131=432))</formula>
    </cfRule>
    <cfRule type="expression" dxfId="1372" priority="1597">
      <formula>AND(E130="SS",E131&gt;216)</formula>
    </cfRule>
    <cfRule type="expression" dxfId="1371" priority="1598">
      <formula>(AND(E130="EUC",E131&gt;216))</formula>
    </cfRule>
    <cfRule type="expression" dxfId="1370" priority="1599">
      <formula>AND(E130="RPX",E131&gt;216)</formula>
    </cfRule>
  </conditionalFormatting>
  <conditionalFormatting sqref="E140:E157">
    <cfRule type="expression" dxfId="1369" priority="1595">
      <formula>AND(OR(C140="NO",C140="REV T",C140="DBL REV",C140="TPL REV",C140="QD REV"),E140&gt;12)</formula>
    </cfRule>
  </conditionalFormatting>
  <conditionalFormatting sqref="C140:C157">
    <cfRule type="expression" dxfId="1368" priority="1594">
      <formula>AND(OR(C141="FST",C141="REV T",C141="DBL REV",C141="TPL REV",C141="QD REV"),C140="Field SPL")</formula>
    </cfRule>
  </conditionalFormatting>
  <conditionalFormatting sqref="L172">
    <cfRule type="cellIs" dxfId="1367" priority="1590" operator="lessThan">
      <formula>$L$7</formula>
    </cfRule>
  </conditionalFormatting>
  <conditionalFormatting sqref="I171">
    <cfRule type="cellIs" dxfId="1366" priority="1589" operator="lessThan">
      <formula>0</formula>
    </cfRule>
  </conditionalFormatting>
  <conditionalFormatting sqref="H181:I205">
    <cfRule type="cellIs" dxfId="1365" priority="1588" operator="lessThan">
      <formula>0</formula>
    </cfRule>
  </conditionalFormatting>
  <conditionalFormatting sqref="E205">
    <cfRule type="expression" dxfId="1364" priority="1587">
      <formula>AND(OR(C205="NO",C205="REV T",C205="DBL REV",C205="TPL REV",C205="QD REV"),E205&gt;12)</formula>
    </cfRule>
  </conditionalFormatting>
  <conditionalFormatting sqref="B193:B205">
    <cfRule type="expression" dxfId="1363" priority="1585">
      <formula>Z193="error"</formula>
    </cfRule>
  </conditionalFormatting>
  <conditionalFormatting sqref="B193:B205">
    <cfRule type="expression" dxfId="1362" priority="1584">
      <formula>AA195="error"</formula>
    </cfRule>
  </conditionalFormatting>
  <conditionalFormatting sqref="E205">
    <cfRule type="expression" dxfId="1361" priority="1583">
      <formula>AND(OR(C205="NO",C205="REV T",C205="DBL REV",C205="TPL REV",C205="QD REV"),E205&gt;12)</formula>
    </cfRule>
  </conditionalFormatting>
  <conditionalFormatting sqref="E176">
    <cfRule type="expression" dxfId="1360" priority="1580">
      <formula>AND(E171="EUC",E172&gt;48,E176="Y")</formula>
    </cfRule>
    <cfRule type="expression" dxfId="1359" priority="1581">
      <formula>AND(E171="RPX",E172&gt;48,E176="Y")</formula>
    </cfRule>
    <cfRule type="expression" dxfId="1358" priority="1582">
      <formula>AND(E171="SS",E172&gt;48,E176="Y")</formula>
    </cfRule>
  </conditionalFormatting>
  <conditionalFormatting sqref="I175">
    <cfRule type="expression" dxfId="1357" priority="1577">
      <formula>I175=0</formula>
    </cfRule>
    <cfRule type="expression" dxfId="1356" priority="1578">
      <formula>MOD(I175,2)=0</formula>
    </cfRule>
  </conditionalFormatting>
  <conditionalFormatting sqref="E199:E204">
    <cfRule type="expression" dxfId="1355" priority="1576">
      <formula>AND(OR(C199="NO",C199="REV T",C199="DBL REV",C199="TPL REV",C199="QD REV"),E199&gt;12)</formula>
    </cfRule>
  </conditionalFormatting>
  <conditionalFormatting sqref="C199:C205">
    <cfRule type="expression" dxfId="1354" priority="1575">
      <formula>AND(OR(C200="FST",C200="REV T",C200="DBL REV",C200="TPL REV",C200="QD REV"),C199="Field SPL")</formula>
    </cfRule>
  </conditionalFormatting>
  <conditionalFormatting sqref="I170">
    <cfRule type="expression" dxfId="1353" priority="1574">
      <formula>AND(E171="EUC",E172=432,I170&gt;204)</formula>
    </cfRule>
  </conditionalFormatting>
  <conditionalFormatting sqref="E172">
    <cfRule type="expression" dxfId="1352" priority="1570">
      <formula>(AND(E171="EUC",E172=432))</formula>
    </cfRule>
    <cfRule type="expression" dxfId="1351" priority="1571">
      <formula>AND(E171="SS",E172&gt;216)</formula>
    </cfRule>
    <cfRule type="expression" dxfId="1350" priority="1572">
      <formula>(AND(E171="EUC",E172&gt;216))</formula>
    </cfRule>
    <cfRule type="expression" dxfId="1349" priority="1573">
      <formula>AND(E171="RPX",E172&gt;216)</formula>
    </cfRule>
  </conditionalFormatting>
  <conditionalFormatting sqref="E181:E198">
    <cfRule type="expression" dxfId="1348" priority="1569">
      <formula>AND(OR(C181="NO",C181="REV T",C181="DBL REV",C181="TPL REV",C181="QD REV"),E181&gt;12)</formula>
    </cfRule>
  </conditionalFormatting>
  <conditionalFormatting sqref="C181:C198">
    <cfRule type="expression" dxfId="1347" priority="1568">
      <formula>AND(OR(C182="FST",C182="REV T",C182="DBL REV",C182="TPL REV",C182="QD REV"),C181="Field SPL")</formula>
    </cfRule>
  </conditionalFormatting>
  <conditionalFormatting sqref="L213">
    <cfRule type="cellIs" dxfId="1346" priority="1564" operator="lessThan">
      <formula>$L$7</formula>
    </cfRule>
  </conditionalFormatting>
  <conditionalFormatting sqref="I212">
    <cfRule type="cellIs" dxfId="1345" priority="1563" operator="lessThan">
      <formula>0</formula>
    </cfRule>
  </conditionalFormatting>
  <conditionalFormatting sqref="H222:I246">
    <cfRule type="cellIs" dxfId="1344" priority="1562" operator="lessThan">
      <formula>0</formula>
    </cfRule>
  </conditionalFormatting>
  <conditionalFormatting sqref="E246">
    <cfRule type="expression" dxfId="1343" priority="1561">
      <formula>AND(OR(C246="NO",C246="REV T",C246="DBL REV",C246="TPL REV",C246="QD REV"),E246&gt;12)</formula>
    </cfRule>
  </conditionalFormatting>
  <conditionalFormatting sqref="B234:B246">
    <cfRule type="expression" dxfId="1342" priority="1559">
      <formula>Z234="error"</formula>
    </cfRule>
  </conditionalFormatting>
  <conditionalFormatting sqref="B234:B246">
    <cfRule type="expression" dxfId="1341" priority="1558">
      <formula>AA236="error"</formula>
    </cfRule>
  </conditionalFormatting>
  <conditionalFormatting sqref="E246">
    <cfRule type="expression" dxfId="1340" priority="1557">
      <formula>AND(OR(C246="NO",C246="REV T",C246="DBL REV",C246="TPL REV",C246="QD REV"),E246&gt;12)</formula>
    </cfRule>
  </conditionalFormatting>
  <conditionalFormatting sqref="E217">
    <cfRule type="expression" dxfId="1339" priority="1554">
      <formula>AND(E212="EUC",E213&gt;48,E217="Y")</formula>
    </cfRule>
    <cfRule type="expression" dxfId="1338" priority="1555">
      <formula>AND(E212="RPX",E213&gt;48,E217="Y")</formula>
    </cfRule>
    <cfRule type="expression" dxfId="1337" priority="1556">
      <formula>AND(E212="SS",E213&gt;48,E217="Y")</formula>
    </cfRule>
  </conditionalFormatting>
  <conditionalFormatting sqref="I216">
    <cfRule type="expression" dxfId="1336" priority="1551">
      <formula>I216=0</formula>
    </cfRule>
    <cfRule type="expression" dxfId="1335" priority="1552">
      <formula>MOD(I216,2)=0</formula>
    </cfRule>
  </conditionalFormatting>
  <conditionalFormatting sqref="E240:E245">
    <cfRule type="expression" dxfId="1334" priority="1550">
      <formula>AND(OR(C240="NO",C240="REV T",C240="DBL REV",C240="TPL REV",C240="QD REV"),E240&gt;12)</formula>
    </cfRule>
  </conditionalFormatting>
  <conditionalFormatting sqref="C240:C246">
    <cfRule type="expression" dxfId="1333" priority="1549">
      <formula>AND(OR(C241="FST",C241="REV T",C241="DBL REV",C241="TPL REV",C241="QD REV"),C240="Field SPL")</formula>
    </cfRule>
  </conditionalFormatting>
  <conditionalFormatting sqref="I211">
    <cfRule type="expression" dxfId="1332" priority="1548">
      <formula>AND(E212="EUC",E213=432,I211&gt;204)</formula>
    </cfRule>
  </conditionalFormatting>
  <conditionalFormatting sqref="E213">
    <cfRule type="expression" dxfId="1331" priority="1544">
      <formula>(AND(E212="EUC",E213=432))</formula>
    </cfRule>
    <cfRule type="expression" dxfId="1330" priority="1545">
      <formula>AND(E212="SS",E213&gt;216)</formula>
    </cfRule>
    <cfRule type="expression" dxfId="1329" priority="1546">
      <formula>(AND(E212="EUC",E213&gt;216))</formula>
    </cfRule>
    <cfRule type="expression" dxfId="1328" priority="1547">
      <formula>AND(E212="RPX",E213&gt;216)</formula>
    </cfRule>
  </conditionalFormatting>
  <conditionalFormatting sqref="E222:E239">
    <cfRule type="expression" dxfId="1327" priority="1543">
      <formula>AND(OR(C222="NO",C222="REV T",C222="DBL REV",C222="TPL REV",C222="QD REV"),E222&gt;12)</formula>
    </cfRule>
  </conditionalFormatting>
  <conditionalFormatting sqref="C222:C239">
    <cfRule type="expression" dxfId="1326" priority="1542">
      <formula>AND(OR(C223="FST",C223="REV T",C223="DBL REV",C223="TPL REV",C223="QD REV"),C222="Field SPL")</formula>
    </cfRule>
  </conditionalFormatting>
  <conditionalFormatting sqref="L254">
    <cfRule type="cellIs" dxfId="1325" priority="1538" operator="lessThan">
      <formula>$L$7</formula>
    </cfRule>
  </conditionalFormatting>
  <conditionalFormatting sqref="I253">
    <cfRule type="cellIs" dxfId="1324" priority="1537" operator="lessThan">
      <formula>0</formula>
    </cfRule>
  </conditionalFormatting>
  <conditionalFormatting sqref="H263:I287">
    <cfRule type="cellIs" dxfId="1323" priority="1536" operator="lessThan">
      <formula>0</formula>
    </cfRule>
  </conditionalFormatting>
  <conditionalFormatting sqref="E287">
    <cfRule type="expression" dxfId="1322" priority="1535">
      <formula>AND(OR(C287="NO",C287="REV T",C287="DBL REV",C287="TPL REV",C287="QD REV"),E287&gt;12)</formula>
    </cfRule>
  </conditionalFormatting>
  <conditionalFormatting sqref="B275:B287">
    <cfRule type="expression" dxfId="1321" priority="1533">
      <formula>Z275="error"</formula>
    </cfRule>
  </conditionalFormatting>
  <conditionalFormatting sqref="B275:B287">
    <cfRule type="expression" dxfId="1320" priority="1532">
      <formula>AA277="error"</formula>
    </cfRule>
  </conditionalFormatting>
  <conditionalFormatting sqref="E287">
    <cfRule type="expression" dxfId="1319" priority="1531">
      <formula>AND(OR(C287="NO",C287="REV T",C287="DBL REV",C287="TPL REV",C287="QD REV"),E287&gt;12)</formula>
    </cfRule>
  </conditionalFormatting>
  <conditionalFormatting sqref="E258">
    <cfRule type="expression" dxfId="1318" priority="1528">
      <formula>AND(E253="EUC",E254&gt;48,E258="Y")</formula>
    </cfRule>
    <cfRule type="expression" dxfId="1317" priority="1529">
      <formula>AND(E253="RPX",E254&gt;48,E258="Y")</formula>
    </cfRule>
    <cfRule type="expression" dxfId="1316" priority="1530">
      <formula>AND(E253="SS",E254&gt;48,E258="Y")</formula>
    </cfRule>
  </conditionalFormatting>
  <conditionalFormatting sqref="I257">
    <cfRule type="expression" dxfId="1315" priority="1525">
      <formula>I257=0</formula>
    </cfRule>
    <cfRule type="expression" dxfId="1314" priority="1526">
      <formula>MOD(I257,2)=0</formula>
    </cfRule>
  </conditionalFormatting>
  <conditionalFormatting sqref="E281:E286">
    <cfRule type="expression" dxfId="1313" priority="1524">
      <formula>AND(OR(C281="NO",C281="REV T",C281="DBL REV",C281="TPL REV",C281="QD REV"),E281&gt;12)</formula>
    </cfRule>
  </conditionalFormatting>
  <conditionalFormatting sqref="C281:C287">
    <cfRule type="expression" dxfId="1312" priority="1523">
      <formula>AND(OR(C282="FST",C282="REV T",C282="DBL REV",C282="TPL REV",C282="QD REV"),C281="Field SPL")</formula>
    </cfRule>
  </conditionalFormatting>
  <conditionalFormatting sqref="I252">
    <cfRule type="expression" dxfId="1311" priority="1522">
      <formula>AND(E253="EUC",E254=432,I252&gt;204)</formula>
    </cfRule>
  </conditionalFormatting>
  <conditionalFormatting sqref="E254">
    <cfRule type="expression" dxfId="1310" priority="1518">
      <formula>(AND(E253="EUC",E254=432))</formula>
    </cfRule>
    <cfRule type="expression" dxfId="1309" priority="1519">
      <formula>AND(E253="SS",E254&gt;216)</formula>
    </cfRule>
    <cfRule type="expression" dxfId="1308" priority="1520">
      <formula>(AND(E253="EUC",E254&gt;216))</formula>
    </cfRule>
    <cfRule type="expression" dxfId="1307" priority="1521">
      <formula>AND(E253="RPX",E254&gt;216)</formula>
    </cfRule>
  </conditionalFormatting>
  <conditionalFormatting sqref="E263:E280">
    <cfRule type="expression" dxfId="1306" priority="1517">
      <formula>AND(OR(C263="NO",C263="REV T",C263="DBL REV",C263="TPL REV",C263="QD REV"),E263&gt;12)</formula>
    </cfRule>
  </conditionalFormatting>
  <conditionalFormatting sqref="C263:C280">
    <cfRule type="expression" dxfId="1305" priority="1516">
      <formula>AND(OR(C264="FST",C264="REV T",C264="DBL REV",C264="TPL REV",C264="QD REV"),C263="Field SPL")</formula>
    </cfRule>
  </conditionalFormatting>
  <conditionalFormatting sqref="L295">
    <cfRule type="cellIs" dxfId="1304" priority="1512" operator="lessThan">
      <formula>$L$7</formula>
    </cfRule>
  </conditionalFormatting>
  <conditionalFormatting sqref="I294">
    <cfRule type="cellIs" dxfId="1303" priority="1511" operator="lessThan">
      <formula>0</formula>
    </cfRule>
  </conditionalFormatting>
  <conditionalFormatting sqref="H304:I328">
    <cfRule type="cellIs" dxfId="1302" priority="1510" operator="lessThan">
      <formula>0</formula>
    </cfRule>
  </conditionalFormatting>
  <conditionalFormatting sqref="E328">
    <cfRule type="expression" dxfId="1301" priority="1509">
      <formula>AND(OR(C328="NO",C328="REV T",C328="DBL REV",C328="TPL REV",C328="QD REV"),E328&gt;12)</formula>
    </cfRule>
  </conditionalFormatting>
  <conditionalFormatting sqref="B316:B328">
    <cfRule type="expression" dxfId="1300" priority="1507">
      <formula>Z316="error"</formula>
    </cfRule>
  </conditionalFormatting>
  <conditionalFormatting sqref="B316:B328">
    <cfRule type="expression" dxfId="1299" priority="1506">
      <formula>AA318="error"</formula>
    </cfRule>
  </conditionalFormatting>
  <conditionalFormatting sqref="E328">
    <cfRule type="expression" dxfId="1298" priority="1505">
      <formula>AND(OR(C328="NO",C328="REV T",C328="DBL REV",C328="TPL REV",C328="QD REV"),E328&gt;12)</formula>
    </cfRule>
  </conditionalFormatting>
  <conditionalFormatting sqref="E299">
    <cfRule type="expression" dxfId="1297" priority="1502">
      <formula>AND(E294="EUC",E295&gt;48,E299="Y")</formula>
    </cfRule>
    <cfRule type="expression" dxfId="1296" priority="1503">
      <formula>AND(E294="RPX",E295&gt;48,E299="Y")</formula>
    </cfRule>
    <cfRule type="expression" dxfId="1295" priority="1504">
      <formula>AND(E294="SS",E295&gt;48,E299="Y")</formula>
    </cfRule>
  </conditionalFormatting>
  <conditionalFormatting sqref="I298">
    <cfRule type="expression" dxfId="1294" priority="1499">
      <formula>I298=0</formula>
    </cfRule>
    <cfRule type="expression" dxfId="1293" priority="1500">
      <formula>MOD(I298,2)=0</formula>
    </cfRule>
  </conditionalFormatting>
  <conditionalFormatting sqref="E322:E327">
    <cfRule type="expression" dxfId="1292" priority="1498">
      <formula>AND(OR(C322="NO",C322="REV T",C322="DBL REV",C322="TPL REV",C322="QD REV"),E322&gt;12)</formula>
    </cfRule>
  </conditionalFormatting>
  <conditionalFormatting sqref="C322:C328">
    <cfRule type="expression" dxfId="1291" priority="1497">
      <formula>AND(OR(C323="FST",C323="REV T",C323="DBL REV",C323="TPL REV",C323="QD REV"),C322="Field SPL")</formula>
    </cfRule>
  </conditionalFormatting>
  <conditionalFormatting sqref="I293">
    <cfRule type="expression" dxfId="1290" priority="1496">
      <formula>AND(E294="EUC",E295=432,I293&gt;204)</formula>
    </cfRule>
  </conditionalFormatting>
  <conditionalFormatting sqref="E295">
    <cfRule type="expression" dxfId="1289" priority="1492">
      <formula>(AND(E294="EUC",E295=432))</formula>
    </cfRule>
    <cfRule type="expression" dxfId="1288" priority="1493">
      <formula>AND(E294="SS",E295&gt;216)</formula>
    </cfRule>
    <cfRule type="expression" dxfId="1287" priority="1494">
      <formula>(AND(E294="EUC",E295&gt;216))</formula>
    </cfRule>
    <cfRule type="expression" dxfId="1286" priority="1495">
      <formula>AND(E294="RPX",E295&gt;216)</formula>
    </cfRule>
  </conditionalFormatting>
  <conditionalFormatting sqref="E304:E321">
    <cfRule type="expression" dxfId="1285" priority="1491">
      <formula>AND(OR(C304="NO",C304="REV T",C304="DBL REV",C304="TPL REV",C304="QD REV"),E304&gt;12)</formula>
    </cfRule>
  </conditionalFormatting>
  <conditionalFormatting sqref="C304:C321">
    <cfRule type="expression" dxfId="1284" priority="1490">
      <formula>AND(OR(C305="FST",C305="REV T",C305="DBL REV",C305="TPL REV",C305="QD REV"),C304="Field SPL")</formula>
    </cfRule>
  </conditionalFormatting>
  <conditionalFormatting sqref="L336">
    <cfRule type="cellIs" dxfId="1283" priority="1486" operator="lessThan">
      <formula>$L$7</formula>
    </cfRule>
  </conditionalFormatting>
  <conditionalFormatting sqref="I335">
    <cfRule type="cellIs" dxfId="1282" priority="1485" operator="lessThan">
      <formula>0</formula>
    </cfRule>
  </conditionalFormatting>
  <conditionalFormatting sqref="H345:I369">
    <cfRule type="cellIs" dxfId="1281" priority="1484" operator="lessThan">
      <formula>0</formula>
    </cfRule>
  </conditionalFormatting>
  <conditionalFormatting sqref="E369">
    <cfRule type="expression" dxfId="1280" priority="1483">
      <formula>AND(OR(C369="NO",C369="REV T",C369="DBL REV",C369="TPL REV",C369="QD REV"),E369&gt;12)</formula>
    </cfRule>
  </conditionalFormatting>
  <conditionalFormatting sqref="B357:B369">
    <cfRule type="expression" dxfId="1279" priority="1481">
      <formula>Z357="error"</formula>
    </cfRule>
  </conditionalFormatting>
  <conditionalFormatting sqref="B357:B369">
    <cfRule type="expression" dxfId="1278" priority="1480">
      <formula>AA359="error"</formula>
    </cfRule>
  </conditionalFormatting>
  <conditionalFormatting sqref="E369">
    <cfRule type="expression" dxfId="1277" priority="1479">
      <formula>AND(OR(C369="NO",C369="REV T",C369="DBL REV",C369="TPL REV",C369="QD REV"),E369&gt;12)</formula>
    </cfRule>
  </conditionalFormatting>
  <conditionalFormatting sqref="E340">
    <cfRule type="expression" dxfId="1276" priority="1476">
      <formula>AND(E335="EUC",E336&gt;48,E340="Y")</formula>
    </cfRule>
    <cfRule type="expression" dxfId="1275" priority="1477">
      <formula>AND(E335="RPX",E336&gt;48,E340="Y")</formula>
    </cfRule>
    <cfRule type="expression" dxfId="1274" priority="1478">
      <formula>AND(E335="SS",E336&gt;48,E340="Y")</formula>
    </cfRule>
  </conditionalFormatting>
  <conditionalFormatting sqref="I339">
    <cfRule type="expression" dxfId="1273" priority="1473">
      <formula>I339=0</formula>
    </cfRule>
    <cfRule type="expression" dxfId="1272" priority="1474">
      <formula>MOD(I339,2)=0</formula>
    </cfRule>
  </conditionalFormatting>
  <conditionalFormatting sqref="E363:E368">
    <cfRule type="expression" dxfId="1271" priority="1472">
      <formula>AND(OR(C363="NO",C363="REV T",C363="DBL REV",C363="TPL REV",C363="QD REV"),E363&gt;12)</formula>
    </cfRule>
  </conditionalFormatting>
  <conditionalFormatting sqref="C363:C369">
    <cfRule type="expression" dxfId="1270" priority="1471">
      <formula>AND(OR(C364="FST",C364="REV T",C364="DBL REV",C364="TPL REV",C364="QD REV"),C363="Field SPL")</formula>
    </cfRule>
  </conditionalFormatting>
  <conditionalFormatting sqref="I334">
    <cfRule type="expression" dxfId="1269" priority="1470">
      <formula>AND(E335="EUC",E336=432,I334&gt;204)</formula>
    </cfRule>
  </conditionalFormatting>
  <conditionalFormatting sqref="E336">
    <cfRule type="expression" dxfId="1268" priority="1466">
      <formula>(AND(E335="EUC",E336=432))</formula>
    </cfRule>
    <cfRule type="expression" dxfId="1267" priority="1467">
      <formula>AND(E335="SS",E336&gt;216)</formula>
    </cfRule>
    <cfRule type="expression" dxfId="1266" priority="1468">
      <formula>(AND(E335="EUC",E336&gt;216))</formula>
    </cfRule>
    <cfRule type="expression" dxfId="1265" priority="1469">
      <formula>AND(E335="RPX",E336&gt;216)</formula>
    </cfRule>
  </conditionalFormatting>
  <conditionalFormatting sqref="E345:E362">
    <cfRule type="expression" dxfId="1264" priority="1465">
      <formula>AND(OR(C345="NO",C345="REV T",C345="DBL REV",C345="TPL REV",C345="QD REV"),E345&gt;12)</formula>
    </cfRule>
  </conditionalFormatting>
  <conditionalFormatting sqref="C345:C362">
    <cfRule type="expression" dxfId="1263" priority="1464">
      <formula>AND(OR(C346="FST",C346="REV T",C346="DBL REV",C346="TPL REV",C346="QD REV"),C345="Field SPL")</formula>
    </cfRule>
  </conditionalFormatting>
  <conditionalFormatting sqref="L377">
    <cfRule type="cellIs" dxfId="1262" priority="1460" operator="lessThan">
      <formula>$L$7</formula>
    </cfRule>
  </conditionalFormatting>
  <conditionalFormatting sqref="I376">
    <cfRule type="cellIs" dxfId="1261" priority="1459" operator="lessThan">
      <formula>0</formula>
    </cfRule>
  </conditionalFormatting>
  <conditionalFormatting sqref="H386:I410">
    <cfRule type="cellIs" dxfId="1260" priority="1458" operator="lessThan">
      <formula>0</formula>
    </cfRule>
  </conditionalFormatting>
  <conditionalFormatting sqref="E410">
    <cfRule type="expression" dxfId="1259" priority="1457">
      <formula>AND(OR(C410="NO",C410="REV T",C410="DBL REV",C410="TPL REV",C410="QD REV"),E410&gt;12)</formula>
    </cfRule>
  </conditionalFormatting>
  <conditionalFormatting sqref="B398:B410">
    <cfRule type="expression" dxfId="1258" priority="1455">
      <formula>Z398="error"</formula>
    </cfRule>
  </conditionalFormatting>
  <conditionalFormatting sqref="B398:B410">
    <cfRule type="expression" dxfId="1257" priority="1454">
      <formula>AA400="error"</formula>
    </cfRule>
  </conditionalFormatting>
  <conditionalFormatting sqref="E410">
    <cfRule type="expression" dxfId="1256" priority="1453">
      <formula>AND(OR(C410="NO",C410="REV T",C410="DBL REV",C410="TPL REV",C410="QD REV"),E410&gt;12)</formula>
    </cfRule>
  </conditionalFormatting>
  <conditionalFormatting sqref="E381">
    <cfRule type="expression" dxfId="1255" priority="1450">
      <formula>AND(E376="EUC",E377&gt;48,E381="Y")</formula>
    </cfRule>
    <cfRule type="expression" dxfId="1254" priority="1451">
      <formula>AND(E376="RPX",E377&gt;48,E381="Y")</formula>
    </cfRule>
    <cfRule type="expression" dxfId="1253" priority="1452">
      <formula>AND(E376="SS",E377&gt;48,E381="Y")</formula>
    </cfRule>
  </conditionalFormatting>
  <conditionalFormatting sqref="I380">
    <cfRule type="expression" dxfId="1252" priority="1447">
      <formula>I380=0</formula>
    </cfRule>
    <cfRule type="expression" dxfId="1251" priority="1448">
      <formula>MOD(I380,2)=0</formula>
    </cfRule>
  </conditionalFormatting>
  <conditionalFormatting sqref="E404:E409">
    <cfRule type="expression" dxfId="1250" priority="1446">
      <formula>AND(OR(C404="NO",C404="REV T",C404="DBL REV",C404="TPL REV",C404="QD REV"),E404&gt;12)</formula>
    </cfRule>
  </conditionalFormatting>
  <conditionalFormatting sqref="C404:C410">
    <cfRule type="expression" dxfId="1249" priority="1445">
      <formula>AND(OR(C405="FST",C405="REV T",C405="DBL REV",C405="TPL REV",C405="QD REV"),C404="Field SPL")</formula>
    </cfRule>
  </conditionalFormatting>
  <conditionalFormatting sqref="I375">
    <cfRule type="expression" dxfId="1248" priority="1444">
      <formula>AND(E376="EUC",E377=432,I375&gt;204)</formula>
    </cfRule>
  </conditionalFormatting>
  <conditionalFormatting sqref="E377">
    <cfRule type="expression" dxfId="1247" priority="1440">
      <formula>(AND(E376="EUC",E377=432))</formula>
    </cfRule>
    <cfRule type="expression" dxfId="1246" priority="1441">
      <formula>AND(E376="SS",E377&gt;216)</formula>
    </cfRule>
    <cfRule type="expression" dxfId="1245" priority="1442">
      <formula>(AND(E376="EUC",E377&gt;216))</formula>
    </cfRule>
    <cfRule type="expression" dxfId="1244" priority="1443">
      <formula>AND(E376="RPX",E377&gt;216)</formula>
    </cfRule>
  </conditionalFormatting>
  <conditionalFormatting sqref="E386:E403">
    <cfRule type="expression" dxfId="1243" priority="1439">
      <formula>AND(OR(C386="NO",C386="REV T",C386="DBL REV",C386="TPL REV",C386="QD REV"),E386&gt;12)</formula>
    </cfRule>
  </conditionalFormatting>
  <conditionalFormatting sqref="C386:C403">
    <cfRule type="expression" dxfId="1242" priority="1438">
      <formula>AND(OR(C387="FST",C387="REV T",C387="DBL REV",C387="TPL REV",C387="QD REV"),C386="Field SPL")</formula>
    </cfRule>
  </conditionalFormatting>
  <conditionalFormatting sqref="L418">
    <cfRule type="cellIs" dxfId="1241" priority="1434" operator="lessThan">
      <formula>$L$7</formula>
    </cfRule>
  </conditionalFormatting>
  <conditionalFormatting sqref="I417">
    <cfRule type="cellIs" dxfId="1240" priority="1433" operator="lessThan">
      <formula>0</formula>
    </cfRule>
  </conditionalFormatting>
  <conditionalFormatting sqref="H427:I451">
    <cfRule type="cellIs" dxfId="1239" priority="1432" operator="lessThan">
      <formula>0</formula>
    </cfRule>
  </conditionalFormatting>
  <conditionalFormatting sqref="E451">
    <cfRule type="expression" dxfId="1238" priority="1431">
      <formula>AND(OR(C451="NO",C451="REV T",C451="DBL REV",C451="TPL REV",C451="QD REV"),E451&gt;12)</formula>
    </cfRule>
  </conditionalFormatting>
  <conditionalFormatting sqref="B439:B451">
    <cfRule type="expression" dxfId="1237" priority="1429">
      <formula>Z439="error"</formula>
    </cfRule>
  </conditionalFormatting>
  <conditionalFormatting sqref="B439:B451">
    <cfRule type="expression" dxfId="1236" priority="1428">
      <formula>AA441="error"</formula>
    </cfRule>
  </conditionalFormatting>
  <conditionalFormatting sqref="E451">
    <cfRule type="expression" dxfId="1235" priority="1427">
      <formula>AND(OR(C451="NO",C451="REV T",C451="DBL REV",C451="TPL REV",C451="QD REV"),E451&gt;12)</formula>
    </cfRule>
  </conditionalFormatting>
  <conditionalFormatting sqref="E422">
    <cfRule type="expression" dxfId="1234" priority="1424">
      <formula>AND(E417="EUC",E418&gt;48,E422="Y")</formula>
    </cfRule>
    <cfRule type="expression" dxfId="1233" priority="1425">
      <formula>AND(E417="RPX",E418&gt;48,E422="Y")</formula>
    </cfRule>
    <cfRule type="expression" dxfId="1232" priority="1426">
      <formula>AND(E417="SS",E418&gt;48,E422="Y")</formula>
    </cfRule>
  </conditionalFormatting>
  <conditionalFormatting sqref="I421">
    <cfRule type="expression" dxfId="1231" priority="1421">
      <formula>I421=0</formula>
    </cfRule>
    <cfRule type="expression" dxfId="1230" priority="1422">
      <formula>MOD(I421,2)=0</formula>
    </cfRule>
  </conditionalFormatting>
  <conditionalFormatting sqref="E445:E450">
    <cfRule type="expression" dxfId="1229" priority="1420">
      <formula>AND(OR(C445="NO",C445="REV T",C445="DBL REV",C445="TPL REV",C445="QD REV"),E445&gt;12)</formula>
    </cfRule>
  </conditionalFormatting>
  <conditionalFormatting sqref="C445:C451">
    <cfRule type="expression" dxfId="1228" priority="1419">
      <formula>AND(OR(C446="FST",C446="REV T",C446="DBL REV",C446="TPL REV",C446="QD REV"),C445="Field SPL")</formula>
    </cfRule>
  </conditionalFormatting>
  <conditionalFormatting sqref="I416">
    <cfRule type="expression" dxfId="1227" priority="1418">
      <formula>AND(E417="EUC",E418=432,I416&gt;204)</formula>
    </cfRule>
  </conditionalFormatting>
  <conditionalFormatting sqref="E418">
    <cfRule type="expression" dxfId="1226" priority="1414">
      <formula>(AND(E417="EUC",E418=432))</formula>
    </cfRule>
    <cfRule type="expression" dxfId="1225" priority="1415">
      <formula>AND(E417="SS",E418&gt;216)</formula>
    </cfRule>
    <cfRule type="expression" dxfId="1224" priority="1416">
      <formula>(AND(E417="EUC",E418&gt;216))</formula>
    </cfRule>
    <cfRule type="expression" dxfId="1223" priority="1417">
      <formula>AND(E417="RPX",E418&gt;216)</formula>
    </cfRule>
  </conditionalFormatting>
  <conditionalFormatting sqref="E427:E444">
    <cfRule type="expression" dxfId="1222" priority="1413">
      <formula>AND(OR(C427="NO",C427="REV T",C427="DBL REV",C427="TPL REV",C427="QD REV"),E427&gt;12)</formula>
    </cfRule>
  </conditionalFormatting>
  <conditionalFormatting sqref="C427:C444">
    <cfRule type="expression" dxfId="1221" priority="1412">
      <formula>AND(OR(C428="FST",C428="REV T",C428="DBL REV",C428="TPL REV",C428="QD REV"),C427="Field SPL")</formula>
    </cfRule>
  </conditionalFormatting>
  <conditionalFormatting sqref="L459">
    <cfRule type="cellIs" dxfId="1220" priority="1408" operator="lessThan">
      <formula>$L$7</formula>
    </cfRule>
  </conditionalFormatting>
  <conditionalFormatting sqref="I458">
    <cfRule type="cellIs" dxfId="1219" priority="1407" operator="lessThan">
      <formula>0</formula>
    </cfRule>
  </conditionalFormatting>
  <conditionalFormatting sqref="H468:I492">
    <cfRule type="cellIs" dxfId="1218" priority="1406" operator="lessThan">
      <formula>0</formula>
    </cfRule>
  </conditionalFormatting>
  <conditionalFormatting sqref="E492">
    <cfRule type="expression" dxfId="1217" priority="1405">
      <formula>AND(OR(C492="NO",C492="REV T",C492="DBL REV",C492="TPL REV",C492="QD REV"),E492&gt;12)</formula>
    </cfRule>
  </conditionalFormatting>
  <conditionalFormatting sqref="B480:B492">
    <cfRule type="expression" dxfId="1216" priority="1403">
      <formula>Z480="error"</formula>
    </cfRule>
  </conditionalFormatting>
  <conditionalFormatting sqref="B480:B492">
    <cfRule type="expression" dxfId="1215" priority="1402">
      <formula>AA482="error"</formula>
    </cfRule>
  </conditionalFormatting>
  <conditionalFormatting sqref="E492">
    <cfRule type="expression" dxfId="1214" priority="1401">
      <formula>AND(OR(C492="NO",C492="REV T",C492="DBL REV",C492="TPL REV",C492="QD REV"),E492&gt;12)</formula>
    </cfRule>
  </conditionalFormatting>
  <conditionalFormatting sqref="E463">
    <cfRule type="expression" dxfId="1213" priority="1398">
      <formula>AND(E458="EUC",E459&gt;48,E463="Y")</formula>
    </cfRule>
    <cfRule type="expression" dxfId="1212" priority="1399">
      <formula>AND(E458="RPX",E459&gt;48,E463="Y")</formula>
    </cfRule>
    <cfRule type="expression" dxfId="1211" priority="1400">
      <formula>AND(E458="SS",E459&gt;48,E463="Y")</formula>
    </cfRule>
  </conditionalFormatting>
  <conditionalFormatting sqref="I462">
    <cfRule type="expression" dxfId="1210" priority="1395">
      <formula>I462=0</formula>
    </cfRule>
    <cfRule type="expression" dxfId="1209" priority="1396">
      <formula>MOD(I462,2)=0</formula>
    </cfRule>
  </conditionalFormatting>
  <conditionalFormatting sqref="E486:E491">
    <cfRule type="expression" dxfId="1208" priority="1394">
      <formula>AND(OR(C486="NO",C486="REV T",C486="DBL REV",C486="TPL REV",C486="QD REV"),E486&gt;12)</formula>
    </cfRule>
  </conditionalFormatting>
  <conditionalFormatting sqref="C486:C492">
    <cfRule type="expression" dxfId="1207" priority="1393">
      <formula>AND(OR(C487="FST",C487="REV T",C487="DBL REV",C487="TPL REV",C487="QD REV"),C486="Field SPL")</formula>
    </cfRule>
  </conditionalFormatting>
  <conditionalFormatting sqref="I457">
    <cfRule type="expression" dxfId="1206" priority="1392">
      <formula>AND(E458="EUC",E459=432,I457&gt;204)</formula>
    </cfRule>
  </conditionalFormatting>
  <conditionalFormatting sqref="E459">
    <cfRule type="expression" dxfId="1205" priority="1388">
      <formula>(AND(E458="EUC",E459=432))</formula>
    </cfRule>
    <cfRule type="expression" dxfId="1204" priority="1389">
      <formula>AND(E458="SS",E459&gt;216)</formula>
    </cfRule>
    <cfRule type="expression" dxfId="1203" priority="1390">
      <formula>(AND(E458="EUC",E459&gt;216))</formula>
    </cfRule>
    <cfRule type="expression" dxfId="1202" priority="1391">
      <formula>AND(E458="RPX",E459&gt;216)</formula>
    </cfRule>
  </conditionalFormatting>
  <conditionalFormatting sqref="E468:E485">
    <cfRule type="expression" dxfId="1201" priority="1387">
      <formula>AND(OR(C468="NO",C468="REV T",C468="DBL REV",C468="TPL REV",C468="QD REV"),E468&gt;12)</formula>
    </cfRule>
  </conditionalFormatting>
  <conditionalFormatting sqref="C468:C485">
    <cfRule type="expression" dxfId="1200" priority="1386">
      <formula>AND(OR(C469="FST",C469="REV T",C469="DBL REV",C469="TPL REV",C469="QD REV"),C468="Field SPL")</formula>
    </cfRule>
  </conditionalFormatting>
  <conditionalFormatting sqref="L500">
    <cfRule type="cellIs" dxfId="1199" priority="1382" operator="lessThan">
      <formula>$L$7</formula>
    </cfRule>
  </conditionalFormatting>
  <conditionalFormatting sqref="I499">
    <cfRule type="cellIs" dxfId="1198" priority="1381" operator="lessThan">
      <formula>0</formula>
    </cfRule>
  </conditionalFormatting>
  <conditionalFormatting sqref="H509:I533">
    <cfRule type="cellIs" dxfId="1197" priority="1380" operator="lessThan">
      <formula>0</formula>
    </cfRule>
  </conditionalFormatting>
  <conditionalFormatting sqref="E533">
    <cfRule type="expression" dxfId="1196" priority="1379">
      <formula>AND(OR(C533="NO",C533="REV T",C533="DBL REV",C533="TPL REV",C533="QD REV"),E533&gt;12)</formula>
    </cfRule>
  </conditionalFormatting>
  <conditionalFormatting sqref="B521:B533">
    <cfRule type="expression" dxfId="1195" priority="1377">
      <formula>Z521="error"</formula>
    </cfRule>
  </conditionalFormatting>
  <conditionalFormatting sqref="B521:B533">
    <cfRule type="expression" dxfId="1194" priority="1376">
      <formula>AA523="error"</formula>
    </cfRule>
  </conditionalFormatting>
  <conditionalFormatting sqref="E533">
    <cfRule type="expression" dxfId="1193" priority="1375">
      <formula>AND(OR(C533="NO",C533="REV T",C533="DBL REV",C533="TPL REV",C533="QD REV"),E533&gt;12)</formula>
    </cfRule>
  </conditionalFormatting>
  <conditionalFormatting sqref="E504">
    <cfRule type="expression" dxfId="1192" priority="1372">
      <formula>AND(E499="EUC",E500&gt;48,E504="Y")</formula>
    </cfRule>
    <cfRule type="expression" dxfId="1191" priority="1373">
      <formula>AND(E499="RPX",E500&gt;48,E504="Y")</formula>
    </cfRule>
    <cfRule type="expression" dxfId="1190" priority="1374">
      <formula>AND(E499="SS",E500&gt;48,E504="Y")</formula>
    </cfRule>
  </conditionalFormatting>
  <conditionalFormatting sqref="I503">
    <cfRule type="expression" dxfId="1189" priority="1369">
      <formula>I503=0</formula>
    </cfRule>
    <cfRule type="expression" dxfId="1188" priority="1370">
      <formula>MOD(I503,2)=0</formula>
    </cfRule>
  </conditionalFormatting>
  <conditionalFormatting sqref="E527:E532">
    <cfRule type="expression" dxfId="1187" priority="1368">
      <formula>AND(OR(C527="NO",C527="REV T",C527="DBL REV",C527="TPL REV",C527="QD REV"),E527&gt;12)</formula>
    </cfRule>
  </conditionalFormatting>
  <conditionalFormatting sqref="C527:C533">
    <cfRule type="expression" dxfId="1186" priority="1367">
      <formula>AND(OR(C528="FST",C528="REV T",C528="DBL REV",C528="TPL REV",C528="QD REV"),C527="Field SPL")</formula>
    </cfRule>
  </conditionalFormatting>
  <conditionalFormatting sqref="I498">
    <cfRule type="expression" dxfId="1185" priority="1366">
      <formula>AND(E499="EUC",E500=432,I498&gt;204)</formula>
    </cfRule>
  </conditionalFormatting>
  <conditionalFormatting sqref="E500">
    <cfRule type="expression" dxfId="1184" priority="1362">
      <formula>(AND(E499="EUC",E500=432))</formula>
    </cfRule>
    <cfRule type="expression" dxfId="1183" priority="1363">
      <formula>AND(E499="SS",E500&gt;216)</formula>
    </cfRule>
    <cfRule type="expression" dxfId="1182" priority="1364">
      <formula>(AND(E499="EUC",E500&gt;216))</formula>
    </cfRule>
    <cfRule type="expression" dxfId="1181" priority="1365">
      <formula>AND(E499="RPX",E500&gt;216)</formula>
    </cfRule>
  </conditionalFormatting>
  <conditionalFormatting sqref="E509:E526">
    <cfRule type="expression" dxfId="1180" priority="1361">
      <formula>AND(OR(C509="NO",C509="REV T",C509="DBL REV",C509="TPL REV",C509="QD REV"),E509&gt;12)</formula>
    </cfRule>
  </conditionalFormatting>
  <conditionalFormatting sqref="C509:C526">
    <cfRule type="expression" dxfId="1179" priority="1360">
      <formula>AND(OR(C510="FST",C510="REV T",C510="DBL REV",C510="TPL REV",C510="QD REV"),C509="Field SPL")</formula>
    </cfRule>
  </conditionalFormatting>
  <conditionalFormatting sqref="L541">
    <cfRule type="cellIs" dxfId="1178" priority="1356" operator="lessThan">
      <formula>$L$7</formula>
    </cfRule>
  </conditionalFormatting>
  <conditionalFormatting sqref="I540">
    <cfRule type="cellIs" dxfId="1177" priority="1355" operator="lessThan">
      <formula>0</formula>
    </cfRule>
  </conditionalFormatting>
  <conditionalFormatting sqref="H550:I574">
    <cfRule type="cellIs" dxfId="1176" priority="1354" operator="lessThan">
      <formula>0</formula>
    </cfRule>
  </conditionalFormatting>
  <conditionalFormatting sqref="E574">
    <cfRule type="expression" dxfId="1175" priority="1353">
      <formula>AND(OR(C574="NO",C574="REV T",C574="DBL REV",C574="TPL REV",C574="QD REV"),E574&gt;12)</formula>
    </cfRule>
  </conditionalFormatting>
  <conditionalFormatting sqref="B562:B574">
    <cfRule type="expression" dxfId="1174" priority="1351">
      <formula>Z562="error"</formula>
    </cfRule>
  </conditionalFormatting>
  <conditionalFormatting sqref="B562:B574">
    <cfRule type="expression" dxfId="1173" priority="1350">
      <formula>AA564="error"</formula>
    </cfRule>
  </conditionalFormatting>
  <conditionalFormatting sqref="E574">
    <cfRule type="expression" dxfId="1172" priority="1349">
      <formula>AND(OR(C574="NO",C574="REV T",C574="DBL REV",C574="TPL REV",C574="QD REV"),E574&gt;12)</formula>
    </cfRule>
  </conditionalFormatting>
  <conditionalFormatting sqref="E545">
    <cfRule type="expression" dxfId="1171" priority="1346">
      <formula>AND(E540="EUC",E541&gt;48,E545="Y")</formula>
    </cfRule>
    <cfRule type="expression" dxfId="1170" priority="1347">
      <formula>AND(E540="RPX",E541&gt;48,E545="Y")</formula>
    </cfRule>
    <cfRule type="expression" dxfId="1169" priority="1348">
      <formula>AND(E540="SS",E541&gt;48,E545="Y")</formula>
    </cfRule>
  </conditionalFormatting>
  <conditionalFormatting sqref="I544">
    <cfRule type="expression" dxfId="1168" priority="1343">
      <formula>I544=0</formula>
    </cfRule>
    <cfRule type="expression" dxfId="1167" priority="1344">
      <formula>MOD(I544,2)=0</formula>
    </cfRule>
  </conditionalFormatting>
  <conditionalFormatting sqref="E568:E573">
    <cfRule type="expression" dxfId="1166" priority="1342">
      <formula>AND(OR(C568="NO",C568="REV T",C568="DBL REV",C568="TPL REV",C568="QD REV"),E568&gt;12)</formula>
    </cfRule>
  </conditionalFormatting>
  <conditionalFormatting sqref="C568:C574">
    <cfRule type="expression" dxfId="1165" priority="1341">
      <formula>AND(OR(C569="FST",C569="REV T",C569="DBL REV",C569="TPL REV",C569="QD REV"),C568="Field SPL")</formula>
    </cfRule>
  </conditionalFormatting>
  <conditionalFormatting sqref="I539">
    <cfRule type="expression" dxfId="1164" priority="1340">
      <formula>AND(E540="EUC",E541=432,I539&gt;204)</formula>
    </cfRule>
  </conditionalFormatting>
  <conditionalFormatting sqref="E541">
    <cfRule type="expression" dxfId="1163" priority="1336">
      <formula>(AND(E540="EUC",E541=432))</formula>
    </cfRule>
    <cfRule type="expression" dxfId="1162" priority="1337">
      <formula>AND(E540="SS",E541&gt;216)</formula>
    </cfRule>
    <cfRule type="expression" dxfId="1161" priority="1338">
      <formula>(AND(E540="EUC",E541&gt;216))</formula>
    </cfRule>
    <cfRule type="expression" dxfId="1160" priority="1339">
      <formula>AND(E540="RPX",E541&gt;216)</formula>
    </cfRule>
  </conditionalFormatting>
  <conditionalFormatting sqref="E550:E567">
    <cfRule type="expression" dxfId="1159" priority="1335">
      <formula>AND(OR(C550="NO",C550="REV T",C550="DBL REV",C550="TPL REV",C550="QD REV"),E550&gt;12)</formula>
    </cfRule>
  </conditionalFormatting>
  <conditionalFormatting sqref="C550:C567">
    <cfRule type="expression" dxfId="1158" priority="1334">
      <formula>AND(OR(C551="FST",C551="REV T",C551="DBL REV",C551="TPL REV",C551="QD REV"),C550="Field SPL")</formula>
    </cfRule>
  </conditionalFormatting>
  <conditionalFormatting sqref="L582">
    <cfRule type="cellIs" dxfId="1157" priority="1330" operator="lessThan">
      <formula>$L$7</formula>
    </cfRule>
  </conditionalFormatting>
  <conditionalFormatting sqref="I581">
    <cfRule type="cellIs" dxfId="1156" priority="1329" operator="lessThan">
      <formula>0</formula>
    </cfRule>
  </conditionalFormatting>
  <conditionalFormatting sqref="H591:I615">
    <cfRule type="cellIs" dxfId="1155" priority="1328" operator="lessThan">
      <formula>0</formula>
    </cfRule>
  </conditionalFormatting>
  <conditionalFormatting sqref="E615">
    <cfRule type="expression" dxfId="1154" priority="1327">
      <formula>AND(OR(C615="NO",C615="REV T",C615="DBL REV",C615="TPL REV",C615="QD REV"),E615&gt;12)</formula>
    </cfRule>
  </conditionalFormatting>
  <conditionalFormatting sqref="B603:B615">
    <cfRule type="expression" dxfId="1153" priority="1325">
      <formula>Z603="error"</formula>
    </cfRule>
  </conditionalFormatting>
  <conditionalFormatting sqref="B603:B615">
    <cfRule type="expression" dxfId="1152" priority="1324">
      <formula>AA605="error"</formula>
    </cfRule>
  </conditionalFormatting>
  <conditionalFormatting sqref="E615">
    <cfRule type="expression" dxfId="1151" priority="1323">
      <formula>AND(OR(C615="NO",C615="REV T",C615="DBL REV",C615="TPL REV",C615="QD REV"),E615&gt;12)</formula>
    </cfRule>
  </conditionalFormatting>
  <conditionalFormatting sqref="E586">
    <cfRule type="expression" dxfId="1150" priority="1320">
      <formula>AND(E581="EUC",E582&gt;48,E586="Y")</formula>
    </cfRule>
    <cfRule type="expression" dxfId="1149" priority="1321">
      <formula>AND(E581="RPX",E582&gt;48,E586="Y")</formula>
    </cfRule>
    <cfRule type="expression" dxfId="1148" priority="1322">
      <formula>AND(E581="SS",E582&gt;48,E586="Y")</formula>
    </cfRule>
  </conditionalFormatting>
  <conditionalFormatting sqref="I585">
    <cfRule type="expression" dxfId="1147" priority="1317">
      <formula>I585=0</formula>
    </cfRule>
    <cfRule type="expression" dxfId="1146" priority="1318">
      <formula>MOD(I585,2)=0</formula>
    </cfRule>
  </conditionalFormatting>
  <conditionalFormatting sqref="E609:E614">
    <cfRule type="expression" dxfId="1145" priority="1316">
      <formula>AND(OR(C609="NO",C609="REV T",C609="DBL REV",C609="TPL REV",C609="QD REV"),E609&gt;12)</formula>
    </cfRule>
  </conditionalFormatting>
  <conditionalFormatting sqref="C609:C615">
    <cfRule type="expression" dxfId="1144" priority="1315">
      <formula>AND(OR(C610="FST",C610="REV T",C610="DBL REV",C610="TPL REV",C610="QD REV"),C609="Field SPL")</formula>
    </cfRule>
  </conditionalFormatting>
  <conditionalFormatting sqref="I580">
    <cfRule type="expression" dxfId="1143" priority="1314">
      <formula>AND(E581="EUC",E582=432,I580&gt;204)</formula>
    </cfRule>
  </conditionalFormatting>
  <conditionalFormatting sqref="E582">
    <cfRule type="expression" dxfId="1142" priority="1310">
      <formula>(AND(E581="EUC",E582=432))</formula>
    </cfRule>
    <cfRule type="expression" dxfId="1141" priority="1311">
      <formula>AND(E581="SS",E582&gt;216)</formula>
    </cfRule>
    <cfRule type="expression" dxfId="1140" priority="1312">
      <formula>(AND(E581="EUC",E582&gt;216))</formula>
    </cfRule>
    <cfRule type="expression" dxfId="1139" priority="1313">
      <formula>AND(E581="RPX",E582&gt;216)</formula>
    </cfRule>
  </conditionalFormatting>
  <conditionalFormatting sqref="E591:E608">
    <cfRule type="expression" dxfId="1138" priority="1309">
      <formula>AND(OR(C591="NO",C591="REV T",C591="DBL REV",C591="TPL REV",C591="QD REV"),E591&gt;12)</formula>
    </cfRule>
  </conditionalFormatting>
  <conditionalFormatting sqref="C591:C608">
    <cfRule type="expression" dxfId="1137" priority="1308">
      <formula>AND(OR(C592="FST",C592="REV T",C592="DBL REV",C592="TPL REV",C592="QD REV"),C591="Field SPL")</formula>
    </cfRule>
  </conditionalFormatting>
  <conditionalFormatting sqref="L623">
    <cfRule type="cellIs" dxfId="1136" priority="1304" operator="lessThan">
      <formula>$L$7</formula>
    </cfRule>
  </conditionalFormatting>
  <conditionalFormatting sqref="I622">
    <cfRule type="cellIs" dxfId="1135" priority="1303" operator="lessThan">
      <formula>0</formula>
    </cfRule>
  </conditionalFormatting>
  <conditionalFormatting sqref="H632:I656">
    <cfRule type="cellIs" dxfId="1134" priority="1302" operator="lessThan">
      <formula>0</formula>
    </cfRule>
  </conditionalFormatting>
  <conditionalFormatting sqref="E656">
    <cfRule type="expression" dxfId="1133" priority="1301">
      <formula>AND(OR(C656="NO",C656="REV T",C656="DBL REV",C656="TPL REV",C656="QD REV"),E656&gt;12)</formula>
    </cfRule>
  </conditionalFormatting>
  <conditionalFormatting sqref="B644:B656">
    <cfRule type="expression" dxfId="1132" priority="1299">
      <formula>Z644="error"</formula>
    </cfRule>
  </conditionalFormatting>
  <conditionalFormatting sqref="B644:B656">
    <cfRule type="expression" dxfId="1131" priority="1298">
      <formula>AA646="error"</formula>
    </cfRule>
  </conditionalFormatting>
  <conditionalFormatting sqref="E656">
    <cfRule type="expression" dxfId="1130" priority="1297">
      <formula>AND(OR(C656="NO",C656="REV T",C656="DBL REV",C656="TPL REV",C656="QD REV"),E656&gt;12)</formula>
    </cfRule>
  </conditionalFormatting>
  <conditionalFormatting sqref="E627">
    <cfRule type="expression" dxfId="1129" priority="1294">
      <formula>AND(E622="EUC",E623&gt;48,E627="Y")</formula>
    </cfRule>
    <cfRule type="expression" dxfId="1128" priority="1295">
      <formula>AND(E622="RPX",E623&gt;48,E627="Y")</formula>
    </cfRule>
    <cfRule type="expression" dxfId="1127" priority="1296">
      <formula>AND(E622="SS",E623&gt;48,E627="Y")</formula>
    </cfRule>
  </conditionalFormatting>
  <conditionalFormatting sqref="I626">
    <cfRule type="expression" dxfId="1126" priority="1291">
      <formula>I626=0</formula>
    </cfRule>
    <cfRule type="expression" dxfId="1125" priority="1292">
      <formula>MOD(I626,2)=0</formula>
    </cfRule>
  </conditionalFormatting>
  <conditionalFormatting sqref="E650:E655">
    <cfRule type="expression" dxfId="1124" priority="1290">
      <formula>AND(OR(C650="NO",C650="REV T",C650="DBL REV",C650="TPL REV",C650="QD REV"),E650&gt;12)</formula>
    </cfRule>
  </conditionalFormatting>
  <conditionalFormatting sqref="C650:C656">
    <cfRule type="expression" dxfId="1123" priority="1289">
      <formula>AND(OR(C651="FST",C651="REV T",C651="DBL REV",C651="TPL REV",C651="QD REV"),C650="Field SPL")</formula>
    </cfRule>
  </conditionalFormatting>
  <conditionalFormatting sqref="I621">
    <cfRule type="expression" dxfId="1122" priority="1288">
      <formula>AND(E622="EUC",E623=432,I621&gt;204)</formula>
    </cfRule>
  </conditionalFormatting>
  <conditionalFormatting sqref="E623">
    <cfRule type="expression" dxfId="1121" priority="1284">
      <formula>(AND(E622="EUC",E623=432))</formula>
    </cfRule>
    <cfRule type="expression" dxfId="1120" priority="1285">
      <formula>AND(E622="SS",E623&gt;216)</formula>
    </cfRule>
    <cfRule type="expression" dxfId="1119" priority="1286">
      <formula>(AND(E622="EUC",E623&gt;216))</formula>
    </cfRule>
    <cfRule type="expression" dxfId="1118" priority="1287">
      <formula>AND(E622="RPX",E623&gt;216)</formula>
    </cfRule>
  </conditionalFormatting>
  <conditionalFormatting sqref="E632:E649">
    <cfRule type="expression" dxfId="1117" priority="1283">
      <formula>AND(OR(C632="NO",C632="REV T",C632="DBL REV",C632="TPL REV",C632="QD REV"),E632&gt;12)</formula>
    </cfRule>
  </conditionalFormatting>
  <conditionalFormatting sqref="C632:C649">
    <cfRule type="expression" dxfId="1116" priority="1282">
      <formula>AND(OR(C633="FST",C633="REV T",C633="DBL REV",C633="TPL REV",C633="QD REV"),C632="Field SPL")</formula>
    </cfRule>
  </conditionalFormatting>
  <conditionalFormatting sqref="L664">
    <cfRule type="cellIs" dxfId="1115" priority="1278" operator="lessThan">
      <formula>$L$7</formula>
    </cfRule>
  </conditionalFormatting>
  <conditionalFormatting sqref="I663">
    <cfRule type="cellIs" dxfId="1114" priority="1277" operator="lessThan">
      <formula>0</formula>
    </cfRule>
  </conditionalFormatting>
  <conditionalFormatting sqref="H673:I697">
    <cfRule type="cellIs" dxfId="1113" priority="1276" operator="lessThan">
      <formula>0</formula>
    </cfRule>
  </conditionalFormatting>
  <conditionalFormatting sqref="E697">
    <cfRule type="expression" dxfId="1112" priority="1275">
      <formula>AND(OR(C697="NO",C697="REV T",C697="DBL REV",C697="TPL REV",C697="QD REV"),E697&gt;12)</formula>
    </cfRule>
  </conditionalFormatting>
  <conditionalFormatting sqref="B685:B697">
    <cfRule type="expression" dxfId="1111" priority="1273">
      <formula>Z685="error"</formula>
    </cfRule>
  </conditionalFormatting>
  <conditionalFormatting sqref="B685:B697">
    <cfRule type="expression" dxfId="1110" priority="1272">
      <formula>AA687="error"</formula>
    </cfRule>
  </conditionalFormatting>
  <conditionalFormatting sqref="E697">
    <cfRule type="expression" dxfId="1109" priority="1271">
      <formula>AND(OR(C697="NO",C697="REV T",C697="DBL REV",C697="TPL REV",C697="QD REV"),E697&gt;12)</formula>
    </cfRule>
  </conditionalFormatting>
  <conditionalFormatting sqref="E668">
    <cfRule type="expression" dxfId="1108" priority="1268">
      <formula>AND(E663="EUC",E664&gt;48,E668="Y")</formula>
    </cfRule>
    <cfRule type="expression" dxfId="1107" priority="1269">
      <formula>AND(E663="RPX",E664&gt;48,E668="Y")</formula>
    </cfRule>
    <cfRule type="expression" dxfId="1106" priority="1270">
      <formula>AND(E663="SS",E664&gt;48,E668="Y")</formula>
    </cfRule>
  </conditionalFormatting>
  <conditionalFormatting sqref="I667">
    <cfRule type="expression" dxfId="1105" priority="1265">
      <formula>I667=0</formula>
    </cfRule>
    <cfRule type="expression" dxfId="1104" priority="1266">
      <formula>MOD(I667,2)=0</formula>
    </cfRule>
  </conditionalFormatting>
  <conditionalFormatting sqref="E691:E696">
    <cfRule type="expression" dxfId="1103" priority="1264">
      <formula>AND(OR(C691="NO",C691="REV T",C691="DBL REV",C691="TPL REV",C691="QD REV"),E691&gt;12)</formula>
    </cfRule>
  </conditionalFormatting>
  <conditionalFormatting sqref="C691:C697">
    <cfRule type="expression" dxfId="1102" priority="1263">
      <formula>AND(OR(C692="FST",C692="REV T",C692="DBL REV",C692="TPL REV",C692="QD REV"),C691="Field SPL")</formula>
    </cfRule>
  </conditionalFormatting>
  <conditionalFormatting sqref="I662">
    <cfRule type="expression" dxfId="1101" priority="1262">
      <formula>AND(E663="EUC",E664=432,I662&gt;204)</formula>
    </cfRule>
  </conditionalFormatting>
  <conditionalFormatting sqref="E664">
    <cfRule type="expression" dxfId="1100" priority="1258">
      <formula>(AND(E663="EUC",E664=432))</formula>
    </cfRule>
    <cfRule type="expression" dxfId="1099" priority="1259">
      <formula>AND(E663="SS",E664&gt;216)</formula>
    </cfRule>
    <cfRule type="expression" dxfId="1098" priority="1260">
      <formula>(AND(E663="EUC",E664&gt;216))</formula>
    </cfRule>
    <cfRule type="expression" dxfId="1097" priority="1261">
      <formula>AND(E663="RPX",E664&gt;216)</formula>
    </cfRule>
  </conditionalFormatting>
  <conditionalFormatting sqref="E673:E690">
    <cfRule type="expression" dxfId="1096" priority="1257">
      <formula>AND(OR(C673="NO",C673="REV T",C673="DBL REV",C673="TPL REV",C673="QD REV"),E673&gt;12)</formula>
    </cfRule>
  </conditionalFormatting>
  <conditionalFormatting sqref="C673:C690">
    <cfRule type="expression" dxfId="1095" priority="1256">
      <formula>AND(OR(C674="FST",C674="REV T",C674="DBL REV",C674="TPL REV",C674="QD REV"),C673="Field SPL")</formula>
    </cfRule>
  </conditionalFormatting>
  <conditionalFormatting sqref="L705">
    <cfRule type="cellIs" dxfId="1094" priority="1252" operator="lessThan">
      <formula>$L$7</formula>
    </cfRule>
  </conditionalFormatting>
  <conditionalFormatting sqref="I704">
    <cfRule type="cellIs" dxfId="1093" priority="1251" operator="lessThan">
      <formula>0</formula>
    </cfRule>
  </conditionalFormatting>
  <conditionalFormatting sqref="H714:I738">
    <cfRule type="cellIs" dxfId="1092" priority="1250" operator="lessThan">
      <formula>0</formula>
    </cfRule>
  </conditionalFormatting>
  <conditionalFormatting sqref="E738">
    <cfRule type="expression" dxfId="1091" priority="1249">
      <formula>AND(OR(C738="NO",C738="REV T",C738="DBL REV",C738="TPL REV",C738="QD REV"),E738&gt;12)</formula>
    </cfRule>
  </conditionalFormatting>
  <conditionalFormatting sqref="B726:B738">
    <cfRule type="expression" dxfId="1090" priority="1247">
      <formula>Z726="error"</formula>
    </cfRule>
  </conditionalFormatting>
  <conditionalFormatting sqref="B726:B738">
    <cfRule type="expression" dxfId="1089" priority="1246">
      <formula>AA728="error"</formula>
    </cfRule>
  </conditionalFormatting>
  <conditionalFormatting sqref="E738">
    <cfRule type="expression" dxfId="1088" priority="1245">
      <formula>AND(OR(C738="NO",C738="REV T",C738="DBL REV",C738="TPL REV",C738="QD REV"),E738&gt;12)</formula>
    </cfRule>
  </conditionalFormatting>
  <conditionalFormatting sqref="E709">
    <cfRule type="expression" dxfId="1087" priority="1242">
      <formula>AND(E704="EUC",E705&gt;48,E709="Y")</formula>
    </cfRule>
    <cfRule type="expression" dxfId="1086" priority="1243">
      <formula>AND(E704="RPX",E705&gt;48,E709="Y")</formula>
    </cfRule>
    <cfRule type="expression" dxfId="1085" priority="1244">
      <formula>AND(E704="SS",E705&gt;48,E709="Y")</formula>
    </cfRule>
  </conditionalFormatting>
  <conditionalFormatting sqref="I708">
    <cfRule type="expression" dxfId="1084" priority="1239">
      <formula>I708=0</formula>
    </cfRule>
    <cfRule type="expression" dxfId="1083" priority="1240">
      <formula>MOD(I708,2)=0</formula>
    </cfRule>
  </conditionalFormatting>
  <conditionalFormatting sqref="E732:E737">
    <cfRule type="expression" dxfId="1082" priority="1238">
      <formula>AND(OR(C732="NO",C732="REV T",C732="DBL REV",C732="TPL REV",C732="QD REV"),E732&gt;12)</formula>
    </cfRule>
  </conditionalFormatting>
  <conditionalFormatting sqref="C732:C738">
    <cfRule type="expression" dxfId="1081" priority="1237">
      <formula>AND(OR(C733="FST",C733="REV T",C733="DBL REV",C733="TPL REV",C733="QD REV"),C732="Field SPL")</formula>
    </cfRule>
  </conditionalFormatting>
  <conditionalFormatting sqref="I703">
    <cfRule type="expression" dxfId="1080" priority="1236">
      <formula>AND(E704="EUC",E705=432,I703&gt;204)</formula>
    </cfRule>
  </conditionalFormatting>
  <conditionalFormatting sqref="E705">
    <cfRule type="expression" dxfId="1079" priority="1232">
      <formula>(AND(E704="EUC",E705=432))</formula>
    </cfRule>
    <cfRule type="expression" dxfId="1078" priority="1233">
      <formula>AND(E704="SS",E705&gt;216)</formula>
    </cfRule>
    <cfRule type="expression" dxfId="1077" priority="1234">
      <formula>(AND(E704="EUC",E705&gt;216))</formula>
    </cfRule>
    <cfRule type="expression" dxfId="1076" priority="1235">
      <formula>AND(E704="RPX",E705&gt;216)</formula>
    </cfRule>
  </conditionalFormatting>
  <conditionalFormatting sqref="E714:E731">
    <cfRule type="expression" dxfId="1075" priority="1231">
      <formula>AND(OR(C714="NO",C714="REV T",C714="DBL REV",C714="TPL REV",C714="QD REV"),E714&gt;12)</formula>
    </cfRule>
  </conditionalFormatting>
  <conditionalFormatting sqref="C714:C731">
    <cfRule type="expression" dxfId="1074" priority="1230">
      <formula>AND(OR(C715="FST",C715="REV T",C715="DBL REV",C715="TPL REV",C715="QD REV"),C714="Field SPL")</formula>
    </cfRule>
  </conditionalFormatting>
  <conditionalFormatting sqref="L746">
    <cfRule type="cellIs" dxfId="1073" priority="1226" operator="lessThan">
      <formula>$L$7</formula>
    </cfRule>
  </conditionalFormatting>
  <conditionalFormatting sqref="I745">
    <cfRule type="cellIs" dxfId="1072" priority="1225" operator="lessThan">
      <formula>0</formula>
    </cfRule>
  </conditionalFormatting>
  <conditionalFormatting sqref="H755:I779">
    <cfRule type="cellIs" dxfId="1071" priority="1224" operator="lessThan">
      <formula>0</formula>
    </cfRule>
  </conditionalFormatting>
  <conditionalFormatting sqref="E779">
    <cfRule type="expression" dxfId="1070" priority="1223">
      <formula>AND(OR(C779="NO",C779="REV T",C779="DBL REV",C779="TPL REV",C779="QD REV"),E779&gt;12)</formula>
    </cfRule>
  </conditionalFormatting>
  <conditionalFormatting sqref="B767:B779">
    <cfRule type="expression" dxfId="1069" priority="1221">
      <formula>Z767="error"</formula>
    </cfRule>
  </conditionalFormatting>
  <conditionalFormatting sqref="B767:B779">
    <cfRule type="expression" dxfId="1068" priority="1220">
      <formula>AA769="error"</formula>
    </cfRule>
  </conditionalFormatting>
  <conditionalFormatting sqref="E779">
    <cfRule type="expression" dxfId="1067" priority="1219">
      <formula>AND(OR(C779="NO",C779="REV T",C779="DBL REV",C779="TPL REV",C779="QD REV"),E779&gt;12)</formula>
    </cfRule>
  </conditionalFormatting>
  <conditionalFormatting sqref="E750">
    <cfRule type="expression" dxfId="1066" priority="1216">
      <formula>AND(E745="EUC",E746&gt;48,E750="Y")</formula>
    </cfRule>
    <cfRule type="expression" dxfId="1065" priority="1217">
      <formula>AND(E745="RPX",E746&gt;48,E750="Y")</formula>
    </cfRule>
    <cfRule type="expression" dxfId="1064" priority="1218">
      <formula>AND(E745="SS",E746&gt;48,E750="Y")</formula>
    </cfRule>
  </conditionalFormatting>
  <conditionalFormatting sqref="I749">
    <cfRule type="expression" dxfId="1063" priority="1213">
      <formula>I749=0</formula>
    </cfRule>
    <cfRule type="expression" dxfId="1062" priority="1214">
      <formula>MOD(I749,2)=0</formula>
    </cfRule>
  </conditionalFormatting>
  <conditionalFormatting sqref="E773:E778">
    <cfRule type="expression" dxfId="1061" priority="1212">
      <formula>AND(OR(C773="NO",C773="REV T",C773="DBL REV",C773="TPL REV",C773="QD REV"),E773&gt;12)</formula>
    </cfRule>
  </conditionalFormatting>
  <conditionalFormatting sqref="C773:C779">
    <cfRule type="expression" dxfId="1060" priority="1211">
      <formula>AND(OR(C774="FST",C774="REV T",C774="DBL REV",C774="TPL REV",C774="QD REV"),C773="Field SPL")</formula>
    </cfRule>
  </conditionalFormatting>
  <conditionalFormatting sqref="I744">
    <cfRule type="expression" dxfId="1059" priority="1210">
      <formula>AND(E745="EUC",E746=432,I744&gt;204)</formula>
    </cfRule>
  </conditionalFormatting>
  <conditionalFormatting sqref="E746">
    <cfRule type="expression" dxfId="1058" priority="1206">
      <formula>(AND(E745="EUC",E746=432))</formula>
    </cfRule>
    <cfRule type="expression" dxfId="1057" priority="1207">
      <formula>AND(E745="SS",E746&gt;216)</formula>
    </cfRule>
    <cfRule type="expression" dxfId="1056" priority="1208">
      <formula>(AND(E745="EUC",E746&gt;216))</formula>
    </cfRule>
    <cfRule type="expression" dxfId="1055" priority="1209">
      <formula>AND(E745="RPX",E746&gt;216)</formula>
    </cfRule>
  </conditionalFormatting>
  <conditionalFormatting sqref="E755:E772">
    <cfRule type="expression" dxfId="1054" priority="1205">
      <formula>AND(OR(C755="NO",C755="REV T",C755="DBL REV",C755="TPL REV",C755="QD REV"),E755&gt;12)</formula>
    </cfRule>
  </conditionalFormatting>
  <conditionalFormatting sqref="C755:C772">
    <cfRule type="expression" dxfId="1053" priority="1204">
      <formula>AND(OR(C756="FST",C756="REV T",C756="DBL REV",C756="TPL REV",C756="QD REV"),C755="Field SPL")</formula>
    </cfRule>
  </conditionalFormatting>
  <conditionalFormatting sqref="L787">
    <cfRule type="cellIs" dxfId="1052" priority="1200" operator="lessThan">
      <formula>$L$7</formula>
    </cfRule>
  </conditionalFormatting>
  <conditionalFormatting sqref="I786">
    <cfRule type="cellIs" dxfId="1051" priority="1199" operator="lessThan">
      <formula>0</formula>
    </cfRule>
  </conditionalFormatting>
  <conditionalFormatting sqref="H796:I820">
    <cfRule type="cellIs" dxfId="1050" priority="1198" operator="lessThan">
      <formula>0</formula>
    </cfRule>
  </conditionalFormatting>
  <conditionalFormatting sqref="E820">
    <cfRule type="expression" dxfId="1049" priority="1197">
      <formula>AND(OR(C820="NO",C820="REV T",C820="DBL REV",C820="TPL REV",C820="QD REV"),E820&gt;12)</formula>
    </cfRule>
  </conditionalFormatting>
  <conditionalFormatting sqref="B808:B820">
    <cfRule type="expression" dxfId="1048" priority="1195">
      <formula>Z808="error"</formula>
    </cfRule>
  </conditionalFormatting>
  <conditionalFormatting sqref="B808:B820">
    <cfRule type="expression" dxfId="1047" priority="1194">
      <formula>AA810="error"</formula>
    </cfRule>
  </conditionalFormatting>
  <conditionalFormatting sqref="E820">
    <cfRule type="expression" dxfId="1046" priority="1193">
      <formula>AND(OR(C820="NO",C820="REV T",C820="DBL REV",C820="TPL REV",C820="QD REV"),E820&gt;12)</formula>
    </cfRule>
  </conditionalFormatting>
  <conditionalFormatting sqref="E791">
    <cfRule type="expression" dxfId="1045" priority="1190">
      <formula>AND(E786="EUC",E787&gt;48,E791="Y")</formula>
    </cfRule>
    <cfRule type="expression" dxfId="1044" priority="1191">
      <formula>AND(E786="RPX",E787&gt;48,E791="Y")</formula>
    </cfRule>
    <cfRule type="expression" dxfId="1043" priority="1192">
      <formula>AND(E786="SS",E787&gt;48,E791="Y")</formula>
    </cfRule>
  </conditionalFormatting>
  <conditionalFormatting sqref="I790">
    <cfRule type="expression" dxfId="1042" priority="1187">
      <formula>I790=0</formula>
    </cfRule>
    <cfRule type="expression" dxfId="1041" priority="1188">
      <formula>MOD(I790,2)=0</formula>
    </cfRule>
  </conditionalFormatting>
  <conditionalFormatting sqref="E814:E819">
    <cfRule type="expression" dxfId="1040" priority="1186">
      <formula>AND(OR(C814="NO",C814="REV T",C814="DBL REV",C814="TPL REV",C814="QD REV"),E814&gt;12)</formula>
    </cfRule>
  </conditionalFormatting>
  <conditionalFormatting sqref="C814:C820">
    <cfRule type="expression" dxfId="1039" priority="1185">
      <formula>AND(OR(C815="FST",C815="REV T",C815="DBL REV",C815="TPL REV",C815="QD REV"),C814="Field SPL")</formula>
    </cfRule>
  </conditionalFormatting>
  <conditionalFormatting sqref="I785">
    <cfRule type="expression" dxfId="1038" priority="1184">
      <formula>AND(E786="EUC",E787=432,I785&gt;204)</formula>
    </cfRule>
  </conditionalFormatting>
  <conditionalFormatting sqref="E787">
    <cfRule type="expression" dxfId="1037" priority="1180">
      <formula>(AND(E786="EUC",E787=432))</formula>
    </cfRule>
    <cfRule type="expression" dxfId="1036" priority="1181">
      <formula>AND(E786="SS",E787&gt;216)</formula>
    </cfRule>
    <cfRule type="expression" dxfId="1035" priority="1182">
      <formula>(AND(E786="EUC",E787&gt;216))</formula>
    </cfRule>
    <cfRule type="expression" dxfId="1034" priority="1183">
      <formula>AND(E786="RPX",E787&gt;216)</formula>
    </cfRule>
  </conditionalFormatting>
  <conditionalFormatting sqref="E796:E813">
    <cfRule type="expression" dxfId="1033" priority="1179">
      <formula>AND(OR(C796="NO",C796="REV T",C796="DBL REV",C796="TPL REV",C796="QD REV"),E796&gt;12)</formula>
    </cfRule>
  </conditionalFormatting>
  <conditionalFormatting sqref="C796:C813">
    <cfRule type="expression" dxfId="1032" priority="1178">
      <formula>AND(OR(C797="FST",C797="REV T",C797="DBL REV",C797="TPL REV",C797="QD REV"),C796="Field SPL")</formula>
    </cfRule>
  </conditionalFormatting>
  <conditionalFormatting sqref="L828">
    <cfRule type="cellIs" dxfId="1031" priority="1174" operator="lessThan">
      <formula>$L$7</formula>
    </cfRule>
  </conditionalFormatting>
  <conditionalFormatting sqref="I827">
    <cfRule type="cellIs" dxfId="1030" priority="1173" operator="lessThan">
      <formula>0</formula>
    </cfRule>
  </conditionalFormatting>
  <conditionalFormatting sqref="H837:I861">
    <cfRule type="cellIs" dxfId="1029" priority="1172" operator="lessThan">
      <formula>0</formula>
    </cfRule>
  </conditionalFormatting>
  <conditionalFormatting sqref="E861">
    <cfRule type="expression" dxfId="1028" priority="1171">
      <formula>AND(OR(C861="NO",C861="REV T",C861="DBL REV",C861="TPL REV",C861="QD REV"),E861&gt;12)</formula>
    </cfRule>
  </conditionalFormatting>
  <conditionalFormatting sqref="B849:B861">
    <cfRule type="expression" dxfId="1027" priority="1169">
      <formula>Z849="error"</formula>
    </cfRule>
  </conditionalFormatting>
  <conditionalFormatting sqref="B849:B861">
    <cfRule type="expression" dxfId="1026" priority="1168">
      <formula>AA851="error"</formula>
    </cfRule>
  </conditionalFormatting>
  <conditionalFormatting sqref="E861">
    <cfRule type="expression" dxfId="1025" priority="1167">
      <formula>AND(OR(C861="NO",C861="REV T",C861="DBL REV",C861="TPL REV",C861="QD REV"),E861&gt;12)</formula>
    </cfRule>
  </conditionalFormatting>
  <conditionalFormatting sqref="E832">
    <cfRule type="expression" dxfId="1024" priority="1164">
      <formula>AND(E827="EUC",E828&gt;48,E832="Y")</formula>
    </cfRule>
    <cfRule type="expression" dxfId="1023" priority="1165">
      <formula>AND(E827="RPX",E828&gt;48,E832="Y")</formula>
    </cfRule>
    <cfRule type="expression" dxfId="1022" priority="1166">
      <formula>AND(E827="SS",E828&gt;48,E832="Y")</formula>
    </cfRule>
  </conditionalFormatting>
  <conditionalFormatting sqref="I831">
    <cfRule type="expression" dxfId="1021" priority="1161">
      <formula>I831=0</formula>
    </cfRule>
    <cfRule type="expression" dxfId="1020" priority="1162">
      <formula>MOD(I831,2)=0</formula>
    </cfRule>
  </conditionalFormatting>
  <conditionalFormatting sqref="E855:E860">
    <cfRule type="expression" dxfId="1019" priority="1160">
      <formula>AND(OR(C855="NO",C855="REV T",C855="DBL REV",C855="TPL REV",C855="QD REV"),E855&gt;12)</formula>
    </cfRule>
  </conditionalFormatting>
  <conditionalFormatting sqref="C855:C861">
    <cfRule type="expression" dxfId="1018" priority="1159">
      <formula>AND(OR(C856="FST",C856="REV T",C856="DBL REV",C856="TPL REV",C856="QD REV"),C855="Field SPL")</formula>
    </cfRule>
  </conditionalFormatting>
  <conditionalFormatting sqref="I826">
    <cfRule type="expression" dxfId="1017" priority="1158">
      <formula>AND(E827="EUC",E828=432,I826&gt;204)</formula>
    </cfRule>
  </conditionalFormatting>
  <conditionalFormatting sqref="E828">
    <cfRule type="expression" dxfId="1016" priority="1154">
      <formula>(AND(E827="EUC",E828=432))</formula>
    </cfRule>
    <cfRule type="expression" dxfId="1015" priority="1155">
      <formula>AND(E827="SS",E828&gt;216)</formula>
    </cfRule>
    <cfRule type="expression" dxfId="1014" priority="1156">
      <formula>(AND(E827="EUC",E828&gt;216))</formula>
    </cfRule>
    <cfRule type="expression" dxfId="1013" priority="1157">
      <formula>AND(E827="RPX",E828&gt;216)</formula>
    </cfRule>
  </conditionalFormatting>
  <conditionalFormatting sqref="E837:E854">
    <cfRule type="expression" dxfId="1012" priority="1153">
      <formula>AND(OR(C837="NO",C837="REV T",C837="DBL REV",C837="TPL REV",C837="QD REV"),E837&gt;12)</formula>
    </cfRule>
  </conditionalFormatting>
  <conditionalFormatting sqref="C837:C854">
    <cfRule type="expression" dxfId="1011" priority="1152">
      <formula>AND(OR(C838="FST",C838="REV T",C838="DBL REV",C838="TPL REV",C838="QD REV"),C837="Field SPL")</formula>
    </cfRule>
  </conditionalFormatting>
  <conditionalFormatting sqref="L869">
    <cfRule type="cellIs" dxfId="1010" priority="1148" operator="lessThan">
      <formula>$L$7</formula>
    </cfRule>
  </conditionalFormatting>
  <conditionalFormatting sqref="I868">
    <cfRule type="cellIs" dxfId="1009" priority="1147" operator="lessThan">
      <formula>0</formula>
    </cfRule>
  </conditionalFormatting>
  <conditionalFormatting sqref="H878:I902">
    <cfRule type="cellIs" dxfId="1008" priority="1146" operator="lessThan">
      <formula>0</formula>
    </cfRule>
  </conditionalFormatting>
  <conditionalFormatting sqref="E902">
    <cfRule type="expression" dxfId="1007" priority="1145">
      <formula>AND(OR(C902="NO",C902="REV T",C902="DBL REV",C902="TPL REV",C902="QD REV"),E902&gt;12)</formula>
    </cfRule>
  </conditionalFormatting>
  <conditionalFormatting sqref="B890:B902">
    <cfRule type="expression" dxfId="1006" priority="1143">
      <formula>Z890="error"</formula>
    </cfRule>
  </conditionalFormatting>
  <conditionalFormatting sqref="B890:B902">
    <cfRule type="expression" dxfId="1005" priority="1142">
      <formula>AA892="error"</formula>
    </cfRule>
  </conditionalFormatting>
  <conditionalFormatting sqref="E902">
    <cfRule type="expression" dxfId="1004" priority="1141">
      <formula>AND(OR(C902="NO",C902="REV T",C902="DBL REV",C902="TPL REV",C902="QD REV"),E902&gt;12)</formula>
    </cfRule>
  </conditionalFormatting>
  <conditionalFormatting sqref="E873">
    <cfRule type="expression" dxfId="1003" priority="1138">
      <formula>AND(E868="EUC",E869&gt;48,E873="Y")</formula>
    </cfRule>
    <cfRule type="expression" dxfId="1002" priority="1139">
      <formula>AND(E868="RPX",E869&gt;48,E873="Y")</formula>
    </cfRule>
    <cfRule type="expression" dxfId="1001" priority="1140">
      <formula>AND(E868="SS",E869&gt;48,E873="Y")</formula>
    </cfRule>
  </conditionalFormatting>
  <conditionalFormatting sqref="I872">
    <cfRule type="expression" dxfId="1000" priority="1135">
      <formula>I872=0</formula>
    </cfRule>
    <cfRule type="expression" dxfId="999" priority="1136">
      <formula>MOD(I872,2)=0</formula>
    </cfRule>
  </conditionalFormatting>
  <conditionalFormatting sqref="E896:E901">
    <cfRule type="expression" dxfId="998" priority="1134">
      <formula>AND(OR(C896="NO",C896="REV T",C896="DBL REV",C896="TPL REV",C896="QD REV"),E896&gt;12)</formula>
    </cfRule>
  </conditionalFormatting>
  <conditionalFormatting sqref="C896:C902">
    <cfRule type="expression" dxfId="997" priority="1133">
      <formula>AND(OR(C897="FST",C897="REV T",C897="DBL REV",C897="TPL REV",C897="QD REV"),C896="Field SPL")</formula>
    </cfRule>
  </conditionalFormatting>
  <conditionalFormatting sqref="I867">
    <cfRule type="expression" dxfId="996" priority="1132">
      <formula>AND(E868="EUC",E869=432,I867&gt;204)</formula>
    </cfRule>
  </conditionalFormatting>
  <conditionalFormatting sqref="E869">
    <cfRule type="expression" dxfId="995" priority="1128">
      <formula>(AND(E868="EUC",E869=432))</formula>
    </cfRule>
    <cfRule type="expression" dxfId="994" priority="1129">
      <formula>AND(E868="SS",E869&gt;216)</formula>
    </cfRule>
    <cfRule type="expression" dxfId="993" priority="1130">
      <formula>(AND(E868="EUC",E869&gt;216))</formula>
    </cfRule>
    <cfRule type="expression" dxfId="992" priority="1131">
      <formula>AND(E868="RPX",E869&gt;216)</formula>
    </cfRule>
  </conditionalFormatting>
  <conditionalFormatting sqref="E878:E895">
    <cfRule type="expression" dxfId="991" priority="1127">
      <formula>AND(OR(C878="NO",C878="REV T",C878="DBL REV",C878="TPL REV",C878="QD REV"),E878&gt;12)</formula>
    </cfRule>
  </conditionalFormatting>
  <conditionalFormatting sqref="C878:C895">
    <cfRule type="expression" dxfId="990" priority="1126">
      <formula>AND(OR(C879="FST",C879="REV T",C879="DBL REV",C879="TPL REV",C879="QD REV"),C878="Field SPL")</formula>
    </cfRule>
  </conditionalFormatting>
  <conditionalFormatting sqref="L910">
    <cfRule type="cellIs" dxfId="989" priority="1122" operator="lessThan">
      <formula>$L$7</formula>
    </cfRule>
  </conditionalFormatting>
  <conditionalFormatting sqref="I909">
    <cfRule type="cellIs" dxfId="988" priority="1121" operator="lessThan">
      <formula>0</formula>
    </cfRule>
  </conditionalFormatting>
  <conditionalFormatting sqref="H919:I943">
    <cfRule type="cellIs" dxfId="987" priority="1120" operator="lessThan">
      <formula>0</formula>
    </cfRule>
  </conditionalFormatting>
  <conditionalFormatting sqref="E943">
    <cfRule type="expression" dxfId="986" priority="1119">
      <formula>AND(OR(C943="NO",C943="REV T",C943="DBL REV",C943="TPL REV",C943="QD REV"),E943&gt;12)</formula>
    </cfRule>
  </conditionalFormatting>
  <conditionalFormatting sqref="B931:B943">
    <cfRule type="expression" dxfId="985" priority="1117">
      <formula>Z931="error"</formula>
    </cfRule>
  </conditionalFormatting>
  <conditionalFormatting sqref="B931:B943">
    <cfRule type="expression" dxfId="984" priority="1116">
      <formula>AA933="error"</formula>
    </cfRule>
  </conditionalFormatting>
  <conditionalFormatting sqref="E943">
    <cfRule type="expression" dxfId="983" priority="1115">
      <formula>AND(OR(C943="NO",C943="REV T",C943="DBL REV",C943="TPL REV",C943="QD REV"),E943&gt;12)</formula>
    </cfRule>
  </conditionalFormatting>
  <conditionalFormatting sqref="E914">
    <cfRule type="expression" dxfId="982" priority="1112">
      <formula>AND(E909="EUC",E910&gt;48,E914="Y")</formula>
    </cfRule>
    <cfRule type="expression" dxfId="981" priority="1113">
      <formula>AND(E909="RPX",E910&gt;48,E914="Y")</formula>
    </cfRule>
    <cfRule type="expression" dxfId="980" priority="1114">
      <formula>AND(E909="SS",E910&gt;48,E914="Y")</formula>
    </cfRule>
  </conditionalFormatting>
  <conditionalFormatting sqref="I913">
    <cfRule type="expression" dxfId="979" priority="1109">
      <formula>I913=0</formula>
    </cfRule>
    <cfRule type="expression" dxfId="978" priority="1110">
      <formula>MOD(I913,2)=0</formula>
    </cfRule>
  </conditionalFormatting>
  <conditionalFormatting sqref="E937:E942">
    <cfRule type="expression" dxfId="977" priority="1108">
      <formula>AND(OR(C937="NO",C937="REV T",C937="DBL REV",C937="TPL REV",C937="QD REV"),E937&gt;12)</formula>
    </cfRule>
  </conditionalFormatting>
  <conditionalFormatting sqref="C937:C943">
    <cfRule type="expression" dxfId="976" priority="1107">
      <formula>AND(OR(C938="FST",C938="REV T",C938="DBL REV",C938="TPL REV",C938="QD REV"),C937="Field SPL")</formula>
    </cfRule>
  </conditionalFormatting>
  <conditionalFormatting sqref="I908">
    <cfRule type="expression" dxfId="975" priority="1106">
      <formula>AND(E909="EUC",E910=432,I908&gt;204)</formula>
    </cfRule>
  </conditionalFormatting>
  <conditionalFormatting sqref="E910">
    <cfRule type="expression" dxfId="974" priority="1102">
      <formula>(AND(E909="EUC",E910=432))</formula>
    </cfRule>
    <cfRule type="expression" dxfId="973" priority="1103">
      <formula>AND(E909="SS",E910&gt;216)</formula>
    </cfRule>
    <cfRule type="expression" dxfId="972" priority="1104">
      <formula>(AND(E909="EUC",E910&gt;216))</formula>
    </cfRule>
    <cfRule type="expression" dxfId="971" priority="1105">
      <formula>AND(E909="RPX",E910&gt;216)</formula>
    </cfRule>
  </conditionalFormatting>
  <conditionalFormatting sqref="E919:E936">
    <cfRule type="expression" dxfId="970" priority="1101">
      <formula>AND(OR(C919="NO",C919="REV T",C919="DBL REV",C919="TPL REV",C919="QD REV"),E919&gt;12)</formula>
    </cfRule>
  </conditionalFormatting>
  <conditionalFormatting sqref="C919:C936">
    <cfRule type="expression" dxfId="969" priority="1100">
      <formula>AND(OR(C920="FST",C920="REV T",C920="DBL REV",C920="TPL REV",C920="QD REV"),C919="Field SPL")</formula>
    </cfRule>
  </conditionalFormatting>
  <conditionalFormatting sqref="L951">
    <cfRule type="cellIs" dxfId="968" priority="1096" operator="lessThan">
      <formula>$L$7</formula>
    </cfRule>
  </conditionalFormatting>
  <conditionalFormatting sqref="I950">
    <cfRule type="cellIs" dxfId="967" priority="1095" operator="lessThan">
      <formula>0</formula>
    </cfRule>
  </conditionalFormatting>
  <conditionalFormatting sqref="H960:I984">
    <cfRule type="cellIs" dxfId="966" priority="1094" operator="lessThan">
      <formula>0</formula>
    </cfRule>
  </conditionalFormatting>
  <conditionalFormatting sqref="E984">
    <cfRule type="expression" dxfId="965" priority="1093">
      <formula>AND(OR(C984="NO",C984="REV T",C984="DBL REV",C984="TPL REV",C984="QD REV"),E984&gt;12)</formula>
    </cfRule>
  </conditionalFormatting>
  <conditionalFormatting sqref="B972:B984">
    <cfRule type="expression" dxfId="964" priority="1091">
      <formula>Z972="error"</formula>
    </cfRule>
  </conditionalFormatting>
  <conditionalFormatting sqref="B972:B984">
    <cfRule type="expression" dxfId="963" priority="1090">
      <formula>AA974="error"</formula>
    </cfRule>
  </conditionalFormatting>
  <conditionalFormatting sqref="E984">
    <cfRule type="expression" dxfId="962" priority="1089">
      <formula>AND(OR(C984="NO",C984="REV T",C984="DBL REV",C984="TPL REV",C984="QD REV"),E984&gt;12)</formula>
    </cfRule>
  </conditionalFormatting>
  <conditionalFormatting sqref="E955">
    <cfRule type="expression" dxfId="961" priority="1086">
      <formula>AND(E950="EUC",E951&gt;48,E955="Y")</formula>
    </cfRule>
    <cfRule type="expression" dxfId="960" priority="1087">
      <formula>AND(E950="RPX",E951&gt;48,E955="Y")</formula>
    </cfRule>
    <cfRule type="expression" dxfId="959" priority="1088">
      <formula>AND(E950="SS",E951&gt;48,E955="Y")</formula>
    </cfRule>
  </conditionalFormatting>
  <conditionalFormatting sqref="I954">
    <cfRule type="expression" dxfId="958" priority="1083">
      <formula>I954=0</formula>
    </cfRule>
    <cfRule type="expression" dxfId="957" priority="1084">
      <formula>MOD(I954,2)=0</formula>
    </cfRule>
  </conditionalFormatting>
  <conditionalFormatting sqref="E978:E983">
    <cfRule type="expression" dxfId="956" priority="1082">
      <formula>AND(OR(C978="NO",C978="REV T",C978="DBL REV",C978="TPL REV",C978="QD REV"),E978&gt;12)</formula>
    </cfRule>
  </conditionalFormatting>
  <conditionalFormatting sqref="C978:C984">
    <cfRule type="expression" dxfId="955" priority="1081">
      <formula>AND(OR(C979="FST",C979="REV T",C979="DBL REV",C979="TPL REV",C979="QD REV"),C978="Field SPL")</formula>
    </cfRule>
  </conditionalFormatting>
  <conditionalFormatting sqref="I949">
    <cfRule type="expression" dxfId="954" priority="1080">
      <formula>AND(E950="EUC",E951=432,I949&gt;204)</formula>
    </cfRule>
  </conditionalFormatting>
  <conditionalFormatting sqref="E951">
    <cfRule type="expression" dxfId="953" priority="1076">
      <formula>(AND(E950="EUC",E951=432))</formula>
    </cfRule>
    <cfRule type="expression" dxfId="952" priority="1077">
      <formula>AND(E950="SS",E951&gt;216)</formula>
    </cfRule>
    <cfRule type="expression" dxfId="951" priority="1078">
      <formula>(AND(E950="EUC",E951&gt;216))</formula>
    </cfRule>
    <cfRule type="expression" dxfId="950" priority="1079">
      <formula>AND(E950="RPX",E951&gt;216)</formula>
    </cfRule>
  </conditionalFormatting>
  <conditionalFormatting sqref="E960:E977">
    <cfRule type="expression" dxfId="949" priority="1075">
      <formula>AND(OR(C960="NO",C960="REV T",C960="DBL REV",C960="TPL REV",C960="QD REV"),E960&gt;12)</formula>
    </cfRule>
  </conditionalFormatting>
  <conditionalFormatting sqref="C960:C977">
    <cfRule type="expression" dxfId="948" priority="1074">
      <formula>AND(OR(C961="FST",C961="REV T",C961="DBL REV",C961="TPL REV",C961="QD REV"),C960="Field SPL")</formula>
    </cfRule>
  </conditionalFormatting>
  <conditionalFormatting sqref="L992">
    <cfRule type="cellIs" dxfId="947" priority="1070" operator="lessThan">
      <formula>$L$7</formula>
    </cfRule>
  </conditionalFormatting>
  <conditionalFormatting sqref="I991">
    <cfRule type="cellIs" dxfId="946" priority="1069" operator="lessThan">
      <formula>0</formula>
    </cfRule>
  </conditionalFormatting>
  <conditionalFormatting sqref="H1001:I1025">
    <cfRule type="cellIs" dxfId="945" priority="1068" operator="lessThan">
      <formula>0</formula>
    </cfRule>
  </conditionalFormatting>
  <conditionalFormatting sqref="E1025">
    <cfRule type="expression" dxfId="944" priority="1067">
      <formula>AND(OR(C1025="NO",C1025="REV T",C1025="DBL REV",C1025="TPL REV",C1025="QD REV"),E1025&gt;12)</formula>
    </cfRule>
  </conditionalFormatting>
  <conditionalFormatting sqref="B1013:B1025">
    <cfRule type="expression" dxfId="943" priority="1065">
      <formula>Z1013="error"</formula>
    </cfRule>
  </conditionalFormatting>
  <conditionalFormatting sqref="B1013:B1025">
    <cfRule type="expression" dxfId="942" priority="1064">
      <formula>AA1015="error"</formula>
    </cfRule>
  </conditionalFormatting>
  <conditionalFormatting sqref="E1025">
    <cfRule type="expression" dxfId="941" priority="1063">
      <formula>AND(OR(C1025="NO",C1025="REV T",C1025="DBL REV",C1025="TPL REV",C1025="QD REV"),E1025&gt;12)</formula>
    </cfRule>
  </conditionalFormatting>
  <conditionalFormatting sqref="E996">
    <cfRule type="expression" dxfId="940" priority="1060">
      <formula>AND(E991="EUC",E992&gt;48,E996="Y")</formula>
    </cfRule>
    <cfRule type="expression" dxfId="939" priority="1061">
      <formula>AND(E991="RPX",E992&gt;48,E996="Y")</formula>
    </cfRule>
    <cfRule type="expression" dxfId="938" priority="1062">
      <formula>AND(E991="SS",E992&gt;48,E996="Y")</formula>
    </cfRule>
  </conditionalFormatting>
  <conditionalFormatting sqref="I995">
    <cfRule type="expression" dxfId="937" priority="1057">
      <formula>I995=0</formula>
    </cfRule>
    <cfRule type="expression" dxfId="936" priority="1058">
      <formula>MOD(I995,2)=0</formula>
    </cfRule>
  </conditionalFormatting>
  <conditionalFormatting sqref="E1019:E1024">
    <cfRule type="expression" dxfId="935" priority="1056">
      <formula>AND(OR(C1019="NO",C1019="REV T",C1019="DBL REV",C1019="TPL REV",C1019="QD REV"),E1019&gt;12)</formula>
    </cfRule>
  </conditionalFormatting>
  <conditionalFormatting sqref="C1019:C1025">
    <cfRule type="expression" dxfId="934" priority="1055">
      <formula>AND(OR(C1020="FST",C1020="REV T",C1020="DBL REV",C1020="TPL REV",C1020="QD REV"),C1019="Field SPL")</formula>
    </cfRule>
  </conditionalFormatting>
  <conditionalFormatting sqref="I990">
    <cfRule type="expression" dxfId="933" priority="1054">
      <formula>AND(E991="EUC",E992=432,I990&gt;204)</formula>
    </cfRule>
  </conditionalFormatting>
  <conditionalFormatting sqref="E992">
    <cfRule type="expression" dxfId="932" priority="1050">
      <formula>(AND(E991="EUC",E992=432))</formula>
    </cfRule>
    <cfRule type="expression" dxfId="931" priority="1051">
      <formula>AND(E991="SS",E992&gt;216)</formula>
    </cfRule>
    <cfRule type="expression" dxfId="930" priority="1052">
      <formula>(AND(E991="EUC",E992&gt;216))</formula>
    </cfRule>
    <cfRule type="expression" dxfId="929" priority="1053">
      <formula>AND(E991="RPX",E992&gt;216)</formula>
    </cfRule>
  </conditionalFormatting>
  <conditionalFormatting sqref="E1001:E1018">
    <cfRule type="expression" dxfId="928" priority="1049">
      <formula>AND(OR(C1001="NO",C1001="REV T",C1001="DBL REV",C1001="TPL REV",C1001="QD REV"),E1001&gt;12)</formula>
    </cfRule>
  </conditionalFormatting>
  <conditionalFormatting sqref="C1001:C1018">
    <cfRule type="expression" dxfId="927" priority="1048">
      <formula>AND(OR(C1002="FST",C1002="REV T",C1002="DBL REV",C1002="TPL REV",C1002="QD REV"),C1001="Field SPL")</formula>
    </cfRule>
  </conditionalFormatting>
  <conditionalFormatting sqref="L1033">
    <cfRule type="cellIs" dxfId="926" priority="1044" operator="lessThan">
      <formula>$L$7</formula>
    </cfRule>
  </conditionalFormatting>
  <conditionalFormatting sqref="I1032">
    <cfRule type="cellIs" dxfId="925" priority="1043" operator="lessThan">
      <formula>0</formula>
    </cfRule>
  </conditionalFormatting>
  <conditionalFormatting sqref="H1042:I1066">
    <cfRule type="cellIs" dxfId="924" priority="1042" operator="lessThan">
      <formula>0</formula>
    </cfRule>
  </conditionalFormatting>
  <conditionalFormatting sqref="E1066">
    <cfRule type="expression" dxfId="923" priority="1041">
      <formula>AND(OR(C1066="NO",C1066="REV T",C1066="DBL REV",C1066="TPL REV",C1066="QD REV"),E1066&gt;12)</formula>
    </cfRule>
  </conditionalFormatting>
  <conditionalFormatting sqref="B1054:B1066">
    <cfRule type="expression" dxfId="922" priority="1039">
      <formula>Z1054="error"</formula>
    </cfRule>
  </conditionalFormatting>
  <conditionalFormatting sqref="B1054:B1066">
    <cfRule type="expression" dxfId="921" priority="1038">
      <formula>AA1056="error"</formula>
    </cfRule>
  </conditionalFormatting>
  <conditionalFormatting sqref="E1066">
    <cfRule type="expression" dxfId="920" priority="1037">
      <formula>AND(OR(C1066="NO",C1066="REV T",C1066="DBL REV",C1066="TPL REV",C1066="QD REV"),E1066&gt;12)</formula>
    </cfRule>
  </conditionalFormatting>
  <conditionalFormatting sqref="E1037">
    <cfRule type="expression" dxfId="919" priority="1034">
      <formula>AND(E1032="EUC",E1033&gt;48,E1037="Y")</formula>
    </cfRule>
    <cfRule type="expression" dxfId="918" priority="1035">
      <formula>AND(E1032="RPX",E1033&gt;48,E1037="Y")</formula>
    </cfRule>
    <cfRule type="expression" dxfId="917" priority="1036">
      <formula>AND(E1032="SS",E1033&gt;48,E1037="Y")</formula>
    </cfRule>
  </conditionalFormatting>
  <conditionalFormatting sqref="I1036">
    <cfRule type="expression" dxfId="916" priority="1031">
      <formula>I1036=0</formula>
    </cfRule>
    <cfRule type="expression" dxfId="915" priority="1032">
      <formula>MOD(I1036,2)=0</formula>
    </cfRule>
  </conditionalFormatting>
  <conditionalFormatting sqref="E1060:E1065">
    <cfRule type="expression" dxfId="914" priority="1030">
      <formula>AND(OR(C1060="NO",C1060="REV T",C1060="DBL REV",C1060="TPL REV",C1060="QD REV"),E1060&gt;12)</formula>
    </cfRule>
  </conditionalFormatting>
  <conditionalFormatting sqref="C1060:C1066">
    <cfRule type="expression" dxfId="913" priority="1029">
      <formula>AND(OR(C1061="FST",C1061="REV T",C1061="DBL REV",C1061="TPL REV",C1061="QD REV"),C1060="Field SPL")</formula>
    </cfRule>
  </conditionalFormatting>
  <conditionalFormatting sqref="I1031">
    <cfRule type="expression" dxfId="912" priority="1028">
      <formula>AND(E1032="EUC",E1033=432,I1031&gt;204)</formula>
    </cfRule>
  </conditionalFormatting>
  <conditionalFormatting sqref="E1033">
    <cfRule type="expression" dxfId="911" priority="1024">
      <formula>(AND(E1032="EUC",E1033=432))</formula>
    </cfRule>
    <cfRule type="expression" dxfId="910" priority="1025">
      <formula>AND(E1032="SS",E1033&gt;216)</formula>
    </cfRule>
    <cfRule type="expression" dxfId="909" priority="1026">
      <formula>(AND(E1032="EUC",E1033&gt;216))</formula>
    </cfRule>
    <cfRule type="expression" dxfId="908" priority="1027">
      <formula>AND(E1032="RPX",E1033&gt;216)</formula>
    </cfRule>
  </conditionalFormatting>
  <conditionalFormatting sqref="E1042:E1059">
    <cfRule type="expression" dxfId="907" priority="1023">
      <formula>AND(OR(C1042="NO",C1042="REV T",C1042="DBL REV",C1042="TPL REV",C1042="QD REV"),E1042&gt;12)</formula>
    </cfRule>
  </conditionalFormatting>
  <conditionalFormatting sqref="C1042:C1059">
    <cfRule type="expression" dxfId="906" priority="1022">
      <formula>AND(OR(C1043="FST",C1043="REV T",C1043="DBL REV",C1043="TPL REV",C1043="QD REV"),C1042="Field SPL")</formula>
    </cfRule>
  </conditionalFormatting>
  <conditionalFormatting sqref="L1074">
    <cfRule type="cellIs" dxfId="905" priority="1018" operator="lessThan">
      <formula>$L$7</formula>
    </cfRule>
  </conditionalFormatting>
  <conditionalFormatting sqref="I1073">
    <cfRule type="cellIs" dxfId="904" priority="1017" operator="lessThan">
      <formula>0</formula>
    </cfRule>
  </conditionalFormatting>
  <conditionalFormatting sqref="H1083:I1107">
    <cfRule type="cellIs" dxfId="903" priority="1016" operator="lessThan">
      <formula>0</formula>
    </cfRule>
  </conditionalFormatting>
  <conditionalFormatting sqref="E1107">
    <cfRule type="expression" dxfId="902" priority="1015">
      <formula>AND(OR(C1107="NO",C1107="REV T",C1107="DBL REV",C1107="TPL REV",C1107="QD REV"),E1107&gt;12)</formula>
    </cfRule>
  </conditionalFormatting>
  <conditionalFormatting sqref="B1095:B1107">
    <cfRule type="expression" dxfId="901" priority="1013">
      <formula>Z1095="error"</formula>
    </cfRule>
  </conditionalFormatting>
  <conditionalFormatting sqref="B1095:B1107">
    <cfRule type="expression" dxfId="900" priority="1012">
      <formula>AA1097="error"</formula>
    </cfRule>
  </conditionalFormatting>
  <conditionalFormatting sqref="E1107">
    <cfRule type="expression" dxfId="899" priority="1011">
      <formula>AND(OR(C1107="NO",C1107="REV T",C1107="DBL REV",C1107="TPL REV",C1107="QD REV"),E1107&gt;12)</formula>
    </cfRule>
  </conditionalFormatting>
  <conditionalFormatting sqref="E1078">
    <cfRule type="expression" dxfId="898" priority="1008">
      <formula>AND(E1073="EUC",E1074&gt;48,E1078="Y")</formula>
    </cfRule>
    <cfRule type="expression" dxfId="897" priority="1009">
      <formula>AND(E1073="RPX",E1074&gt;48,E1078="Y")</formula>
    </cfRule>
    <cfRule type="expression" dxfId="896" priority="1010">
      <formula>AND(E1073="SS",E1074&gt;48,E1078="Y")</formula>
    </cfRule>
  </conditionalFormatting>
  <conditionalFormatting sqref="I1077">
    <cfRule type="expression" dxfId="895" priority="1005">
      <formula>I1077=0</formula>
    </cfRule>
    <cfRule type="expression" dxfId="894" priority="1006">
      <formula>MOD(I1077,2)=0</formula>
    </cfRule>
  </conditionalFormatting>
  <conditionalFormatting sqref="E1101:E1106">
    <cfRule type="expression" dxfId="893" priority="1004">
      <formula>AND(OR(C1101="NO",C1101="REV T",C1101="DBL REV",C1101="TPL REV",C1101="QD REV"),E1101&gt;12)</formula>
    </cfRule>
  </conditionalFormatting>
  <conditionalFormatting sqref="C1101:C1107">
    <cfRule type="expression" dxfId="892" priority="1003">
      <formula>AND(OR(C1102="FST",C1102="REV T",C1102="DBL REV",C1102="TPL REV",C1102="QD REV"),C1101="Field SPL")</formula>
    </cfRule>
  </conditionalFormatting>
  <conditionalFormatting sqref="I1072">
    <cfRule type="expression" dxfId="891" priority="1002">
      <formula>AND(E1073="EUC",E1074=432,I1072&gt;204)</formula>
    </cfRule>
  </conditionalFormatting>
  <conditionalFormatting sqref="E1074">
    <cfRule type="expression" dxfId="890" priority="998">
      <formula>(AND(E1073="EUC",E1074=432))</formula>
    </cfRule>
    <cfRule type="expression" dxfId="889" priority="999">
      <formula>AND(E1073="SS",E1074&gt;216)</formula>
    </cfRule>
    <cfRule type="expression" dxfId="888" priority="1000">
      <formula>(AND(E1073="EUC",E1074&gt;216))</formula>
    </cfRule>
    <cfRule type="expression" dxfId="887" priority="1001">
      <formula>AND(E1073="RPX",E1074&gt;216)</formula>
    </cfRule>
  </conditionalFormatting>
  <conditionalFormatting sqref="E1083:E1085 E1089:E1100">
    <cfRule type="expression" dxfId="886" priority="997">
      <formula>AND(OR(C1083="NO",C1083="REV T",C1083="DBL REV",C1083="TPL REV",C1083="QD REV"),E1083&gt;12)</formula>
    </cfRule>
  </conditionalFormatting>
  <conditionalFormatting sqref="C1083:C1085 C1089:C1100">
    <cfRule type="expression" dxfId="885" priority="996">
      <formula>AND(OR(C1084="FST",C1084="REV T",C1084="DBL REV",C1084="TPL REV",C1084="QD REV"),C1083="Field SPL")</formula>
    </cfRule>
  </conditionalFormatting>
  <conditionalFormatting sqref="L1115">
    <cfRule type="cellIs" dxfId="884" priority="992" operator="lessThan">
      <formula>$L$7</formula>
    </cfRule>
  </conditionalFormatting>
  <conditionalFormatting sqref="I1114">
    <cfRule type="cellIs" dxfId="883" priority="991" operator="lessThan">
      <formula>0</formula>
    </cfRule>
  </conditionalFormatting>
  <conditionalFormatting sqref="H1124:I1148">
    <cfRule type="cellIs" dxfId="882" priority="990" operator="lessThan">
      <formula>0</formula>
    </cfRule>
  </conditionalFormatting>
  <conditionalFormatting sqref="E1148">
    <cfRule type="expression" dxfId="881" priority="989">
      <formula>AND(OR(C1148="NO",C1148="REV T",C1148="DBL REV",C1148="TPL REV",C1148="QD REV"),E1148&gt;12)</formula>
    </cfRule>
  </conditionalFormatting>
  <conditionalFormatting sqref="B1136:B1148">
    <cfRule type="expression" dxfId="880" priority="987">
      <formula>Z1136="error"</formula>
    </cfRule>
  </conditionalFormatting>
  <conditionalFormatting sqref="B1136:B1148">
    <cfRule type="expression" dxfId="879" priority="986">
      <formula>AA1138="error"</formula>
    </cfRule>
  </conditionalFormatting>
  <conditionalFormatting sqref="E1148">
    <cfRule type="expression" dxfId="878" priority="985">
      <formula>AND(OR(C1148="NO",C1148="REV T",C1148="DBL REV",C1148="TPL REV",C1148="QD REV"),E1148&gt;12)</formula>
    </cfRule>
  </conditionalFormatting>
  <conditionalFormatting sqref="E1119">
    <cfRule type="expression" dxfId="877" priority="982">
      <formula>AND(E1114="EUC",E1115&gt;48,E1119="Y")</formula>
    </cfRule>
    <cfRule type="expression" dxfId="876" priority="983">
      <formula>AND(E1114="RPX",E1115&gt;48,E1119="Y")</formula>
    </cfRule>
    <cfRule type="expression" dxfId="875" priority="984">
      <formula>AND(E1114="SS",E1115&gt;48,E1119="Y")</formula>
    </cfRule>
  </conditionalFormatting>
  <conditionalFormatting sqref="I1118">
    <cfRule type="expression" dxfId="874" priority="979">
      <formula>I1118=0</formula>
    </cfRule>
    <cfRule type="expression" dxfId="873" priority="980">
      <formula>MOD(I1118,2)=0</formula>
    </cfRule>
  </conditionalFormatting>
  <conditionalFormatting sqref="E1142:E1147">
    <cfRule type="expression" dxfId="872" priority="978">
      <formula>AND(OR(C1142="NO",C1142="REV T",C1142="DBL REV",C1142="TPL REV",C1142="QD REV"),E1142&gt;12)</formula>
    </cfRule>
  </conditionalFormatting>
  <conditionalFormatting sqref="C1142:C1148">
    <cfRule type="expression" dxfId="871" priority="977">
      <formula>AND(OR(C1143="FST",C1143="REV T",C1143="DBL REV",C1143="TPL REV",C1143="QD REV"),C1142="Field SPL")</formula>
    </cfRule>
  </conditionalFormatting>
  <conditionalFormatting sqref="I1113">
    <cfRule type="expression" dxfId="870" priority="976">
      <formula>AND(E1114="EUC",E1115=432,I1113&gt;204)</formula>
    </cfRule>
  </conditionalFormatting>
  <conditionalFormatting sqref="E1115">
    <cfRule type="expression" dxfId="869" priority="972">
      <formula>(AND(E1114="EUC",E1115=432))</formula>
    </cfRule>
    <cfRule type="expression" dxfId="868" priority="973">
      <formula>AND(E1114="SS",E1115&gt;216)</formula>
    </cfRule>
    <cfRule type="expression" dxfId="867" priority="974">
      <formula>(AND(E1114="EUC",E1115&gt;216))</formula>
    </cfRule>
    <cfRule type="expression" dxfId="866" priority="975">
      <formula>AND(E1114="RPX",E1115&gt;216)</formula>
    </cfRule>
  </conditionalFormatting>
  <conditionalFormatting sqref="E1124:E1141">
    <cfRule type="expression" dxfId="865" priority="971">
      <formula>AND(OR(C1124="NO",C1124="REV T",C1124="DBL REV",C1124="TPL REV",C1124="QD REV"),E1124&gt;12)</formula>
    </cfRule>
  </conditionalFormatting>
  <conditionalFormatting sqref="C1124:C1141">
    <cfRule type="expression" dxfId="864" priority="970">
      <formula>AND(OR(C1125="FST",C1125="REV T",C1125="DBL REV",C1125="TPL REV",C1125="QD REV"),C1124="Field SPL")</formula>
    </cfRule>
  </conditionalFormatting>
  <conditionalFormatting sqref="L1156">
    <cfRule type="cellIs" dxfId="863" priority="966" operator="lessThan">
      <formula>$L$7</formula>
    </cfRule>
  </conditionalFormatting>
  <conditionalFormatting sqref="I1155">
    <cfRule type="cellIs" dxfId="862" priority="965" operator="lessThan">
      <formula>0</formula>
    </cfRule>
  </conditionalFormatting>
  <conditionalFormatting sqref="H1165:I1189">
    <cfRule type="cellIs" dxfId="861" priority="964" operator="lessThan">
      <formula>0</formula>
    </cfRule>
  </conditionalFormatting>
  <conditionalFormatting sqref="E1189">
    <cfRule type="expression" dxfId="860" priority="963">
      <formula>AND(OR(C1189="NO",C1189="REV T",C1189="DBL REV",C1189="TPL REV",C1189="QD REV"),E1189&gt;12)</formula>
    </cfRule>
  </conditionalFormatting>
  <conditionalFormatting sqref="B1177:B1189">
    <cfRule type="expression" dxfId="859" priority="961">
      <formula>Z1177="error"</formula>
    </cfRule>
  </conditionalFormatting>
  <conditionalFormatting sqref="B1177:B1189">
    <cfRule type="expression" dxfId="858" priority="960">
      <formula>AA1179="error"</formula>
    </cfRule>
  </conditionalFormatting>
  <conditionalFormatting sqref="E1189">
    <cfRule type="expression" dxfId="857" priority="959">
      <formula>AND(OR(C1189="NO",C1189="REV T",C1189="DBL REV",C1189="TPL REV",C1189="QD REV"),E1189&gt;12)</formula>
    </cfRule>
  </conditionalFormatting>
  <conditionalFormatting sqref="E1160">
    <cfRule type="expression" dxfId="856" priority="956">
      <formula>AND(E1155="EUC",E1156&gt;48,E1160="Y")</formula>
    </cfRule>
    <cfRule type="expression" dxfId="855" priority="957">
      <formula>AND(E1155="RPX",E1156&gt;48,E1160="Y")</formula>
    </cfRule>
    <cfRule type="expression" dxfId="854" priority="958">
      <formula>AND(E1155="SS",E1156&gt;48,E1160="Y")</formula>
    </cfRule>
  </conditionalFormatting>
  <conditionalFormatting sqref="I1159">
    <cfRule type="expression" dxfId="853" priority="953">
      <formula>I1159=0</formula>
    </cfRule>
    <cfRule type="expression" dxfId="852" priority="954">
      <formula>MOD(I1159,2)=0</formula>
    </cfRule>
  </conditionalFormatting>
  <conditionalFormatting sqref="E1183:E1188">
    <cfRule type="expression" dxfId="851" priority="952">
      <formula>AND(OR(C1183="NO",C1183="REV T",C1183="DBL REV",C1183="TPL REV",C1183="QD REV"),E1183&gt;12)</formula>
    </cfRule>
  </conditionalFormatting>
  <conditionalFormatting sqref="C1183:C1189">
    <cfRule type="expression" dxfId="850" priority="951">
      <formula>AND(OR(C1184="FST",C1184="REV T",C1184="DBL REV",C1184="TPL REV",C1184="QD REV"),C1183="Field SPL")</formula>
    </cfRule>
  </conditionalFormatting>
  <conditionalFormatting sqref="I1154">
    <cfRule type="expression" dxfId="849" priority="950">
      <formula>AND(E1155="EUC",E1156=432,I1154&gt;204)</formula>
    </cfRule>
  </conditionalFormatting>
  <conditionalFormatting sqref="E1156">
    <cfRule type="expression" dxfId="848" priority="946">
      <formula>(AND(E1155="EUC",E1156=432))</formula>
    </cfRule>
    <cfRule type="expression" dxfId="847" priority="947">
      <formula>AND(E1155="SS",E1156&gt;216)</formula>
    </cfRule>
    <cfRule type="expression" dxfId="846" priority="948">
      <formula>(AND(E1155="EUC",E1156&gt;216))</formula>
    </cfRule>
    <cfRule type="expression" dxfId="845" priority="949">
      <formula>AND(E1155="RPX",E1156&gt;216)</formula>
    </cfRule>
  </conditionalFormatting>
  <conditionalFormatting sqref="E1165:E1182">
    <cfRule type="expression" dxfId="844" priority="945">
      <formula>AND(OR(C1165="NO",C1165="REV T",C1165="DBL REV",C1165="TPL REV",C1165="QD REV"),E1165&gt;12)</formula>
    </cfRule>
  </conditionalFormatting>
  <conditionalFormatting sqref="C1165:C1182">
    <cfRule type="expression" dxfId="843" priority="944">
      <formula>AND(OR(C1166="FST",C1166="REV T",C1166="DBL REV",C1166="TPL REV",C1166="QD REV"),C1165="Field SPL")</formula>
    </cfRule>
  </conditionalFormatting>
  <conditionalFormatting sqref="L1197">
    <cfRule type="cellIs" dxfId="842" priority="940" operator="lessThan">
      <formula>$L$7</formula>
    </cfRule>
  </conditionalFormatting>
  <conditionalFormatting sqref="I1196">
    <cfRule type="cellIs" dxfId="841" priority="939" operator="lessThan">
      <formula>0</formula>
    </cfRule>
  </conditionalFormatting>
  <conditionalFormatting sqref="H1206:I1230">
    <cfRule type="cellIs" dxfId="840" priority="938" operator="lessThan">
      <formula>0</formula>
    </cfRule>
  </conditionalFormatting>
  <conditionalFormatting sqref="E1230">
    <cfRule type="expression" dxfId="839" priority="937">
      <formula>AND(OR(C1230="NO",C1230="REV T",C1230="DBL REV",C1230="TPL REV",C1230="QD REV"),E1230&gt;12)</formula>
    </cfRule>
  </conditionalFormatting>
  <conditionalFormatting sqref="B1218:B1230">
    <cfRule type="expression" dxfId="838" priority="935">
      <formula>Z1218="error"</formula>
    </cfRule>
  </conditionalFormatting>
  <conditionalFormatting sqref="B1218:B1230">
    <cfRule type="expression" dxfId="837" priority="934">
      <formula>AA1220="error"</formula>
    </cfRule>
  </conditionalFormatting>
  <conditionalFormatting sqref="E1230">
    <cfRule type="expression" dxfId="836" priority="933">
      <formula>AND(OR(C1230="NO",C1230="REV T",C1230="DBL REV",C1230="TPL REV",C1230="QD REV"),E1230&gt;12)</formula>
    </cfRule>
  </conditionalFormatting>
  <conditionalFormatting sqref="E1201">
    <cfRule type="expression" dxfId="835" priority="930">
      <formula>AND(E1196="EUC",E1197&gt;48,E1201="Y")</formula>
    </cfRule>
    <cfRule type="expression" dxfId="834" priority="931">
      <formula>AND(E1196="RPX",E1197&gt;48,E1201="Y")</formula>
    </cfRule>
    <cfRule type="expression" dxfId="833" priority="932">
      <formula>AND(E1196="SS",E1197&gt;48,E1201="Y")</formula>
    </cfRule>
  </conditionalFormatting>
  <conditionalFormatting sqref="I1200">
    <cfRule type="expression" dxfId="832" priority="927">
      <formula>I1200=0</formula>
    </cfRule>
    <cfRule type="expression" dxfId="831" priority="928">
      <formula>MOD(I1200,2)=0</formula>
    </cfRule>
  </conditionalFormatting>
  <conditionalFormatting sqref="E1224:E1229">
    <cfRule type="expression" dxfId="830" priority="926">
      <formula>AND(OR(C1224="NO",C1224="REV T",C1224="DBL REV",C1224="TPL REV",C1224="QD REV"),E1224&gt;12)</formula>
    </cfRule>
  </conditionalFormatting>
  <conditionalFormatting sqref="C1224:C1230">
    <cfRule type="expression" dxfId="829" priority="925">
      <formula>AND(OR(C1225="FST",C1225="REV T",C1225="DBL REV",C1225="TPL REV",C1225="QD REV"),C1224="Field SPL")</formula>
    </cfRule>
  </conditionalFormatting>
  <conditionalFormatting sqref="I1195">
    <cfRule type="expression" dxfId="828" priority="924">
      <formula>AND(E1196="EUC",E1197=432,I1195&gt;204)</formula>
    </cfRule>
  </conditionalFormatting>
  <conditionalFormatting sqref="E1197">
    <cfRule type="expression" dxfId="827" priority="920">
      <formula>(AND(E1196="EUC",E1197=432))</formula>
    </cfRule>
    <cfRule type="expression" dxfId="826" priority="921">
      <formula>AND(E1196="SS",E1197&gt;216)</formula>
    </cfRule>
    <cfRule type="expression" dxfId="825" priority="922">
      <formula>(AND(E1196="EUC",E1197&gt;216))</formula>
    </cfRule>
    <cfRule type="expression" dxfId="824" priority="923">
      <formula>AND(E1196="RPX",E1197&gt;216)</formula>
    </cfRule>
  </conditionalFormatting>
  <conditionalFormatting sqref="E1206:E1223">
    <cfRule type="expression" dxfId="823" priority="919">
      <formula>AND(OR(C1206="NO",C1206="REV T",C1206="DBL REV",C1206="TPL REV",C1206="QD REV"),E1206&gt;12)</formula>
    </cfRule>
  </conditionalFormatting>
  <conditionalFormatting sqref="C1206:C1223">
    <cfRule type="expression" dxfId="822" priority="918">
      <formula>AND(OR(C1207="FST",C1207="REV T",C1207="DBL REV",C1207="TPL REV",C1207="QD REV"),C1206="Field SPL")</formula>
    </cfRule>
  </conditionalFormatting>
  <conditionalFormatting sqref="L1238">
    <cfRule type="cellIs" dxfId="821" priority="914" operator="lessThan">
      <formula>$L$7</formula>
    </cfRule>
  </conditionalFormatting>
  <conditionalFormatting sqref="I1237">
    <cfRule type="cellIs" dxfId="820" priority="913" operator="lessThan">
      <formula>0</formula>
    </cfRule>
  </conditionalFormatting>
  <conditionalFormatting sqref="H1247:I1271">
    <cfRule type="cellIs" dxfId="819" priority="912" operator="lessThan">
      <formula>0</formula>
    </cfRule>
  </conditionalFormatting>
  <conditionalFormatting sqref="E1271">
    <cfRule type="expression" dxfId="818" priority="911">
      <formula>AND(OR(C1271="NO",C1271="REV T",C1271="DBL REV",C1271="TPL REV",C1271="QD REV"),E1271&gt;12)</formula>
    </cfRule>
  </conditionalFormatting>
  <conditionalFormatting sqref="B1259:B1271">
    <cfRule type="expression" dxfId="817" priority="909">
      <formula>Z1259="error"</formula>
    </cfRule>
  </conditionalFormatting>
  <conditionalFormatting sqref="B1259:B1271">
    <cfRule type="expression" dxfId="816" priority="908">
      <formula>AA1261="error"</formula>
    </cfRule>
  </conditionalFormatting>
  <conditionalFormatting sqref="E1271">
    <cfRule type="expression" dxfId="815" priority="907">
      <formula>AND(OR(C1271="NO",C1271="REV T",C1271="DBL REV",C1271="TPL REV",C1271="QD REV"),E1271&gt;12)</formula>
    </cfRule>
  </conditionalFormatting>
  <conditionalFormatting sqref="E1242">
    <cfRule type="expression" dxfId="814" priority="904">
      <formula>AND(E1237="EUC",E1238&gt;48,E1242="Y")</formula>
    </cfRule>
    <cfRule type="expression" dxfId="813" priority="905">
      <formula>AND(E1237="RPX",E1238&gt;48,E1242="Y")</formula>
    </cfRule>
    <cfRule type="expression" dxfId="812" priority="906">
      <formula>AND(E1237="SS",E1238&gt;48,E1242="Y")</formula>
    </cfRule>
  </conditionalFormatting>
  <conditionalFormatting sqref="I1241">
    <cfRule type="expression" dxfId="811" priority="901">
      <formula>I1241=0</formula>
    </cfRule>
    <cfRule type="expression" dxfId="810" priority="902">
      <formula>MOD(I1241,2)=0</formula>
    </cfRule>
  </conditionalFormatting>
  <conditionalFormatting sqref="E1265:E1270">
    <cfRule type="expression" dxfId="809" priority="900">
      <formula>AND(OR(C1265="NO",C1265="REV T",C1265="DBL REV",C1265="TPL REV",C1265="QD REV"),E1265&gt;12)</formula>
    </cfRule>
  </conditionalFormatting>
  <conditionalFormatting sqref="C1265:C1271">
    <cfRule type="expression" dxfId="808" priority="899">
      <formula>AND(OR(C1266="FST",C1266="REV T",C1266="DBL REV",C1266="TPL REV",C1266="QD REV"),C1265="Field SPL")</formula>
    </cfRule>
  </conditionalFormatting>
  <conditionalFormatting sqref="I1236">
    <cfRule type="expression" dxfId="807" priority="898">
      <formula>AND(E1237="EUC",E1238=432,I1236&gt;204)</formula>
    </cfRule>
  </conditionalFormatting>
  <conditionalFormatting sqref="E1238">
    <cfRule type="expression" dxfId="806" priority="894">
      <formula>(AND(E1237="EUC",E1238=432))</formula>
    </cfRule>
    <cfRule type="expression" dxfId="805" priority="895">
      <formula>AND(E1237="SS",E1238&gt;216)</formula>
    </cfRule>
    <cfRule type="expression" dxfId="804" priority="896">
      <formula>(AND(E1237="EUC",E1238&gt;216))</formula>
    </cfRule>
    <cfRule type="expression" dxfId="803" priority="897">
      <formula>AND(E1237="RPX",E1238&gt;216)</formula>
    </cfRule>
  </conditionalFormatting>
  <conditionalFormatting sqref="E1247:E1264">
    <cfRule type="expression" dxfId="802" priority="893">
      <formula>AND(OR(C1247="NO",C1247="REV T",C1247="DBL REV",C1247="TPL REV",C1247="QD REV"),E1247&gt;12)</formula>
    </cfRule>
  </conditionalFormatting>
  <conditionalFormatting sqref="C1247:C1264">
    <cfRule type="expression" dxfId="801" priority="892">
      <formula>AND(OR(C1248="FST",C1248="REV T",C1248="DBL REV",C1248="TPL REV",C1248="QD REV"),C1247="Field SPL")</formula>
    </cfRule>
  </conditionalFormatting>
  <conditionalFormatting sqref="L1279">
    <cfRule type="cellIs" dxfId="800" priority="888" operator="lessThan">
      <formula>$L$7</formula>
    </cfRule>
  </conditionalFormatting>
  <conditionalFormatting sqref="I1278">
    <cfRule type="cellIs" dxfId="799" priority="887" operator="lessThan">
      <formula>0</formula>
    </cfRule>
  </conditionalFormatting>
  <conditionalFormatting sqref="H1288:I1312">
    <cfRule type="cellIs" dxfId="798" priority="886" operator="lessThan">
      <formula>0</formula>
    </cfRule>
  </conditionalFormatting>
  <conditionalFormatting sqref="E1312">
    <cfRule type="expression" dxfId="797" priority="885">
      <formula>AND(OR(C1312="NO",C1312="REV T",C1312="DBL REV",C1312="TPL REV",C1312="QD REV"),E1312&gt;12)</formula>
    </cfRule>
  </conditionalFormatting>
  <conditionalFormatting sqref="B1300:B1312">
    <cfRule type="expression" dxfId="796" priority="883">
      <formula>Z1300="error"</formula>
    </cfRule>
  </conditionalFormatting>
  <conditionalFormatting sqref="B1300:B1312">
    <cfRule type="expression" dxfId="795" priority="882">
      <formula>AA1302="error"</formula>
    </cfRule>
  </conditionalFormatting>
  <conditionalFormatting sqref="E1312">
    <cfRule type="expression" dxfId="794" priority="881">
      <formula>AND(OR(C1312="NO",C1312="REV T",C1312="DBL REV",C1312="TPL REV",C1312="QD REV"),E1312&gt;12)</formula>
    </cfRule>
  </conditionalFormatting>
  <conditionalFormatting sqref="E1283">
    <cfRule type="expression" dxfId="793" priority="878">
      <formula>AND(E1278="EUC",E1279&gt;48,E1283="Y")</formula>
    </cfRule>
    <cfRule type="expression" dxfId="792" priority="879">
      <formula>AND(E1278="RPX",E1279&gt;48,E1283="Y")</formula>
    </cfRule>
    <cfRule type="expression" dxfId="791" priority="880">
      <formula>AND(E1278="SS",E1279&gt;48,E1283="Y")</formula>
    </cfRule>
  </conditionalFormatting>
  <conditionalFormatting sqref="I1282">
    <cfRule type="expression" dxfId="790" priority="875">
      <formula>I1282=0</formula>
    </cfRule>
    <cfRule type="expression" dxfId="789" priority="876">
      <formula>MOD(I1282,2)=0</formula>
    </cfRule>
  </conditionalFormatting>
  <conditionalFormatting sqref="E1306:E1311">
    <cfRule type="expression" dxfId="788" priority="874">
      <formula>AND(OR(C1306="NO",C1306="REV T",C1306="DBL REV",C1306="TPL REV",C1306="QD REV"),E1306&gt;12)</formula>
    </cfRule>
  </conditionalFormatting>
  <conditionalFormatting sqref="C1306:C1312">
    <cfRule type="expression" dxfId="787" priority="873">
      <formula>AND(OR(C1307="FST",C1307="REV T",C1307="DBL REV",C1307="TPL REV",C1307="QD REV"),C1306="Field SPL")</formula>
    </cfRule>
  </conditionalFormatting>
  <conditionalFormatting sqref="I1277">
    <cfRule type="expression" dxfId="786" priority="872">
      <formula>AND(E1278="EUC",E1279=432,I1277&gt;204)</formula>
    </cfRule>
  </conditionalFormatting>
  <conditionalFormatting sqref="E1279">
    <cfRule type="expression" dxfId="785" priority="868">
      <formula>(AND(E1278="EUC",E1279=432))</formula>
    </cfRule>
    <cfRule type="expression" dxfId="784" priority="869">
      <formula>AND(E1278="SS",E1279&gt;216)</formula>
    </cfRule>
    <cfRule type="expression" dxfId="783" priority="870">
      <formula>(AND(E1278="EUC",E1279&gt;216))</formula>
    </cfRule>
    <cfRule type="expression" dxfId="782" priority="871">
      <formula>AND(E1278="RPX",E1279&gt;216)</formula>
    </cfRule>
  </conditionalFormatting>
  <conditionalFormatting sqref="E1288:E1305">
    <cfRule type="expression" dxfId="781" priority="867">
      <formula>AND(OR(C1288="NO",C1288="REV T",C1288="DBL REV",C1288="TPL REV",C1288="QD REV"),E1288&gt;12)</formula>
    </cfRule>
  </conditionalFormatting>
  <conditionalFormatting sqref="C1288:C1305">
    <cfRule type="expression" dxfId="780" priority="866">
      <formula>AND(OR(C1289="FST",C1289="REV T",C1289="DBL REV",C1289="TPL REV",C1289="QD REV"),C1288="Field SPL")</formula>
    </cfRule>
  </conditionalFormatting>
  <conditionalFormatting sqref="L1320">
    <cfRule type="cellIs" dxfId="779" priority="862" operator="lessThan">
      <formula>$L$7</formula>
    </cfRule>
  </conditionalFormatting>
  <conditionalFormatting sqref="I1319">
    <cfRule type="cellIs" dxfId="778" priority="861" operator="lessThan">
      <formula>0</formula>
    </cfRule>
  </conditionalFormatting>
  <conditionalFormatting sqref="H1329:I1353">
    <cfRule type="cellIs" dxfId="777" priority="860" operator="lessThan">
      <formula>0</formula>
    </cfRule>
  </conditionalFormatting>
  <conditionalFormatting sqref="E1353">
    <cfRule type="expression" dxfId="776" priority="859">
      <formula>AND(OR(C1353="NO",C1353="REV T",C1353="DBL REV",C1353="TPL REV",C1353="QD REV"),E1353&gt;12)</formula>
    </cfRule>
  </conditionalFormatting>
  <conditionalFormatting sqref="B1341:B1353">
    <cfRule type="expression" dxfId="775" priority="857">
      <formula>Z1341="error"</formula>
    </cfRule>
  </conditionalFormatting>
  <conditionalFormatting sqref="B1341:B1353">
    <cfRule type="expression" dxfId="774" priority="856">
      <formula>AA1343="error"</formula>
    </cfRule>
  </conditionalFormatting>
  <conditionalFormatting sqref="E1353">
    <cfRule type="expression" dxfId="773" priority="855">
      <formula>AND(OR(C1353="NO",C1353="REV T",C1353="DBL REV",C1353="TPL REV",C1353="QD REV"),E1353&gt;12)</formula>
    </cfRule>
  </conditionalFormatting>
  <conditionalFormatting sqref="E1324">
    <cfRule type="expression" dxfId="772" priority="852">
      <formula>AND(E1319="EUC",E1320&gt;48,E1324="Y")</formula>
    </cfRule>
    <cfRule type="expression" dxfId="771" priority="853">
      <formula>AND(E1319="RPX",E1320&gt;48,E1324="Y")</formula>
    </cfRule>
    <cfRule type="expression" dxfId="770" priority="854">
      <formula>AND(E1319="SS",E1320&gt;48,E1324="Y")</formula>
    </cfRule>
  </conditionalFormatting>
  <conditionalFormatting sqref="I1323">
    <cfRule type="expression" dxfId="769" priority="849">
      <formula>I1323=0</formula>
    </cfRule>
    <cfRule type="expression" dxfId="768" priority="850">
      <formula>MOD(I1323,2)=0</formula>
    </cfRule>
  </conditionalFormatting>
  <conditionalFormatting sqref="E1347:E1352">
    <cfRule type="expression" dxfId="767" priority="848">
      <formula>AND(OR(C1347="NO",C1347="REV T",C1347="DBL REV",C1347="TPL REV",C1347="QD REV"),E1347&gt;12)</formula>
    </cfRule>
  </conditionalFormatting>
  <conditionalFormatting sqref="C1347:C1353">
    <cfRule type="expression" dxfId="766" priority="847">
      <formula>AND(OR(C1348="FST",C1348="REV T",C1348="DBL REV",C1348="TPL REV",C1348="QD REV"),C1347="Field SPL")</formula>
    </cfRule>
  </conditionalFormatting>
  <conditionalFormatting sqref="I1318">
    <cfRule type="expression" dxfId="765" priority="846">
      <formula>AND(E1319="EUC",E1320=432,I1318&gt;204)</formula>
    </cfRule>
  </conditionalFormatting>
  <conditionalFormatting sqref="E1320">
    <cfRule type="expression" dxfId="764" priority="842">
      <formula>(AND(E1319="EUC",E1320=432))</formula>
    </cfRule>
    <cfRule type="expression" dxfId="763" priority="843">
      <formula>AND(E1319="SS",E1320&gt;216)</formula>
    </cfRule>
    <cfRule type="expression" dxfId="762" priority="844">
      <formula>(AND(E1319="EUC",E1320&gt;216))</formula>
    </cfRule>
    <cfRule type="expression" dxfId="761" priority="845">
      <formula>AND(E1319="RPX",E1320&gt;216)</formula>
    </cfRule>
  </conditionalFormatting>
  <conditionalFormatting sqref="E1329:E1346">
    <cfRule type="expression" dxfId="760" priority="841">
      <formula>AND(OR(C1329="NO",C1329="REV T",C1329="DBL REV",C1329="TPL REV",C1329="QD REV"),E1329&gt;12)</formula>
    </cfRule>
  </conditionalFormatting>
  <conditionalFormatting sqref="C1329:C1346">
    <cfRule type="expression" dxfId="759" priority="840">
      <formula>AND(OR(C1330="FST",C1330="REV T",C1330="DBL REV",C1330="TPL REV",C1330="QD REV"),C1329="Field SPL")</formula>
    </cfRule>
  </conditionalFormatting>
  <conditionalFormatting sqref="L1361">
    <cfRule type="cellIs" dxfId="758" priority="836" operator="lessThan">
      <formula>$L$7</formula>
    </cfRule>
  </conditionalFormatting>
  <conditionalFormatting sqref="I1360">
    <cfRule type="cellIs" dxfId="757" priority="835" operator="lessThan">
      <formula>0</formula>
    </cfRule>
  </conditionalFormatting>
  <conditionalFormatting sqref="H1370:I1394">
    <cfRule type="cellIs" dxfId="756" priority="834" operator="lessThan">
      <formula>0</formula>
    </cfRule>
  </conditionalFormatting>
  <conditionalFormatting sqref="E1394">
    <cfRule type="expression" dxfId="755" priority="833">
      <formula>AND(OR(C1394="NO",C1394="REV T",C1394="DBL REV",C1394="TPL REV",C1394="QD REV"),E1394&gt;12)</formula>
    </cfRule>
  </conditionalFormatting>
  <conditionalFormatting sqref="B1382:B1394">
    <cfRule type="expression" dxfId="754" priority="831">
      <formula>Z1382="error"</formula>
    </cfRule>
  </conditionalFormatting>
  <conditionalFormatting sqref="B1382:B1394">
    <cfRule type="expression" dxfId="753" priority="830">
      <formula>AA1384="error"</formula>
    </cfRule>
  </conditionalFormatting>
  <conditionalFormatting sqref="E1394">
    <cfRule type="expression" dxfId="752" priority="829">
      <formula>AND(OR(C1394="NO",C1394="REV T",C1394="DBL REV",C1394="TPL REV",C1394="QD REV"),E1394&gt;12)</formula>
    </cfRule>
  </conditionalFormatting>
  <conditionalFormatting sqref="E1365">
    <cfRule type="expression" dxfId="751" priority="826">
      <formula>AND(E1360="EUC",E1361&gt;48,E1365="Y")</formula>
    </cfRule>
    <cfRule type="expression" dxfId="750" priority="827">
      <formula>AND(E1360="RPX",E1361&gt;48,E1365="Y")</formula>
    </cfRule>
    <cfRule type="expression" dxfId="749" priority="828">
      <formula>AND(E1360="SS",E1361&gt;48,E1365="Y")</formula>
    </cfRule>
  </conditionalFormatting>
  <conditionalFormatting sqref="I1364">
    <cfRule type="expression" dxfId="748" priority="823">
      <formula>I1364=0</formula>
    </cfRule>
    <cfRule type="expression" dxfId="747" priority="824">
      <formula>MOD(I1364,2)=0</formula>
    </cfRule>
  </conditionalFormatting>
  <conditionalFormatting sqref="E1388:E1393">
    <cfRule type="expression" dxfId="746" priority="822">
      <formula>AND(OR(C1388="NO",C1388="REV T",C1388="DBL REV",C1388="TPL REV",C1388="QD REV"),E1388&gt;12)</formula>
    </cfRule>
  </conditionalFormatting>
  <conditionalFormatting sqref="C1388:C1394">
    <cfRule type="expression" dxfId="745" priority="821">
      <formula>AND(OR(C1389="FST",C1389="REV T",C1389="DBL REV",C1389="TPL REV",C1389="QD REV"),C1388="Field SPL")</formula>
    </cfRule>
  </conditionalFormatting>
  <conditionalFormatting sqref="I1359">
    <cfRule type="expression" dxfId="744" priority="820">
      <formula>AND(E1360="EUC",E1361=432,I1359&gt;204)</formula>
    </cfRule>
  </conditionalFormatting>
  <conditionalFormatting sqref="E1361">
    <cfRule type="expression" dxfId="743" priority="816">
      <formula>(AND(E1360="EUC",E1361=432))</formula>
    </cfRule>
    <cfRule type="expression" dxfId="742" priority="817">
      <formula>AND(E1360="SS",E1361&gt;216)</formula>
    </cfRule>
    <cfRule type="expression" dxfId="741" priority="818">
      <formula>(AND(E1360="EUC",E1361&gt;216))</formula>
    </cfRule>
    <cfRule type="expression" dxfId="740" priority="819">
      <formula>AND(E1360="RPX",E1361&gt;216)</formula>
    </cfRule>
  </conditionalFormatting>
  <conditionalFormatting sqref="E1370:E1387">
    <cfRule type="expression" dxfId="739" priority="815">
      <formula>AND(OR(C1370="NO",C1370="REV T",C1370="DBL REV",C1370="TPL REV",C1370="QD REV"),E1370&gt;12)</formula>
    </cfRule>
  </conditionalFormatting>
  <conditionalFormatting sqref="C1370:C1387">
    <cfRule type="expression" dxfId="738" priority="814">
      <formula>AND(OR(C1371="FST",C1371="REV T",C1371="DBL REV",C1371="TPL REV",C1371="QD REV"),C1370="Field SPL")</formula>
    </cfRule>
  </conditionalFormatting>
  <conditionalFormatting sqref="L1402">
    <cfRule type="cellIs" dxfId="737" priority="810" operator="lessThan">
      <formula>$L$7</formula>
    </cfRule>
  </conditionalFormatting>
  <conditionalFormatting sqref="I1401">
    <cfRule type="cellIs" dxfId="736" priority="809" operator="lessThan">
      <formula>0</formula>
    </cfRule>
  </conditionalFormatting>
  <conditionalFormatting sqref="H1411:I1435">
    <cfRule type="cellIs" dxfId="735" priority="808" operator="lessThan">
      <formula>0</formula>
    </cfRule>
  </conditionalFormatting>
  <conditionalFormatting sqref="E1435">
    <cfRule type="expression" dxfId="734" priority="807">
      <formula>AND(OR(C1435="NO",C1435="REV T",C1435="DBL REV",C1435="TPL REV",C1435="QD REV"),E1435&gt;12)</formula>
    </cfRule>
  </conditionalFormatting>
  <conditionalFormatting sqref="B1423:B1435">
    <cfRule type="expression" dxfId="733" priority="805">
      <formula>Z1423="error"</formula>
    </cfRule>
  </conditionalFormatting>
  <conditionalFormatting sqref="B1423:B1435">
    <cfRule type="expression" dxfId="732" priority="804">
      <formula>AA1425="error"</formula>
    </cfRule>
  </conditionalFormatting>
  <conditionalFormatting sqref="E1435">
    <cfRule type="expression" dxfId="731" priority="803">
      <formula>AND(OR(C1435="NO",C1435="REV T",C1435="DBL REV",C1435="TPL REV",C1435="QD REV"),E1435&gt;12)</formula>
    </cfRule>
  </conditionalFormatting>
  <conditionalFormatting sqref="E1406">
    <cfRule type="expression" dxfId="730" priority="800">
      <formula>AND(E1401="EUC",E1402&gt;48,E1406="Y")</formula>
    </cfRule>
    <cfRule type="expression" dxfId="729" priority="801">
      <formula>AND(E1401="RPX",E1402&gt;48,E1406="Y")</formula>
    </cfRule>
    <cfRule type="expression" dxfId="728" priority="802">
      <formula>AND(E1401="SS",E1402&gt;48,E1406="Y")</formula>
    </cfRule>
  </conditionalFormatting>
  <conditionalFormatting sqref="I1405">
    <cfRule type="expression" dxfId="727" priority="797">
      <formula>I1405=0</formula>
    </cfRule>
    <cfRule type="expression" dxfId="726" priority="798">
      <formula>MOD(I1405,2)=0</formula>
    </cfRule>
  </conditionalFormatting>
  <conditionalFormatting sqref="E1429:E1434">
    <cfRule type="expression" dxfId="725" priority="796">
      <formula>AND(OR(C1429="NO",C1429="REV T",C1429="DBL REV",C1429="TPL REV",C1429="QD REV"),E1429&gt;12)</formula>
    </cfRule>
  </conditionalFormatting>
  <conditionalFormatting sqref="C1429:C1435">
    <cfRule type="expression" dxfId="724" priority="795">
      <formula>AND(OR(C1430="FST",C1430="REV T",C1430="DBL REV",C1430="TPL REV",C1430="QD REV"),C1429="Field SPL")</formula>
    </cfRule>
  </conditionalFormatting>
  <conditionalFormatting sqref="I1400">
    <cfRule type="expression" dxfId="723" priority="794">
      <formula>AND(E1401="EUC",E1402=432,I1400&gt;204)</formula>
    </cfRule>
  </conditionalFormatting>
  <conditionalFormatting sqref="E1402">
    <cfRule type="expression" dxfId="722" priority="790">
      <formula>(AND(E1401="EUC",E1402=432))</formula>
    </cfRule>
    <cfRule type="expression" dxfId="721" priority="791">
      <formula>AND(E1401="SS",E1402&gt;216)</formula>
    </cfRule>
    <cfRule type="expression" dxfId="720" priority="792">
      <formula>(AND(E1401="EUC",E1402&gt;216))</formula>
    </cfRule>
    <cfRule type="expression" dxfId="719" priority="793">
      <formula>AND(E1401="RPX",E1402&gt;216)</formula>
    </cfRule>
  </conditionalFormatting>
  <conditionalFormatting sqref="E1411:E1428">
    <cfRule type="expression" dxfId="718" priority="789">
      <formula>AND(OR(C1411="NO",C1411="REV T",C1411="DBL REV",C1411="TPL REV",C1411="QD REV"),E1411&gt;12)</formula>
    </cfRule>
  </conditionalFormatting>
  <conditionalFormatting sqref="C1411:C1428">
    <cfRule type="expression" dxfId="717" priority="788">
      <formula>AND(OR(C1412="FST",C1412="REV T",C1412="DBL REV",C1412="TPL REV",C1412="QD REV"),C1411="Field SPL")</formula>
    </cfRule>
  </conditionalFormatting>
  <conditionalFormatting sqref="L1443">
    <cfRule type="cellIs" dxfId="716" priority="784" operator="lessThan">
      <formula>$L$7</formula>
    </cfRule>
  </conditionalFormatting>
  <conditionalFormatting sqref="I1442">
    <cfRule type="cellIs" dxfId="715" priority="783" operator="lessThan">
      <formula>0</formula>
    </cfRule>
  </conditionalFormatting>
  <conditionalFormatting sqref="H1452:I1476">
    <cfRule type="cellIs" dxfId="714" priority="782" operator="lessThan">
      <formula>0</formula>
    </cfRule>
  </conditionalFormatting>
  <conditionalFormatting sqref="E1476">
    <cfRule type="expression" dxfId="713" priority="781">
      <formula>AND(OR(C1476="NO",C1476="REV T",C1476="DBL REV",C1476="TPL REV",C1476="QD REV"),E1476&gt;12)</formula>
    </cfRule>
  </conditionalFormatting>
  <conditionalFormatting sqref="B1464:B1476">
    <cfRule type="expression" dxfId="712" priority="779">
      <formula>Z1464="error"</formula>
    </cfRule>
  </conditionalFormatting>
  <conditionalFormatting sqref="B1464:B1476">
    <cfRule type="expression" dxfId="711" priority="778">
      <formula>AA1466="error"</formula>
    </cfRule>
  </conditionalFormatting>
  <conditionalFormatting sqref="E1476">
    <cfRule type="expression" dxfId="710" priority="777">
      <formula>AND(OR(C1476="NO",C1476="REV T",C1476="DBL REV",C1476="TPL REV",C1476="QD REV"),E1476&gt;12)</formula>
    </cfRule>
  </conditionalFormatting>
  <conditionalFormatting sqref="E1447">
    <cfRule type="expression" dxfId="709" priority="774">
      <formula>AND(E1442="EUC",E1443&gt;48,E1447="Y")</formula>
    </cfRule>
    <cfRule type="expression" dxfId="708" priority="775">
      <formula>AND(E1442="RPX",E1443&gt;48,E1447="Y")</formula>
    </cfRule>
    <cfRule type="expression" dxfId="707" priority="776">
      <formula>AND(E1442="SS",E1443&gt;48,E1447="Y")</formula>
    </cfRule>
  </conditionalFormatting>
  <conditionalFormatting sqref="I1446">
    <cfRule type="expression" dxfId="706" priority="771">
      <formula>I1446=0</formula>
    </cfRule>
    <cfRule type="expression" dxfId="705" priority="772">
      <formula>MOD(I1446,2)=0</formula>
    </cfRule>
  </conditionalFormatting>
  <conditionalFormatting sqref="E1470:E1475">
    <cfRule type="expression" dxfId="704" priority="770">
      <formula>AND(OR(C1470="NO",C1470="REV T",C1470="DBL REV",C1470="TPL REV",C1470="QD REV"),E1470&gt;12)</formula>
    </cfRule>
  </conditionalFormatting>
  <conditionalFormatting sqref="C1470:C1476">
    <cfRule type="expression" dxfId="703" priority="769">
      <formula>AND(OR(C1471="FST",C1471="REV T",C1471="DBL REV",C1471="TPL REV",C1471="QD REV"),C1470="Field SPL")</formula>
    </cfRule>
  </conditionalFormatting>
  <conditionalFormatting sqref="I1441">
    <cfRule type="expression" dxfId="702" priority="768">
      <formula>AND(E1442="EUC",E1443=432,I1441&gt;204)</formula>
    </cfRule>
  </conditionalFormatting>
  <conditionalFormatting sqref="E1443">
    <cfRule type="expression" dxfId="701" priority="764">
      <formula>(AND(E1442="EUC",E1443=432))</formula>
    </cfRule>
    <cfRule type="expression" dxfId="700" priority="765">
      <formula>AND(E1442="SS",E1443&gt;216)</formula>
    </cfRule>
    <cfRule type="expression" dxfId="699" priority="766">
      <formula>(AND(E1442="EUC",E1443&gt;216))</formula>
    </cfRule>
    <cfRule type="expression" dxfId="698" priority="767">
      <formula>AND(E1442="RPX",E1443&gt;216)</formula>
    </cfRule>
  </conditionalFormatting>
  <conditionalFormatting sqref="E1452:E1469">
    <cfRule type="expression" dxfId="697" priority="763">
      <formula>AND(OR(C1452="NO",C1452="REV T",C1452="DBL REV",C1452="TPL REV",C1452="QD REV"),E1452&gt;12)</formula>
    </cfRule>
  </conditionalFormatting>
  <conditionalFormatting sqref="C1452:C1469">
    <cfRule type="expression" dxfId="696" priority="762">
      <formula>AND(OR(C1453="FST",C1453="REV T",C1453="DBL REV",C1453="TPL REV",C1453="QD REV"),C1452="Field SPL")</formula>
    </cfRule>
  </conditionalFormatting>
  <conditionalFormatting sqref="L1484">
    <cfRule type="cellIs" dxfId="695" priority="758" operator="lessThan">
      <formula>$L$7</formula>
    </cfRule>
  </conditionalFormatting>
  <conditionalFormatting sqref="I1483">
    <cfRule type="cellIs" dxfId="694" priority="757" operator="lessThan">
      <formula>0</formula>
    </cfRule>
  </conditionalFormatting>
  <conditionalFormatting sqref="H1493:I1517">
    <cfRule type="cellIs" dxfId="693" priority="756" operator="lessThan">
      <formula>0</formula>
    </cfRule>
  </conditionalFormatting>
  <conditionalFormatting sqref="E1517">
    <cfRule type="expression" dxfId="692" priority="755">
      <formula>AND(OR(C1517="NO",C1517="REV T",C1517="DBL REV",C1517="TPL REV",C1517="QD REV"),E1517&gt;12)</formula>
    </cfRule>
  </conditionalFormatting>
  <conditionalFormatting sqref="B1505:B1517">
    <cfRule type="expression" dxfId="691" priority="753">
      <formula>Z1505="error"</formula>
    </cfRule>
  </conditionalFormatting>
  <conditionalFormatting sqref="B1505:B1517">
    <cfRule type="expression" dxfId="690" priority="752">
      <formula>AA1507="error"</formula>
    </cfRule>
  </conditionalFormatting>
  <conditionalFormatting sqref="E1517">
    <cfRule type="expression" dxfId="689" priority="751">
      <formula>AND(OR(C1517="NO",C1517="REV T",C1517="DBL REV",C1517="TPL REV",C1517="QD REV"),E1517&gt;12)</formula>
    </cfRule>
  </conditionalFormatting>
  <conditionalFormatting sqref="E1488">
    <cfRule type="expression" dxfId="688" priority="748">
      <formula>AND(E1483="EUC",E1484&gt;48,E1488="Y")</formula>
    </cfRule>
    <cfRule type="expression" dxfId="687" priority="749">
      <formula>AND(E1483="RPX",E1484&gt;48,E1488="Y")</formula>
    </cfRule>
    <cfRule type="expression" dxfId="686" priority="750">
      <formula>AND(E1483="SS",E1484&gt;48,E1488="Y")</formula>
    </cfRule>
  </conditionalFormatting>
  <conditionalFormatting sqref="I1487">
    <cfRule type="expression" dxfId="685" priority="745">
      <formula>I1487=0</formula>
    </cfRule>
    <cfRule type="expression" dxfId="684" priority="746">
      <formula>MOD(I1487,2)=0</formula>
    </cfRule>
  </conditionalFormatting>
  <conditionalFormatting sqref="E1511:E1516">
    <cfRule type="expression" dxfId="683" priority="744">
      <formula>AND(OR(C1511="NO",C1511="REV T",C1511="DBL REV",C1511="TPL REV",C1511="QD REV"),E1511&gt;12)</formula>
    </cfRule>
  </conditionalFormatting>
  <conditionalFormatting sqref="C1511:C1517">
    <cfRule type="expression" dxfId="682" priority="743">
      <formula>AND(OR(C1512="FST",C1512="REV T",C1512="DBL REV",C1512="TPL REV",C1512="QD REV"),C1511="Field SPL")</formula>
    </cfRule>
  </conditionalFormatting>
  <conditionalFormatting sqref="I1482">
    <cfRule type="expression" dxfId="681" priority="742">
      <formula>AND(E1483="EUC",E1484=432,I1482&gt;204)</formula>
    </cfRule>
  </conditionalFormatting>
  <conditionalFormatting sqref="E1484">
    <cfRule type="expression" dxfId="680" priority="738">
      <formula>(AND(E1483="EUC",E1484=432))</formula>
    </cfRule>
    <cfRule type="expression" dxfId="679" priority="739">
      <formula>AND(E1483="SS",E1484&gt;216)</formula>
    </cfRule>
    <cfRule type="expression" dxfId="678" priority="740">
      <formula>(AND(E1483="EUC",E1484&gt;216))</formula>
    </cfRule>
    <cfRule type="expression" dxfId="677" priority="741">
      <formula>AND(E1483="RPX",E1484&gt;216)</formula>
    </cfRule>
  </conditionalFormatting>
  <conditionalFormatting sqref="E1493:E1510">
    <cfRule type="expression" dxfId="676" priority="737">
      <formula>AND(OR(C1493="NO",C1493="REV T",C1493="DBL REV",C1493="TPL REV",C1493="QD REV"),E1493&gt;12)</formula>
    </cfRule>
  </conditionalFormatting>
  <conditionalFormatting sqref="C1493:C1510">
    <cfRule type="expression" dxfId="675" priority="736">
      <formula>AND(OR(C1494="FST",C1494="REV T",C1494="DBL REV",C1494="TPL REV",C1494="QD REV"),C1493="Field SPL")</formula>
    </cfRule>
  </conditionalFormatting>
  <conditionalFormatting sqref="L1525">
    <cfRule type="cellIs" dxfId="674" priority="732" operator="lessThan">
      <formula>$L$7</formula>
    </cfRule>
  </conditionalFormatting>
  <conditionalFormatting sqref="I1524">
    <cfRule type="cellIs" dxfId="673" priority="731" operator="lessThan">
      <formula>0</formula>
    </cfRule>
  </conditionalFormatting>
  <conditionalFormatting sqref="H1534:I1558">
    <cfRule type="cellIs" dxfId="672" priority="730" operator="lessThan">
      <formula>0</formula>
    </cfRule>
  </conditionalFormatting>
  <conditionalFormatting sqref="E1558">
    <cfRule type="expression" dxfId="671" priority="729">
      <formula>AND(OR(C1558="NO",C1558="REV T",C1558="DBL REV",C1558="TPL REV",C1558="QD REV"),E1558&gt;12)</formula>
    </cfRule>
  </conditionalFormatting>
  <conditionalFormatting sqref="B1546:B1558">
    <cfRule type="expression" dxfId="670" priority="727">
      <formula>Z1546="error"</formula>
    </cfRule>
  </conditionalFormatting>
  <conditionalFormatting sqref="B1546:B1558">
    <cfRule type="expression" dxfId="669" priority="726">
      <formula>AA1548="error"</formula>
    </cfRule>
  </conditionalFormatting>
  <conditionalFormatting sqref="E1558">
    <cfRule type="expression" dxfId="668" priority="725">
      <formula>AND(OR(C1558="NO",C1558="REV T",C1558="DBL REV",C1558="TPL REV",C1558="QD REV"),E1558&gt;12)</formula>
    </cfRule>
  </conditionalFormatting>
  <conditionalFormatting sqref="E1529">
    <cfRule type="expression" dxfId="667" priority="722">
      <formula>AND(E1524="EUC",E1525&gt;48,E1529="Y")</formula>
    </cfRule>
    <cfRule type="expression" dxfId="666" priority="723">
      <formula>AND(E1524="RPX",E1525&gt;48,E1529="Y")</formula>
    </cfRule>
    <cfRule type="expression" dxfId="665" priority="724">
      <formula>AND(E1524="SS",E1525&gt;48,E1529="Y")</formula>
    </cfRule>
  </conditionalFormatting>
  <conditionalFormatting sqref="I1528">
    <cfRule type="expression" dxfId="664" priority="719">
      <formula>I1528=0</formula>
    </cfRule>
    <cfRule type="expression" dxfId="663" priority="720">
      <formula>MOD(I1528,2)=0</formula>
    </cfRule>
  </conditionalFormatting>
  <conditionalFormatting sqref="E1552:E1557">
    <cfRule type="expression" dxfId="662" priority="718">
      <formula>AND(OR(C1552="NO",C1552="REV T",C1552="DBL REV",C1552="TPL REV",C1552="QD REV"),E1552&gt;12)</formula>
    </cfRule>
  </conditionalFormatting>
  <conditionalFormatting sqref="C1552:C1558">
    <cfRule type="expression" dxfId="661" priority="717">
      <formula>AND(OR(C1553="FST",C1553="REV T",C1553="DBL REV",C1553="TPL REV",C1553="QD REV"),C1552="Field SPL")</formula>
    </cfRule>
  </conditionalFormatting>
  <conditionalFormatting sqref="I1523">
    <cfRule type="expression" dxfId="660" priority="716">
      <formula>AND(E1524="EUC",E1525=432,I1523&gt;204)</formula>
    </cfRule>
  </conditionalFormatting>
  <conditionalFormatting sqref="E1525">
    <cfRule type="expression" dxfId="659" priority="712">
      <formula>(AND(E1524="EUC",E1525=432))</formula>
    </cfRule>
    <cfRule type="expression" dxfId="658" priority="713">
      <formula>AND(E1524="SS",E1525&gt;216)</formula>
    </cfRule>
    <cfRule type="expression" dxfId="657" priority="714">
      <formula>(AND(E1524="EUC",E1525&gt;216))</formula>
    </cfRule>
    <cfRule type="expression" dxfId="656" priority="715">
      <formula>AND(E1524="RPX",E1525&gt;216)</formula>
    </cfRule>
  </conditionalFormatting>
  <conditionalFormatting sqref="E1534:E1551">
    <cfRule type="expression" dxfId="655" priority="711">
      <formula>AND(OR(C1534="NO",C1534="REV T",C1534="DBL REV",C1534="TPL REV",C1534="QD REV"),E1534&gt;12)</formula>
    </cfRule>
  </conditionalFormatting>
  <conditionalFormatting sqref="C1534:C1551">
    <cfRule type="expression" dxfId="654" priority="710">
      <formula>AND(OR(C1535="FST",C1535="REV T",C1535="DBL REV",C1535="TPL REV",C1535="QD REV"),C1534="Field SPL")</formula>
    </cfRule>
  </conditionalFormatting>
  <conditionalFormatting sqref="L1566">
    <cfRule type="cellIs" dxfId="653" priority="706" operator="lessThan">
      <formula>$L$7</formula>
    </cfRule>
  </conditionalFormatting>
  <conditionalFormatting sqref="I1565">
    <cfRule type="cellIs" dxfId="652" priority="705" operator="lessThan">
      <formula>0</formula>
    </cfRule>
  </conditionalFormatting>
  <conditionalFormatting sqref="H1575:I1599">
    <cfRule type="cellIs" dxfId="651" priority="704" operator="lessThan">
      <formula>0</formula>
    </cfRule>
  </conditionalFormatting>
  <conditionalFormatting sqref="E1599">
    <cfRule type="expression" dxfId="650" priority="703">
      <formula>AND(OR(C1599="NO",C1599="REV T",C1599="DBL REV",C1599="TPL REV",C1599="QD REV"),E1599&gt;12)</formula>
    </cfRule>
  </conditionalFormatting>
  <conditionalFormatting sqref="B1587:B1599">
    <cfRule type="expression" dxfId="649" priority="701">
      <formula>Z1587="error"</formula>
    </cfRule>
  </conditionalFormatting>
  <conditionalFormatting sqref="B1587:B1599">
    <cfRule type="expression" dxfId="648" priority="700">
      <formula>AA1589="error"</formula>
    </cfRule>
  </conditionalFormatting>
  <conditionalFormatting sqref="E1599">
    <cfRule type="expression" dxfId="647" priority="699">
      <formula>AND(OR(C1599="NO",C1599="REV T",C1599="DBL REV",C1599="TPL REV",C1599="QD REV"),E1599&gt;12)</formula>
    </cfRule>
  </conditionalFormatting>
  <conditionalFormatting sqref="E1570">
    <cfRule type="expression" dxfId="646" priority="696">
      <formula>AND(E1565="EUC",E1566&gt;48,E1570="Y")</formula>
    </cfRule>
    <cfRule type="expression" dxfId="645" priority="697">
      <formula>AND(E1565="RPX",E1566&gt;48,E1570="Y")</formula>
    </cfRule>
    <cfRule type="expression" dxfId="644" priority="698">
      <formula>AND(E1565="SS",E1566&gt;48,E1570="Y")</formula>
    </cfRule>
  </conditionalFormatting>
  <conditionalFormatting sqref="I1569">
    <cfRule type="expression" dxfId="643" priority="693">
      <formula>I1569=0</formula>
    </cfRule>
    <cfRule type="expression" dxfId="642" priority="694">
      <formula>MOD(I1569,2)=0</formula>
    </cfRule>
  </conditionalFormatting>
  <conditionalFormatting sqref="E1593:E1598">
    <cfRule type="expression" dxfId="641" priority="692">
      <formula>AND(OR(C1593="NO",C1593="REV T",C1593="DBL REV",C1593="TPL REV",C1593="QD REV"),E1593&gt;12)</formula>
    </cfRule>
  </conditionalFormatting>
  <conditionalFormatting sqref="C1593:C1599">
    <cfRule type="expression" dxfId="640" priority="691">
      <formula>AND(OR(C1594="FST",C1594="REV T",C1594="DBL REV",C1594="TPL REV",C1594="QD REV"),C1593="Field SPL")</formula>
    </cfRule>
  </conditionalFormatting>
  <conditionalFormatting sqref="I1564">
    <cfRule type="expression" dxfId="639" priority="690">
      <formula>AND(E1565="EUC",E1566=432,I1564&gt;204)</formula>
    </cfRule>
  </conditionalFormatting>
  <conditionalFormatting sqref="E1566">
    <cfRule type="expression" dxfId="638" priority="686">
      <formula>(AND(E1565="EUC",E1566=432))</formula>
    </cfRule>
    <cfRule type="expression" dxfId="637" priority="687">
      <formula>AND(E1565="SS",E1566&gt;216)</formula>
    </cfRule>
    <cfRule type="expression" dxfId="636" priority="688">
      <formula>(AND(E1565="EUC",E1566&gt;216))</formula>
    </cfRule>
    <cfRule type="expression" dxfId="635" priority="689">
      <formula>AND(E1565="RPX",E1566&gt;216)</formula>
    </cfRule>
  </conditionalFormatting>
  <conditionalFormatting sqref="E1575:E1592">
    <cfRule type="expression" dxfId="634" priority="685">
      <formula>AND(OR(C1575="NO",C1575="REV T",C1575="DBL REV",C1575="TPL REV",C1575="QD REV"),E1575&gt;12)</formula>
    </cfRule>
  </conditionalFormatting>
  <conditionalFormatting sqref="C1575:C1592">
    <cfRule type="expression" dxfId="633" priority="684">
      <formula>AND(OR(C1576="FST",C1576="REV T",C1576="DBL REV",C1576="TPL REV",C1576="QD REV"),C1575="Field SPL")</formula>
    </cfRule>
  </conditionalFormatting>
  <conditionalFormatting sqref="L1607">
    <cfRule type="cellIs" dxfId="632" priority="680" operator="lessThan">
      <formula>$L$7</formula>
    </cfRule>
  </conditionalFormatting>
  <conditionalFormatting sqref="I1606">
    <cfRule type="cellIs" dxfId="631" priority="679" operator="lessThan">
      <formula>0</formula>
    </cfRule>
  </conditionalFormatting>
  <conditionalFormatting sqref="H1616:I1640">
    <cfRule type="cellIs" dxfId="630" priority="678" operator="lessThan">
      <formula>0</formula>
    </cfRule>
  </conditionalFormatting>
  <conditionalFormatting sqref="E1640">
    <cfRule type="expression" dxfId="629" priority="677">
      <formula>AND(OR(C1640="NO",C1640="REV T",C1640="DBL REV",C1640="TPL REV",C1640="QD REV"),E1640&gt;12)</formula>
    </cfRule>
  </conditionalFormatting>
  <conditionalFormatting sqref="B1628:B1640">
    <cfRule type="expression" dxfId="628" priority="675">
      <formula>Z1628="error"</formula>
    </cfRule>
  </conditionalFormatting>
  <conditionalFormatting sqref="B1628:B1640">
    <cfRule type="expression" dxfId="627" priority="674">
      <formula>AA1630="error"</formula>
    </cfRule>
  </conditionalFormatting>
  <conditionalFormatting sqref="E1640">
    <cfRule type="expression" dxfId="626" priority="673">
      <formula>AND(OR(C1640="NO",C1640="REV T",C1640="DBL REV",C1640="TPL REV",C1640="QD REV"),E1640&gt;12)</formula>
    </cfRule>
  </conditionalFormatting>
  <conditionalFormatting sqref="E1611">
    <cfRule type="expression" dxfId="625" priority="670">
      <formula>AND(E1606="EUC",E1607&gt;48,E1611="Y")</formula>
    </cfRule>
    <cfRule type="expression" dxfId="624" priority="671">
      <formula>AND(E1606="RPX",E1607&gt;48,E1611="Y")</formula>
    </cfRule>
    <cfRule type="expression" dxfId="623" priority="672">
      <formula>AND(E1606="SS",E1607&gt;48,E1611="Y")</formula>
    </cfRule>
  </conditionalFormatting>
  <conditionalFormatting sqref="I1610">
    <cfRule type="expression" dxfId="622" priority="667">
      <formula>I1610=0</formula>
    </cfRule>
    <cfRule type="expression" dxfId="621" priority="668">
      <formula>MOD(I1610,2)=0</formula>
    </cfRule>
  </conditionalFormatting>
  <conditionalFormatting sqref="E1634:E1639">
    <cfRule type="expression" dxfId="620" priority="666">
      <formula>AND(OR(C1634="NO",C1634="REV T",C1634="DBL REV",C1634="TPL REV",C1634="QD REV"),E1634&gt;12)</formula>
    </cfRule>
  </conditionalFormatting>
  <conditionalFormatting sqref="C1634:C1640">
    <cfRule type="expression" dxfId="619" priority="665">
      <formula>AND(OR(C1635="FST",C1635="REV T",C1635="DBL REV",C1635="TPL REV",C1635="QD REV"),C1634="Field SPL")</formula>
    </cfRule>
  </conditionalFormatting>
  <conditionalFormatting sqref="I1605">
    <cfRule type="expression" dxfId="618" priority="664">
      <formula>AND(E1606="EUC",E1607=432,I1605&gt;204)</formula>
    </cfRule>
  </conditionalFormatting>
  <conditionalFormatting sqref="E1607">
    <cfRule type="expression" dxfId="617" priority="660">
      <formula>(AND(E1606="EUC",E1607=432))</formula>
    </cfRule>
    <cfRule type="expression" dxfId="616" priority="661">
      <formula>AND(E1606="SS",E1607&gt;216)</formula>
    </cfRule>
    <cfRule type="expression" dxfId="615" priority="662">
      <formula>(AND(E1606="EUC",E1607&gt;216))</formula>
    </cfRule>
    <cfRule type="expression" dxfId="614" priority="663">
      <formula>AND(E1606="RPX",E1607&gt;216)</formula>
    </cfRule>
  </conditionalFormatting>
  <conditionalFormatting sqref="E1616:E1633">
    <cfRule type="expression" dxfId="613" priority="659">
      <formula>AND(OR(C1616="NO",C1616="REV T",C1616="DBL REV",C1616="TPL REV",C1616="QD REV"),E1616&gt;12)</formula>
    </cfRule>
  </conditionalFormatting>
  <conditionalFormatting sqref="C1616:C1633">
    <cfRule type="expression" dxfId="612" priority="658">
      <formula>AND(OR(C1617="FST",C1617="REV T",C1617="DBL REV",C1617="TPL REV",C1617="QD REV"),C1616="Field SPL")</formula>
    </cfRule>
  </conditionalFormatting>
  <conditionalFormatting sqref="L1648">
    <cfRule type="cellIs" dxfId="611" priority="654" operator="lessThan">
      <formula>$L$7</formula>
    </cfRule>
  </conditionalFormatting>
  <conditionalFormatting sqref="I1647">
    <cfRule type="cellIs" dxfId="610" priority="653" operator="lessThan">
      <formula>0</formula>
    </cfRule>
  </conditionalFormatting>
  <conditionalFormatting sqref="H1657:I1681">
    <cfRule type="cellIs" dxfId="609" priority="652" operator="lessThan">
      <formula>0</formula>
    </cfRule>
  </conditionalFormatting>
  <conditionalFormatting sqref="E1681">
    <cfRule type="expression" dxfId="608" priority="651">
      <formula>AND(OR(C1681="NO",C1681="REV T",C1681="DBL REV",C1681="TPL REV",C1681="QD REV"),E1681&gt;12)</formula>
    </cfRule>
  </conditionalFormatting>
  <conditionalFormatting sqref="B1669:B1681">
    <cfRule type="expression" dxfId="607" priority="649">
      <formula>Z1669="error"</formula>
    </cfRule>
  </conditionalFormatting>
  <conditionalFormatting sqref="B1669:B1681">
    <cfRule type="expression" dxfId="606" priority="648">
      <formula>AA1671="error"</formula>
    </cfRule>
  </conditionalFormatting>
  <conditionalFormatting sqref="E1681">
    <cfRule type="expression" dxfId="605" priority="647">
      <formula>AND(OR(C1681="NO",C1681="REV T",C1681="DBL REV",C1681="TPL REV",C1681="QD REV"),E1681&gt;12)</formula>
    </cfRule>
  </conditionalFormatting>
  <conditionalFormatting sqref="E1652">
    <cfRule type="expression" dxfId="604" priority="644">
      <formula>AND(E1647="EUC",E1648&gt;48,E1652="Y")</formula>
    </cfRule>
    <cfRule type="expression" dxfId="603" priority="645">
      <formula>AND(E1647="RPX",E1648&gt;48,E1652="Y")</formula>
    </cfRule>
    <cfRule type="expression" dxfId="602" priority="646">
      <formula>AND(E1647="SS",E1648&gt;48,E1652="Y")</formula>
    </cfRule>
  </conditionalFormatting>
  <conditionalFormatting sqref="I1651">
    <cfRule type="expression" dxfId="601" priority="641">
      <formula>I1651=0</formula>
    </cfRule>
    <cfRule type="expression" dxfId="600" priority="642">
      <formula>MOD(I1651,2)=0</formula>
    </cfRule>
  </conditionalFormatting>
  <conditionalFormatting sqref="E1675:E1680">
    <cfRule type="expression" dxfId="599" priority="640">
      <formula>AND(OR(C1675="NO",C1675="REV T",C1675="DBL REV",C1675="TPL REV",C1675="QD REV"),E1675&gt;12)</formula>
    </cfRule>
  </conditionalFormatting>
  <conditionalFormatting sqref="C1675:C1681">
    <cfRule type="expression" dxfId="598" priority="639">
      <formula>AND(OR(C1676="FST",C1676="REV T",C1676="DBL REV",C1676="TPL REV",C1676="QD REV"),C1675="Field SPL")</formula>
    </cfRule>
  </conditionalFormatting>
  <conditionalFormatting sqref="I1646">
    <cfRule type="expression" dxfId="597" priority="638">
      <formula>AND(E1647="EUC",E1648=432,I1646&gt;204)</formula>
    </cfRule>
  </conditionalFormatting>
  <conditionalFormatting sqref="E1648">
    <cfRule type="expression" dxfId="596" priority="634">
      <formula>(AND(E1647="EUC",E1648=432))</formula>
    </cfRule>
    <cfRule type="expression" dxfId="595" priority="635">
      <formula>AND(E1647="SS",E1648&gt;216)</formula>
    </cfRule>
    <cfRule type="expression" dxfId="594" priority="636">
      <formula>(AND(E1647="EUC",E1648&gt;216))</formula>
    </cfRule>
    <cfRule type="expression" dxfId="593" priority="637">
      <formula>AND(E1647="RPX",E1648&gt;216)</formula>
    </cfRule>
  </conditionalFormatting>
  <conditionalFormatting sqref="E1657:E1674">
    <cfRule type="expression" dxfId="592" priority="633">
      <formula>AND(OR(C1657="NO",C1657="REV T",C1657="DBL REV",C1657="TPL REV",C1657="QD REV"),E1657&gt;12)</formula>
    </cfRule>
  </conditionalFormatting>
  <conditionalFormatting sqref="C1657:C1674">
    <cfRule type="expression" dxfId="591" priority="632">
      <formula>AND(OR(C1658="FST",C1658="REV T",C1658="DBL REV",C1658="TPL REV",C1658="QD REV"),C1657="Field SPL")</formula>
    </cfRule>
  </conditionalFormatting>
  <conditionalFormatting sqref="L1689">
    <cfRule type="cellIs" dxfId="590" priority="628" operator="lessThan">
      <formula>$L$7</formula>
    </cfRule>
  </conditionalFormatting>
  <conditionalFormatting sqref="I1688">
    <cfRule type="cellIs" dxfId="589" priority="627" operator="lessThan">
      <formula>0</formula>
    </cfRule>
  </conditionalFormatting>
  <conditionalFormatting sqref="H1698:I1722">
    <cfRule type="cellIs" dxfId="588" priority="626" operator="lessThan">
      <formula>0</formula>
    </cfRule>
  </conditionalFormatting>
  <conditionalFormatting sqref="E1722">
    <cfRule type="expression" dxfId="587" priority="625">
      <formula>AND(OR(C1722="NO",C1722="REV T",C1722="DBL REV",C1722="TPL REV",C1722="QD REV"),E1722&gt;12)</formula>
    </cfRule>
  </conditionalFormatting>
  <conditionalFormatting sqref="B1710:B1722">
    <cfRule type="expression" dxfId="586" priority="623">
      <formula>Z1710="error"</formula>
    </cfRule>
  </conditionalFormatting>
  <conditionalFormatting sqref="B1710:B1722">
    <cfRule type="expression" dxfId="585" priority="622">
      <formula>AA1712="error"</formula>
    </cfRule>
  </conditionalFormatting>
  <conditionalFormatting sqref="E1722">
    <cfRule type="expression" dxfId="584" priority="621">
      <formula>AND(OR(C1722="NO",C1722="REV T",C1722="DBL REV",C1722="TPL REV",C1722="QD REV"),E1722&gt;12)</formula>
    </cfRule>
  </conditionalFormatting>
  <conditionalFormatting sqref="E1693">
    <cfRule type="expression" dxfId="583" priority="618">
      <formula>AND(E1688="EUC",E1689&gt;48,E1693="Y")</formula>
    </cfRule>
    <cfRule type="expression" dxfId="582" priority="619">
      <formula>AND(E1688="RPX",E1689&gt;48,E1693="Y")</formula>
    </cfRule>
    <cfRule type="expression" dxfId="581" priority="620">
      <formula>AND(E1688="SS",E1689&gt;48,E1693="Y")</formula>
    </cfRule>
  </conditionalFormatting>
  <conditionalFormatting sqref="I1692">
    <cfRule type="expression" dxfId="580" priority="615">
      <formula>I1692=0</formula>
    </cfRule>
    <cfRule type="expression" dxfId="579" priority="616">
      <formula>MOD(I1692,2)=0</formula>
    </cfRule>
  </conditionalFormatting>
  <conditionalFormatting sqref="E1716:E1721">
    <cfRule type="expression" dxfId="578" priority="614">
      <formula>AND(OR(C1716="NO",C1716="REV T",C1716="DBL REV",C1716="TPL REV",C1716="QD REV"),E1716&gt;12)</formula>
    </cfRule>
  </conditionalFormatting>
  <conditionalFormatting sqref="C1716:C1722">
    <cfRule type="expression" dxfId="577" priority="613">
      <formula>AND(OR(C1717="FST",C1717="REV T",C1717="DBL REV",C1717="TPL REV",C1717="QD REV"),C1716="Field SPL")</formula>
    </cfRule>
  </conditionalFormatting>
  <conditionalFormatting sqref="I1687">
    <cfRule type="expression" dxfId="576" priority="612">
      <formula>AND(E1688="EUC",E1689=432,I1687&gt;204)</formula>
    </cfRule>
  </conditionalFormatting>
  <conditionalFormatting sqref="E1689">
    <cfRule type="expression" dxfId="575" priority="608">
      <formula>(AND(E1688="EUC",E1689=432))</formula>
    </cfRule>
    <cfRule type="expression" dxfId="574" priority="609">
      <formula>AND(E1688="SS",E1689&gt;216)</formula>
    </cfRule>
    <cfRule type="expression" dxfId="573" priority="610">
      <formula>(AND(E1688="EUC",E1689&gt;216))</formula>
    </cfRule>
    <cfRule type="expression" dxfId="572" priority="611">
      <formula>AND(E1688="RPX",E1689&gt;216)</formula>
    </cfRule>
  </conditionalFormatting>
  <conditionalFormatting sqref="E1698:E1715">
    <cfRule type="expression" dxfId="571" priority="607">
      <formula>AND(OR(C1698="NO",C1698="REV T",C1698="DBL REV",C1698="TPL REV",C1698="QD REV"),E1698&gt;12)</formula>
    </cfRule>
  </conditionalFormatting>
  <conditionalFormatting sqref="C1698:C1715">
    <cfRule type="expression" dxfId="570" priority="606">
      <formula>AND(OR(C1699="FST",C1699="REV T",C1699="DBL REV",C1699="TPL REV",C1699="QD REV"),C1698="Field SPL")</formula>
    </cfRule>
  </conditionalFormatting>
  <conditionalFormatting sqref="L1730">
    <cfRule type="cellIs" dxfId="569" priority="602" operator="lessThan">
      <formula>$L$7</formula>
    </cfRule>
  </conditionalFormatting>
  <conditionalFormatting sqref="I1729">
    <cfRule type="cellIs" dxfId="568" priority="601" operator="lessThan">
      <formula>0</formula>
    </cfRule>
  </conditionalFormatting>
  <conditionalFormatting sqref="H1739:I1763">
    <cfRule type="cellIs" dxfId="567" priority="600" operator="lessThan">
      <formula>0</formula>
    </cfRule>
  </conditionalFormatting>
  <conditionalFormatting sqref="E1763">
    <cfRule type="expression" dxfId="566" priority="599">
      <formula>AND(OR(C1763="NO",C1763="REV T",C1763="DBL REV",C1763="TPL REV",C1763="QD REV"),E1763&gt;12)</formula>
    </cfRule>
  </conditionalFormatting>
  <conditionalFormatting sqref="B1751:B1763">
    <cfRule type="expression" dxfId="565" priority="597">
      <formula>Z1751="error"</formula>
    </cfRule>
  </conditionalFormatting>
  <conditionalFormatting sqref="B1751:B1763">
    <cfRule type="expression" dxfId="564" priority="596">
      <formula>AA1753="error"</formula>
    </cfRule>
  </conditionalFormatting>
  <conditionalFormatting sqref="E1763">
    <cfRule type="expression" dxfId="563" priority="595">
      <formula>AND(OR(C1763="NO",C1763="REV T",C1763="DBL REV",C1763="TPL REV",C1763="QD REV"),E1763&gt;12)</formula>
    </cfRule>
  </conditionalFormatting>
  <conditionalFormatting sqref="E1734">
    <cfRule type="expression" dxfId="562" priority="592">
      <formula>AND(E1729="EUC",E1730&gt;48,E1734="Y")</formula>
    </cfRule>
    <cfRule type="expression" dxfId="561" priority="593">
      <formula>AND(E1729="RPX",E1730&gt;48,E1734="Y")</formula>
    </cfRule>
    <cfRule type="expression" dxfId="560" priority="594">
      <formula>AND(E1729="SS",E1730&gt;48,E1734="Y")</formula>
    </cfRule>
  </conditionalFormatting>
  <conditionalFormatting sqref="I1733">
    <cfRule type="expression" dxfId="559" priority="589">
      <formula>I1733=0</formula>
    </cfRule>
    <cfRule type="expression" dxfId="558" priority="590">
      <formula>MOD(I1733,2)=0</formula>
    </cfRule>
  </conditionalFormatting>
  <conditionalFormatting sqref="E1757:E1762">
    <cfRule type="expression" dxfId="557" priority="588">
      <formula>AND(OR(C1757="NO",C1757="REV T",C1757="DBL REV",C1757="TPL REV",C1757="QD REV"),E1757&gt;12)</formula>
    </cfRule>
  </conditionalFormatting>
  <conditionalFormatting sqref="C1757:C1763">
    <cfRule type="expression" dxfId="556" priority="587">
      <formula>AND(OR(C1758="FST",C1758="REV T",C1758="DBL REV",C1758="TPL REV",C1758="QD REV"),C1757="Field SPL")</formula>
    </cfRule>
  </conditionalFormatting>
  <conditionalFormatting sqref="I1728">
    <cfRule type="expression" dxfId="555" priority="586">
      <formula>AND(E1729="EUC",E1730=432,I1728&gt;204)</formula>
    </cfRule>
  </conditionalFormatting>
  <conditionalFormatting sqref="E1730">
    <cfRule type="expression" dxfId="554" priority="582">
      <formula>(AND(E1729="EUC",E1730=432))</formula>
    </cfRule>
    <cfRule type="expression" dxfId="553" priority="583">
      <formula>AND(E1729="SS",E1730&gt;216)</formula>
    </cfRule>
    <cfRule type="expression" dxfId="552" priority="584">
      <formula>(AND(E1729="EUC",E1730&gt;216))</formula>
    </cfRule>
    <cfRule type="expression" dxfId="551" priority="585">
      <formula>AND(E1729="RPX",E1730&gt;216)</formula>
    </cfRule>
  </conditionalFormatting>
  <conditionalFormatting sqref="E1739:E1756">
    <cfRule type="expression" dxfId="550" priority="581">
      <formula>AND(OR(C1739="NO",C1739="REV T",C1739="DBL REV",C1739="TPL REV",C1739="QD REV"),E1739&gt;12)</formula>
    </cfRule>
  </conditionalFormatting>
  <conditionalFormatting sqref="C1739:C1756">
    <cfRule type="expression" dxfId="549" priority="580">
      <formula>AND(OR(C1740="FST",C1740="REV T",C1740="DBL REV",C1740="TPL REV",C1740="QD REV"),C1739="Field SPL")</formula>
    </cfRule>
  </conditionalFormatting>
  <conditionalFormatting sqref="L1771">
    <cfRule type="cellIs" dxfId="548" priority="576" operator="lessThan">
      <formula>$L$7</formula>
    </cfRule>
  </conditionalFormatting>
  <conditionalFormatting sqref="I1770">
    <cfRule type="cellIs" dxfId="547" priority="575" operator="lessThan">
      <formula>0</formula>
    </cfRule>
  </conditionalFormatting>
  <conditionalFormatting sqref="H1780:I1804">
    <cfRule type="cellIs" dxfId="546" priority="574" operator="lessThan">
      <formula>0</formula>
    </cfRule>
  </conditionalFormatting>
  <conditionalFormatting sqref="E1804">
    <cfRule type="expression" dxfId="545" priority="573">
      <formula>AND(OR(C1804="NO",C1804="REV T",C1804="DBL REV",C1804="TPL REV",C1804="QD REV"),E1804&gt;12)</formula>
    </cfRule>
  </conditionalFormatting>
  <conditionalFormatting sqref="B1792:B1804">
    <cfRule type="expression" dxfId="544" priority="571">
      <formula>Z1792="error"</formula>
    </cfRule>
  </conditionalFormatting>
  <conditionalFormatting sqref="B1792:B1804">
    <cfRule type="expression" dxfId="543" priority="570">
      <formula>AA1794="error"</formula>
    </cfRule>
  </conditionalFormatting>
  <conditionalFormatting sqref="E1804">
    <cfRule type="expression" dxfId="542" priority="569">
      <formula>AND(OR(C1804="NO",C1804="REV T",C1804="DBL REV",C1804="TPL REV",C1804="QD REV"),E1804&gt;12)</formula>
    </cfRule>
  </conditionalFormatting>
  <conditionalFormatting sqref="E1775">
    <cfRule type="expression" dxfId="541" priority="566">
      <formula>AND(E1770="EUC",E1771&gt;48,E1775="Y")</formula>
    </cfRule>
    <cfRule type="expression" dxfId="540" priority="567">
      <formula>AND(E1770="RPX",E1771&gt;48,E1775="Y")</formula>
    </cfRule>
    <cfRule type="expression" dxfId="539" priority="568">
      <formula>AND(E1770="SS",E1771&gt;48,E1775="Y")</formula>
    </cfRule>
  </conditionalFormatting>
  <conditionalFormatting sqref="I1774">
    <cfRule type="expression" dxfId="538" priority="563">
      <formula>I1774=0</formula>
    </cfRule>
    <cfRule type="expression" dxfId="537" priority="564">
      <formula>MOD(I1774,2)=0</formula>
    </cfRule>
  </conditionalFormatting>
  <conditionalFormatting sqref="E1798:E1803">
    <cfRule type="expression" dxfId="536" priority="562">
      <formula>AND(OR(C1798="NO",C1798="REV T",C1798="DBL REV",C1798="TPL REV",C1798="QD REV"),E1798&gt;12)</formula>
    </cfRule>
  </conditionalFormatting>
  <conditionalFormatting sqref="C1798:C1804">
    <cfRule type="expression" dxfId="535" priority="561">
      <formula>AND(OR(C1799="FST",C1799="REV T",C1799="DBL REV",C1799="TPL REV",C1799="QD REV"),C1798="Field SPL")</formula>
    </cfRule>
  </conditionalFormatting>
  <conditionalFormatting sqref="I1769">
    <cfRule type="expression" dxfId="534" priority="560">
      <formula>AND(E1770="EUC",E1771=432,I1769&gt;204)</formula>
    </cfRule>
  </conditionalFormatting>
  <conditionalFormatting sqref="E1771">
    <cfRule type="expression" dxfId="533" priority="556">
      <formula>(AND(E1770="EUC",E1771=432))</formula>
    </cfRule>
    <cfRule type="expression" dxfId="532" priority="557">
      <formula>AND(E1770="SS",E1771&gt;216)</formula>
    </cfRule>
    <cfRule type="expression" dxfId="531" priority="558">
      <formula>(AND(E1770="EUC",E1771&gt;216))</formula>
    </cfRule>
    <cfRule type="expression" dxfId="530" priority="559">
      <formula>AND(E1770="RPX",E1771&gt;216)</formula>
    </cfRule>
  </conditionalFormatting>
  <conditionalFormatting sqref="E1780:E1797">
    <cfRule type="expression" dxfId="529" priority="555">
      <formula>AND(OR(C1780="NO",C1780="REV T",C1780="DBL REV",C1780="TPL REV",C1780="QD REV"),E1780&gt;12)</formula>
    </cfRule>
  </conditionalFormatting>
  <conditionalFormatting sqref="C1780:C1797">
    <cfRule type="expression" dxfId="528" priority="554">
      <formula>AND(OR(C1781="FST",C1781="REV T",C1781="DBL REV",C1781="TPL REV",C1781="QD REV"),C1780="Field SPL")</formula>
    </cfRule>
  </conditionalFormatting>
  <conditionalFormatting sqref="L1812">
    <cfRule type="cellIs" dxfId="527" priority="550" operator="lessThan">
      <formula>$L$7</formula>
    </cfRule>
  </conditionalFormatting>
  <conditionalFormatting sqref="I1811">
    <cfRule type="cellIs" dxfId="526" priority="549" operator="lessThan">
      <formula>0</formula>
    </cfRule>
  </conditionalFormatting>
  <conditionalFormatting sqref="H1821:I1845">
    <cfRule type="cellIs" dxfId="525" priority="548" operator="lessThan">
      <formula>0</formula>
    </cfRule>
  </conditionalFormatting>
  <conditionalFormatting sqref="E1845">
    <cfRule type="expression" dxfId="524" priority="547">
      <formula>AND(OR(C1845="NO",C1845="REV T",C1845="DBL REV",C1845="TPL REV",C1845="QD REV"),E1845&gt;12)</formula>
    </cfRule>
  </conditionalFormatting>
  <conditionalFormatting sqref="B1833:B1845">
    <cfRule type="expression" dxfId="523" priority="545">
      <formula>Z1833="error"</formula>
    </cfRule>
  </conditionalFormatting>
  <conditionalFormatting sqref="B1833:B1845">
    <cfRule type="expression" dxfId="522" priority="544">
      <formula>AA1835="error"</formula>
    </cfRule>
  </conditionalFormatting>
  <conditionalFormatting sqref="E1845">
    <cfRule type="expression" dxfId="521" priority="543">
      <formula>AND(OR(C1845="NO",C1845="REV T",C1845="DBL REV",C1845="TPL REV",C1845="QD REV"),E1845&gt;12)</formula>
    </cfRule>
  </conditionalFormatting>
  <conditionalFormatting sqref="E1816">
    <cfRule type="expression" dxfId="520" priority="540">
      <formula>AND(E1811="EUC",E1812&gt;48,E1816="Y")</formula>
    </cfRule>
    <cfRule type="expression" dxfId="519" priority="541">
      <formula>AND(E1811="RPX",E1812&gt;48,E1816="Y")</formula>
    </cfRule>
    <cfRule type="expression" dxfId="518" priority="542">
      <formula>AND(E1811="SS",E1812&gt;48,E1816="Y")</formula>
    </cfRule>
  </conditionalFormatting>
  <conditionalFormatting sqref="I1815">
    <cfRule type="expression" dxfId="517" priority="537">
      <formula>I1815=0</formula>
    </cfRule>
    <cfRule type="expression" dxfId="516" priority="538">
      <formula>MOD(I1815,2)=0</formula>
    </cfRule>
  </conditionalFormatting>
  <conditionalFormatting sqref="E1839:E1844">
    <cfRule type="expression" dxfId="515" priority="536">
      <formula>AND(OR(C1839="NO",C1839="REV T",C1839="DBL REV",C1839="TPL REV",C1839="QD REV"),E1839&gt;12)</formula>
    </cfRule>
  </conditionalFormatting>
  <conditionalFormatting sqref="C1839:C1845">
    <cfRule type="expression" dxfId="514" priority="535">
      <formula>AND(OR(C1840="FST",C1840="REV T",C1840="DBL REV",C1840="TPL REV",C1840="QD REV"),C1839="Field SPL")</formula>
    </cfRule>
  </conditionalFormatting>
  <conditionalFormatting sqref="I1810">
    <cfRule type="expression" dxfId="513" priority="534">
      <formula>AND(E1811="EUC",E1812=432,I1810&gt;204)</formula>
    </cfRule>
  </conditionalFormatting>
  <conditionalFormatting sqref="E1812">
    <cfRule type="expression" dxfId="512" priority="530">
      <formula>(AND(E1811="EUC",E1812=432))</formula>
    </cfRule>
    <cfRule type="expression" dxfId="511" priority="531">
      <formula>AND(E1811="SS",E1812&gt;216)</formula>
    </cfRule>
    <cfRule type="expression" dxfId="510" priority="532">
      <formula>(AND(E1811="EUC",E1812&gt;216))</formula>
    </cfRule>
    <cfRule type="expression" dxfId="509" priority="533">
      <formula>AND(E1811="RPX",E1812&gt;216)</formula>
    </cfRule>
  </conditionalFormatting>
  <conditionalFormatting sqref="E1821:E1838">
    <cfRule type="expression" dxfId="508" priority="529">
      <formula>AND(OR(C1821="NO",C1821="REV T",C1821="DBL REV",C1821="TPL REV",C1821="QD REV"),E1821&gt;12)</formula>
    </cfRule>
  </conditionalFormatting>
  <conditionalFormatting sqref="C1821:C1838">
    <cfRule type="expression" dxfId="507" priority="528">
      <formula>AND(OR(C1822="FST",C1822="REV T",C1822="DBL REV",C1822="TPL REV",C1822="QD REV"),C1821="Field SPL")</formula>
    </cfRule>
  </conditionalFormatting>
  <conditionalFormatting sqref="L1853">
    <cfRule type="cellIs" dxfId="506" priority="524" operator="lessThan">
      <formula>$L$7</formula>
    </cfRule>
  </conditionalFormatting>
  <conditionalFormatting sqref="I1852">
    <cfRule type="cellIs" dxfId="505" priority="523" operator="lessThan">
      <formula>0</formula>
    </cfRule>
  </conditionalFormatting>
  <conditionalFormatting sqref="H1862:I1886">
    <cfRule type="cellIs" dxfId="504" priority="522" operator="lessThan">
      <formula>0</formula>
    </cfRule>
  </conditionalFormatting>
  <conditionalFormatting sqref="E1886">
    <cfRule type="expression" dxfId="503" priority="521">
      <formula>AND(OR(C1886="NO",C1886="REV T",C1886="DBL REV",C1886="TPL REV",C1886="QD REV"),E1886&gt;12)</formula>
    </cfRule>
  </conditionalFormatting>
  <conditionalFormatting sqref="B1874:B1886">
    <cfRule type="expression" dxfId="502" priority="519">
      <formula>Z1874="error"</formula>
    </cfRule>
  </conditionalFormatting>
  <conditionalFormatting sqref="B1874:B1886">
    <cfRule type="expression" dxfId="501" priority="518">
      <formula>AA1876="error"</formula>
    </cfRule>
  </conditionalFormatting>
  <conditionalFormatting sqref="E1886">
    <cfRule type="expression" dxfId="500" priority="517">
      <formula>AND(OR(C1886="NO",C1886="REV T",C1886="DBL REV",C1886="TPL REV",C1886="QD REV"),E1886&gt;12)</formula>
    </cfRule>
  </conditionalFormatting>
  <conditionalFormatting sqref="E1857">
    <cfRule type="expression" dxfId="499" priority="514">
      <formula>AND(E1852="EUC",E1853&gt;48,E1857="Y")</formula>
    </cfRule>
    <cfRule type="expression" dxfId="498" priority="515">
      <formula>AND(E1852="RPX",E1853&gt;48,E1857="Y")</formula>
    </cfRule>
    <cfRule type="expression" dxfId="497" priority="516">
      <formula>AND(E1852="SS",E1853&gt;48,E1857="Y")</formula>
    </cfRule>
  </conditionalFormatting>
  <conditionalFormatting sqref="I1856">
    <cfRule type="expression" dxfId="496" priority="511">
      <formula>I1856=0</formula>
    </cfRule>
    <cfRule type="expression" dxfId="495" priority="512">
      <formula>MOD(I1856,2)=0</formula>
    </cfRule>
  </conditionalFormatting>
  <conditionalFormatting sqref="E1880:E1885">
    <cfRule type="expression" dxfId="494" priority="510">
      <formula>AND(OR(C1880="NO",C1880="REV T",C1880="DBL REV",C1880="TPL REV",C1880="QD REV"),E1880&gt;12)</formula>
    </cfRule>
  </conditionalFormatting>
  <conditionalFormatting sqref="C1880:C1886">
    <cfRule type="expression" dxfId="493" priority="509">
      <formula>AND(OR(C1881="FST",C1881="REV T",C1881="DBL REV",C1881="TPL REV",C1881="QD REV"),C1880="Field SPL")</formula>
    </cfRule>
  </conditionalFormatting>
  <conditionalFormatting sqref="I1851">
    <cfRule type="expression" dxfId="492" priority="508">
      <formula>AND(E1852="EUC",E1853=432,I1851&gt;204)</formula>
    </cfRule>
  </conditionalFormatting>
  <conditionalFormatting sqref="E1853">
    <cfRule type="expression" dxfId="491" priority="504">
      <formula>(AND(E1852="EUC",E1853=432))</formula>
    </cfRule>
    <cfRule type="expression" dxfId="490" priority="505">
      <formula>AND(E1852="SS",E1853&gt;216)</formula>
    </cfRule>
    <cfRule type="expression" dxfId="489" priority="506">
      <formula>(AND(E1852="EUC",E1853&gt;216))</formula>
    </cfRule>
    <cfRule type="expression" dxfId="488" priority="507">
      <formula>AND(E1852="RPX",E1853&gt;216)</formula>
    </cfRule>
  </conditionalFormatting>
  <conditionalFormatting sqref="E1862:E1879">
    <cfRule type="expression" dxfId="487" priority="503">
      <formula>AND(OR(C1862="NO",C1862="REV T",C1862="DBL REV",C1862="TPL REV",C1862="QD REV"),E1862&gt;12)</formula>
    </cfRule>
  </conditionalFormatting>
  <conditionalFormatting sqref="C1862:C1879">
    <cfRule type="expression" dxfId="486" priority="502">
      <formula>AND(OR(C1863="FST",C1863="REV T",C1863="DBL REV",C1863="TPL REV",C1863="QD REV"),C1862="Field SPL")</formula>
    </cfRule>
  </conditionalFormatting>
  <conditionalFormatting sqref="L1894">
    <cfRule type="cellIs" dxfId="485" priority="498" operator="lessThan">
      <formula>$L$7</formula>
    </cfRule>
  </conditionalFormatting>
  <conditionalFormatting sqref="I1893">
    <cfRule type="cellIs" dxfId="484" priority="497" operator="lessThan">
      <formula>0</formula>
    </cfRule>
  </conditionalFormatting>
  <conditionalFormatting sqref="H1903:I1927">
    <cfRule type="cellIs" dxfId="483" priority="496" operator="lessThan">
      <formula>0</formula>
    </cfRule>
  </conditionalFormatting>
  <conditionalFormatting sqref="E1927">
    <cfRule type="expression" dxfId="482" priority="495">
      <formula>AND(OR(C1927="NO",C1927="REV T",C1927="DBL REV",C1927="TPL REV",C1927="QD REV"),E1927&gt;12)</formula>
    </cfRule>
  </conditionalFormatting>
  <conditionalFormatting sqref="B1915:B1927">
    <cfRule type="expression" dxfId="481" priority="493">
      <formula>Z1915="error"</formula>
    </cfRule>
  </conditionalFormatting>
  <conditionalFormatting sqref="B1915:B1927">
    <cfRule type="expression" dxfId="480" priority="492">
      <formula>AA1917="error"</formula>
    </cfRule>
  </conditionalFormatting>
  <conditionalFormatting sqref="E1927">
    <cfRule type="expression" dxfId="479" priority="491">
      <formula>AND(OR(C1927="NO",C1927="REV T",C1927="DBL REV",C1927="TPL REV",C1927="QD REV"),E1927&gt;12)</formula>
    </cfRule>
  </conditionalFormatting>
  <conditionalFormatting sqref="E1898">
    <cfRule type="expression" dxfId="478" priority="488">
      <formula>AND(E1893="EUC",E1894&gt;48,E1898="Y")</formula>
    </cfRule>
    <cfRule type="expression" dxfId="477" priority="489">
      <formula>AND(E1893="RPX",E1894&gt;48,E1898="Y")</formula>
    </cfRule>
    <cfRule type="expression" dxfId="476" priority="490">
      <formula>AND(E1893="SS",E1894&gt;48,E1898="Y")</formula>
    </cfRule>
  </conditionalFormatting>
  <conditionalFormatting sqref="I1897">
    <cfRule type="expression" dxfId="475" priority="485">
      <formula>I1897=0</formula>
    </cfRule>
    <cfRule type="expression" dxfId="474" priority="486">
      <formula>MOD(I1897,2)=0</formula>
    </cfRule>
  </conditionalFormatting>
  <conditionalFormatting sqref="E1921:E1926">
    <cfRule type="expression" dxfId="473" priority="484">
      <formula>AND(OR(C1921="NO",C1921="REV T",C1921="DBL REV",C1921="TPL REV",C1921="QD REV"),E1921&gt;12)</formula>
    </cfRule>
  </conditionalFormatting>
  <conditionalFormatting sqref="C1921:C1927">
    <cfRule type="expression" dxfId="472" priority="483">
      <formula>AND(OR(C1922="FST",C1922="REV T",C1922="DBL REV",C1922="TPL REV",C1922="QD REV"),C1921="Field SPL")</formula>
    </cfRule>
  </conditionalFormatting>
  <conditionalFormatting sqref="I1892">
    <cfRule type="expression" dxfId="471" priority="482">
      <formula>AND(E1893="EUC",E1894=432,I1892&gt;204)</formula>
    </cfRule>
  </conditionalFormatting>
  <conditionalFormatting sqref="E1894">
    <cfRule type="expression" dxfId="470" priority="478">
      <formula>(AND(E1893="EUC",E1894=432))</formula>
    </cfRule>
    <cfRule type="expression" dxfId="469" priority="479">
      <formula>AND(E1893="SS",E1894&gt;216)</formula>
    </cfRule>
    <cfRule type="expression" dxfId="468" priority="480">
      <formula>(AND(E1893="EUC",E1894&gt;216))</formula>
    </cfRule>
    <cfRule type="expression" dxfId="467" priority="481">
      <formula>AND(E1893="RPX",E1894&gt;216)</formula>
    </cfRule>
  </conditionalFormatting>
  <conditionalFormatting sqref="E1903:E1920">
    <cfRule type="expression" dxfId="466" priority="477">
      <formula>AND(OR(C1903="NO",C1903="REV T",C1903="DBL REV",C1903="TPL REV",C1903="QD REV"),E1903&gt;12)</formula>
    </cfRule>
  </conditionalFormatting>
  <conditionalFormatting sqref="C1903:C1920">
    <cfRule type="expression" dxfId="465" priority="476">
      <formula>AND(OR(C1904="FST",C1904="REV T",C1904="DBL REV",C1904="TPL REV",C1904="QD REV"),C1903="Field SPL")</formula>
    </cfRule>
  </conditionalFormatting>
  <conditionalFormatting sqref="L1935">
    <cfRule type="cellIs" dxfId="464" priority="472" operator="lessThan">
      <formula>$L$7</formula>
    </cfRule>
  </conditionalFormatting>
  <conditionalFormatting sqref="I1934">
    <cfRule type="cellIs" dxfId="463" priority="471" operator="lessThan">
      <formula>0</formula>
    </cfRule>
  </conditionalFormatting>
  <conditionalFormatting sqref="H1944:I1968">
    <cfRule type="cellIs" dxfId="462" priority="470" operator="lessThan">
      <formula>0</formula>
    </cfRule>
  </conditionalFormatting>
  <conditionalFormatting sqref="E1968">
    <cfRule type="expression" dxfId="461" priority="469">
      <formula>AND(OR(C1968="NO",C1968="REV T",C1968="DBL REV",C1968="TPL REV",C1968="QD REV"),E1968&gt;12)</formula>
    </cfRule>
  </conditionalFormatting>
  <conditionalFormatting sqref="B1956:B1968">
    <cfRule type="expression" dxfId="460" priority="467">
      <formula>Z1956="error"</formula>
    </cfRule>
  </conditionalFormatting>
  <conditionalFormatting sqref="B1956:B1968">
    <cfRule type="expression" dxfId="459" priority="466">
      <formula>AA1958="error"</formula>
    </cfRule>
  </conditionalFormatting>
  <conditionalFormatting sqref="E1968">
    <cfRule type="expression" dxfId="458" priority="465">
      <formula>AND(OR(C1968="NO",C1968="REV T",C1968="DBL REV",C1968="TPL REV",C1968="QD REV"),E1968&gt;12)</formula>
    </cfRule>
  </conditionalFormatting>
  <conditionalFormatting sqref="E1939">
    <cfRule type="expression" dxfId="457" priority="462">
      <formula>AND(E1934="EUC",E1935&gt;48,E1939="Y")</formula>
    </cfRule>
    <cfRule type="expression" dxfId="456" priority="463">
      <formula>AND(E1934="RPX",E1935&gt;48,E1939="Y")</formula>
    </cfRule>
    <cfRule type="expression" dxfId="455" priority="464">
      <formula>AND(E1934="SS",E1935&gt;48,E1939="Y")</formula>
    </cfRule>
  </conditionalFormatting>
  <conditionalFormatting sqref="I1938">
    <cfRule type="expression" dxfId="454" priority="459">
      <formula>I1938=0</formula>
    </cfRule>
    <cfRule type="expression" dxfId="453" priority="460">
      <formula>MOD(I1938,2)=0</formula>
    </cfRule>
  </conditionalFormatting>
  <conditionalFormatting sqref="E1962:E1967">
    <cfRule type="expression" dxfId="452" priority="458">
      <formula>AND(OR(C1962="NO",C1962="REV T",C1962="DBL REV",C1962="TPL REV",C1962="QD REV"),E1962&gt;12)</formula>
    </cfRule>
  </conditionalFormatting>
  <conditionalFormatting sqref="C1962:C1968">
    <cfRule type="expression" dxfId="451" priority="457">
      <formula>AND(OR(C1963="FST",C1963="REV T",C1963="DBL REV",C1963="TPL REV",C1963="QD REV"),C1962="Field SPL")</formula>
    </cfRule>
  </conditionalFormatting>
  <conditionalFormatting sqref="I1933">
    <cfRule type="expression" dxfId="450" priority="456">
      <formula>AND(E1934="EUC",E1935=432,I1933&gt;204)</formula>
    </cfRule>
  </conditionalFormatting>
  <conditionalFormatting sqref="E1935">
    <cfRule type="expression" dxfId="449" priority="452">
      <formula>(AND(E1934="EUC",E1935=432))</formula>
    </cfRule>
    <cfRule type="expression" dxfId="448" priority="453">
      <formula>AND(E1934="SS",E1935&gt;216)</formula>
    </cfRule>
    <cfRule type="expression" dxfId="447" priority="454">
      <formula>(AND(E1934="EUC",E1935&gt;216))</formula>
    </cfRule>
    <cfRule type="expression" dxfId="446" priority="455">
      <formula>AND(E1934="RPX",E1935&gt;216)</formula>
    </cfRule>
  </conditionalFormatting>
  <conditionalFormatting sqref="E1944:E1961">
    <cfRule type="expression" dxfId="445" priority="451">
      <formula>AND(OR(C1944="NO",C1944="REV T",C1944="DBL REV",C1944="TPL REV",C1944="QD REV"),E1944&gt;12)</formula>
    </cfRule>
  </conditionalFormatting>
  <conditionalFormatting sqref="C1944:C1961">
    <cfRule type="expression" dxfId="444" priority="450">
      <formula>AND(OR(C1945="FST",C1945="REV T",C1945="DBL REV",C1945="TPL REV",C1945="QD REV"),C1944="Field SPL")</formula>
    </cfRule>
  </conditionalFormatting>
  <conditionalFormatting sqref="L1976">
    <cfRule type="cellIs" dxfId="443" priority="446" operator="lessThan">
      <formula>$L$7</formula>
    </cfRule>
  </conditionalFormatting>
  <conditionalFormatting sqref="I1975">
    <cfRule type="cellIs" dxfId="442" priority="445" operator="lessThan">
      <formula>0</formula>
    </cfRule>
  </conditionalFormatting>
  <conditionalFormatting sqref="H1985:I2009">
    <cfRule type="cellIs" dxfId="441" priority="444" operator="lessThan">
      <formula>0</formula>
    </cfRule>
  </conditionalFormatting>
  <conditionalFormatting sqref="E2009">
    <cfRule type="expression" dxfId="440" priority="443">
      <formula>AND(OR(C2009="NO",C2009="REV T",C2009="DBL REV",C2009="TPL REV",C2009="QD REV"),E2009&gt;12)</formula>
    </cfRule>
  </conditionalFormatting>
  <conditionalFormatting sqref="B1997:B2009">
    <cfRule type="expression" dxfId="439" priority="441">
      <formula>Z1997="error"</formula>
    </cfRule>
  </conditionalFormatting>
  <conditionalFormatting sqref="B1997:B2009">
    <cfRule type="expression" dxfId="438" priority="440">
      <formula>AA1999="error"</formula>
    </cfRule>
  </conditionalFormatting>
  <conditionalFormatting sqref="E2009">
    <cfRule type="expression" dxfId="437" priority="439">
      <formula>AND(OR(C2009="NO",C2009="REV T",C2009="DBL REV",C2009="TPL REV",C2009="QD REV"),E2009&gt;12)</formula>
    </cfRule>
  </conditionalFormatting>
  <conditionalFormatting sqref="E1980">
    <cfRule type="expression" dxfId="436" priority="436">
      <formula>AND(E1975="EUC",E1976&gt;48,E1980="Y")</formula>
    </cfRule>
    <cfRule type="expression" dxfId="435" priority="437">
      <formula>AND(E1975="RPX",E1976&gt;48,E1980="Y")</formula>
    </cfRule>
    <cfRule type="expression" dxfId="434" priority="438">
      <formula>AND(E1975="SS",E1976&gt;48,E1980="Y")</formula>
    </cfRule>
  </conditionalFormatting>
  <conditionalFormatting sqref="I1979">
    <cfRule type="expression" dxfId="433" priority="433">
      <formula>I1979=0</formula>
    </cfRule>
    <cfRule type="expression" dxfId="432" priority="434">
      <formula>MOD(I1979,2)=0</formula>
    </cfRule>
  </conditionalFormatting>
  <conditionalFormatting sqref="E2003:E2008">
    <cfRule type="expression" dxfId="431" priority="432">
      <formula>AND(OR(C2003="NO",C2003="REV T",C2003="DBL REV",C2003="TPL REV",C2003="QD REV"),E2003&gt;12)</formula>
    </cfRule>
  </conditionalFormatting>
  <conditionalFormatting sqref="C2003:C2009">
    <cfRule type="expression" dxfId="430" priority="431">
      <formula>AND(OR(C2004="FST",C2004="REV T",C2004="DBL REV",C2004="TPL REV",C2004="QD REV"),C2003="Field SPL")</formula>
    </cfRule>
  </conditionalFormatting>
  <conditionalFormatting sqref="I1974">
    <cfRule type="expression" dxfId="429" priority="430">
      <formula>AND(E1975="EUC",E1976=432,I1974&gt;204)</formula>
    </cfRule>
  </conditionalFormatting>
  <conditionalFormatting sqref="E1976">
    <cfRule type="expression" dxfId="428" priority="426">
      <formula>(AND(E1975="EUC",E1976=432))</formula>
    </cfRule>
    <cfRule type="expression" dxfId="427" priority="427">
      <formula>AND(E1975="SS",E1976&gt;216)</formula>
    </cfRule>
    <cfRule type="expression" dxfId="426" priority="428">
      <formula>(AND(E1975="EUC",E1976&gt;216))</formula>
    </cfRule>
    <cfRule type="expression" dxfId="425" priority="429">
      <formula>AND(E1975="RPX",E1976&gt;216)</formula>
    </cfRule>
  </conditionalFormatting>
  <conditionalFormatting sqref="E1985:E2002">
    <cfRule type="expression" dxfId="424" priority="425">
      <formula>AND(OR(C1985="NO",C1985="REV T",C1985="DBL REV",C1985="TPL REV",C1985="QD REV"),E1985&gt;12)</formula>
    </cfRule>
  </conditionalFormatting>
  <conditionalFormatting sqref="C1985:C2002">
    <cfRule type="expression" dxfId="423" priority="424">
      <formula>AND(OR(C1986="FST",C1986="REV T",C1986="DBL REV",C1986="TPL REV",C1986="QD REV"),C1985="Field SPL")</formula>
    </cfRule>
  </conditionalFormatting>
  <conditionalFormatting sqref="L2017">
    <cfRule type="cellIs" dxfId="422" priority="420" operator="lessThan">
      <formula>$L$7</formula>
    </cfRule>
  </conditionalFormatting>
  <conditionalFormatting sqref="I2016">
    <cfRule type="cellIs" dxfId="421" priority="419" operator="lessThan">
      <formula>0</formula>
    </cfRule>
  </conditionalFormatting>
  <conditionalFormatting sqref="H2026:I2050">
    <cfRule type="cellIs" dxfId="420" priority="418" operator="lessThan">
      <formula>0</formula>
    </cfRule>
  </conditionalFormatting>
  <conditionalFormatting sqref="E2050">
    <cfRule type="expression" dxfId="419" priority="417">
      <formula>AND(OR(C2050="NO",C2050="REV T",C2050="DBL REV",C2050="TPL REV",C2050="QD REV"),E2050&gt;12)</formula>
    </cfRule>
  </conditionalFormatting>
  <conditionalFormatting sqref="B2038:B2050">
    <cfRule type="expression" dxfId="418" priority="415">
      <formula>Z2038="error"</formula>
    </cfRule>
  </conditionalFormatting>
  <conditionalFormatting sqref="B2038:B2050">
    <cfRule type="expression" dxfId="417" priority="414">
      <formula>AA2040="error"</formula>
    </cfRule>
  </conditionalFormatting>
  <conditionalFormatting sqref="E2050">
    <cfRule type="expression" dxfId="416" priority="413">
      <formula>AND(OR(C2050="NO",C2050="REV T",C2050="DBL REV",C2050="TPL REV",C2050="QD REV"),E2050&gt;12)</formula>
    </cfRule>
  </conditionalFormatting>
  <conditionalFormatting sqref="E2021">
    <cfRule type="expression" dxfId="415" priority="410">
      <formula>AND(E2016="EUC",E2017&gt;48,E2021="Y")</formula>
    </cfRule>
    <cfRule type="expression" dxfId="414" priority="411">
      <formula>AND(E2016="RPX",E2017&gt;48,E2021="Y")</formula>
    </cfRule>
    <cfRule type="expression" dxfId="413" priority="412">
      <formula>AND(E2016="SS",E2017&gt;48,E2021="Y")</formula>
    </cfRule>
  </conditionalFormatting>
  <conditionalFormatting sqref="I2020">
    <cfRule type="expression" dxfId="412" priority="407">
      <formula>I2020=0</formula>
    </cfRule>
    <cfRule type="expression" dxfId="411" priority="408">
      <formula>MOD(I2020,2)=0</formula>
    </cfRule>
  </conditionalFormatting>
  <conditionalFormatting sqref="E2044:E2049">
    <cfRule type="expression" dxfId="410" priority="406">
      <formula>AND(OR(C2044="NO",C2044="REV T",C2044="DBL REV",C2044="TPL REV",C2044="QD REV"),E2044&gt;12)</formula>
    </cfRule>
  </conditionalFormatting>
  <conditionalFormatting sqref="C2044:C2050">
    <cfRule type="expression" dxfId="409" priority="405">
      <formula>AND(OR(C2045="FST",C2045="REV T",C2045="DBL REV",C2045="TPL REV",C2045="QD REV"),C2044="Field SPL")</formula>
    </cfRule>
  </conditionalFormatting>
  <conditionalFormatting sqref="I2015">
    <cfRule type="expression" dxfId="408" priority="404">
      <formula>AND(E2016="EUC",E2017=432,I2015&gt;204)</formula>
    </cfRule>
  </conditionalFormatting>
  <conditionalFormatting sqref="E2017">
    <cfRule type="expression" dxfId="407" priority="400">
      <formula>(AND(E2016="EUC",E2017=432))</formula>
    </cfRule>
    <cfRule type="expression" dxfId="406" priority="401">
      <formula>AND(E2016="SS",E2017&gt;216)</formula>
    </cfRule>
    <cfRule type="expression" dxfId="405" priority="402">
      <formula>(AND(E2016="EUC",E2017&gt;216))</formula>
    </cfRule>
    <cfRule type="expression" dxfId="404" priority="403">
      <formula>AND(E2016="RPX",E2017&gt;216)</formula>
    </cfRule>
  </conditionalFormatting>
  <conditionalFormatting sqref="E2026:E2043">
    <cfRule type="expression" dxfId="403" priority="399">
      <formula>AND(OR(C2026="NO",C2026="REV T",C2026="DBL REV",C2026="TPL REV",C2026="QD REV"),E2026&gt;12)</formula>
    </cfRule>
  </conditionalFormatting>
  <conditionalFormatting sqref="C2026:C2043">
    <cfRule type="expression" dxfId="402" priority="398">
      <formula>AND(OR(C2027="FST",C2027="REV T",C2027="DBL REV",C2027="TPL REV",C2027="QD REV"),C2026="Field SPL")</formula>
    </cfRule>
  </conditionalFormatting>
  <conditionalFormatting sqref="L15 L17:L18">
    <cfRule type="containsText" dxfId="401" priority="397" operator="containsText" text="error">
      <formula>NOT(ISERROR(SEARCH("error",L15)))</formula>
    </cfRule>
  </conditionalFormatting>
  <conditionalFormatting sqref="L19:L40">
    <cfRule type="containsText" dxfId="400" priority="396" operator="containsText" text="error">
      <formula>NOT(ISERROR(SEARCH("error",L19)))</formula>
    </cfRule>
  </conditionalFormatting>
  <conditionalFormatting sqref="L41">
    <cfRule type="containsText" dxfId="399" priority="395" operator="containsText" text="error">
      <formula>NOT(ISERROR(SEARCH("error",L41)))</formula>
    </cfRule>
  </conditionalFormatting>
  <conditionalFormatting sqref="K58:K59">
    <cfRule type="containsText" dxfId="398" priority="394" operator="containsText" text="error">
      <formula>NOT(ISERROR(SEARCH("error",K58)))</formula>
    </cfRule>
  </conditionalFormatting>
  <conditionalFormatting sqref="L56 L58:L59">
    <cfRule type="containsText" dxfId="397" priority="393" operator="containsText" text="error">
      <formula>NOT(ISERROR(SEARCH("error",L56)))</formula>
    </cfRule>
  </conditionalFormatting>
  <conditionalFormatting sqref="L60:L81">
    <cfRule type="containsText" dxfId="396" priority="392" operator="containsText" text="error">
      <formula>NOT(ISERROR(SEARCH("error",L60)))</formula>
    </cfRule>
  </conditionalFormatting>
  <conditionalFormatting sqref="L82">
    <cfRule type="containsText" dxfId="395" priority="391" operator="containsText" text="error">
      <formula>NOT(ISERROR(SEARCH("error",L82)))</formula>
    </cfRule>
  </conditionalFormatting>
  <conditionalFormatting sqref="K99:K100">
    <cfRule type="containsText" dxfId="394" priority="390" operator="containsText" text="error">
      <formula>NOT(ISERROR(SEARCH("error",K99)))</formula>
    </cfRule>
  </conditionalFormatting>
  <conditionalFormatting sqref="L97 L99:L100">
    <cfRule type="containsText" dxfId="393" priority="389" operator="containsText" text="error">
      <formula>NOT(ISERROR(SEARCH("error",L97)))</formula>
    </cfRule>
  </conditionalFormatting>
  <conditionalFormatting sqref="L101:L122">
    <cfRule type="containsText" dxfId="392" priority="388" operator="containsText" text="error">
      <formula>NOT(ISERROR(SEARCH("error",L101)))</formula>
    </cfRule>
  </conditionalFormatting>
  <conditionalFormatting sqref="L123">
    <cfRule type="containsText" dxfId="391" priority="387" operator="containsText" text="error">
      <formula>NOT(ISERROR(SEARCH("error",L123)))</formula>
    </cfRule>
  </conditionalFormatting>
  <conditionalFormatting sqref="K140:K141">
    <cfRule type="containsText" dxfId="390" priority="386" operator="containsText" text="error">
      <formula>NOT(ISERROR(SEARCH("error",K140)))</formula>
    </cfRule>
  </conditionalFormatting>
  <conditionalFormatting sqref="L138 L140:L141">
    <cfRule type="containsText" dxfId="389" priority="385" operator="containsText" text="error">
      <formula>NOT(ISERROR(SEARCH("error",L138)))</formula>
    </cfRule>
  </conditionalFormatting>
  <conditionalFormatting sqref="L142:L163">
    <cfRule type="containsText" dxfId="388" priority="384" operator="containsText" text="error">
      <formula>NOT(ISERROR(SEARCH("error",L142)))</formula>
    </cfRule>
  </conditionalFormatting>
  <conditionalFormatting sqref="L164">
    <cfRule type="containsText" dxfId="387" priority="383" operator="containsText" text="error">
      <formula>NOT(ISERROR(SEARCH("error",L164)))</formula>
    </cfRule>
  </conditionalFormatting>
  <conditionalFormatting sqref="K181:K182">
    <cfRule type="containsText" dxfId="386" priority="382" operator="containsText" text="error">
      <formula>NOT(ISERROR(SEARCH("error",K181)))</formula>
    </cfRule>
  </conditionalFormatting>
  <conditionalFormatting sqref="L179 L181:L182">
    <cfRule type="containsText" dxfId="385" priority="381" operator="containsText" text="error">
      <formula>NOT(ISERROR(SEARCH("error",L179)))</formula>
    </cfRule>
  </conditionalFormatting>
  <conditionalFormatting sqref="L183:L204">
    <cfRule type="containsText" dxfId="384" priority="380" operator="containsText" text="error">
      <formula>NOT(ISERROR(SEARCH("error",L183)))</formula>
    </cfRule>
  </conditionalFormatting>
  <conditionalFormatting sqref="L205">
    <cfRule type="containsText" dxfId="383" priority="379" operator="containsText" text="error">
      <formula>NOT(ISERROR(SEARCH("error",L205)))</formula>
    </cfRule>
  </conditionalFormatting>
  <conditionalFormatting sqref="K222:K223">
    <cfRule type="containsText" dxfId="382" priority="378" operator="containsText" text="error">
      <formula>NOT(ISERROR(SEARCH("error",K222)))</formula>
    </cfRule>
  </conditionalFormatting>
  <conditionalFormatting sqref="L220 L222:L223">
    <cfRule type="containsText" dxfId="381" priority="377" operator="containsText" text="error">
      <formula>NOT(ISERROR(SEARCH("error",L220)))</formula>
    </cfRule>
  </conditionalFormatting>
  <conditionalFormatting sqref="L224:L245">
    <cfRule type="containsText" dxfId="380" priority="376" operator="containsText" text="error">
      <formula>NOT(ISERROR(SEARCH("error",L224)))</formula>
    </cfRule>
  </conditionalFormatting>
  <conditionalFormatting sqref="L246">
    <cfRule type="containsText" dxfId="379" priority="375" operator="containsText" text="error">
      <formula>NOT(ISERROR(SEARCH("error",L246)))</formula>
    </cfRule>
  </conditionalFormatting>
  <conditionalFormatting sqref="K263:K264">
    <cfRule type="containsText" dxfId="378" priority="374" operator="containsText" text="error">
      <formula>NOT(ISERROR(SEARCH("error",K263)))</formula>
    </cfRule>
  </conditionalFormatting>
  <conditionalFormatting sqref="L261 L263:L264">
    <cfRule type="containsText" dxfId="377" priority="373" operator="containsText" text="error">
      <formula>NOT(ISERROR(SEARCH("error",L261)))</formula>
    </cfRule>
  </conditionalFormatting>
  <conditionalFormatting sqref="L265:L286">
    <cfRule type="containsText" dxfId="376" priority="372" operator="containsText" text="error">
      <formula>NOT(ISERROR(SEARCH("error",L265)))</formula>
    </cfRule>
  </conditionalFormatting>
  <conditionalFormatting sqref="L287">
    <cfRule type="containsText" dxfId="375" priority="371" operator="containsText" text="error">
      <formula>NOT(ISERROR(SEARCH("error",L287)))</formula>
    </cfRule>
  </conditionalFormatting>
  <conditionalFormatting sqref="K304:K305">
    <cfRule type="containsText" dxfId="374" priority="370" operator="containsText" text="error">
      <formula>NOT(ISERROR(SEARCH("error",K304)))</formula>
    </cfRule>
  </conditionalFormatting>
  <conditionalFormatting sqref="L302 L304:L305">
    <cfRule type="containsText" dxfId="373" priority="369" operator="containsText" text="error">
      <formula>NOT(ISERROR(SEARCH("error",L302)))</formula>
    </cfRule>
  </conditionalFormatting>
  <conditionalFormatting sqref="L306:L327">
    <cfRule type="containsText" dxfId="372" priority="368" operator="containsText" text="error">
      <formula>NOT(ISERROR(SEARCH("error",L306)))</formula>
    </cfRule>
  </conditionalFormatting>
  <conditionalFormatting sqref="L328">
    <cfRule type="containsText" dxfId="371" priority="367" operator="containsText" text="error">
      <formula>NOT(ISERROR(SEARCH("error",L328)))</formula>
    </cfRule>
  </conditionalFormatting>
  <conditionalFormatting sqref="K345:K346">
    <cfRule type="containsText" dxfId="370" priority="366" operator="containsText" text="error">
      <formula>NOT(ISERROR(SEARCH("error",K345)))</formula>
    </cfRule>
  </conditionalFormatting>
  <conditionalFormatting sqref="L343 L345:L346">
    <cfRule type="containsText" dxfId="369" priority="365" operator="containsText" text="error">
      <formula>NOT(ISERROR(SEARCH("error",L343)))</formula>
    </cfRule>
  </conditionalFormatting>
  <conditionalFormatting sqref="L347:L368">
    <cfRule type="containsText" dxfId="368" priority="364" operator="containsText" text="error">
      <formula>NOT(ISERROR(SEARCH("error",L347)))</formula>
    </cfRule>
  </conditionalFormatting>
  <conditionalFormatting sqref="L369">
    <cfRule type="containsText" dxfId="367" priority="363" operator="containsText" text="error">
      <formula>NOT(ISERROR(SEARCH("error",L369)))</formula>
    </cfRule>
  </conditionalFormatting>
  <conditionalFormatting sqref="K386:K387">
    <cfRule type="containsText" dxfId="366" priority="362" operator="containsText" text="error">
      <formula>NOT(ISERROR(SEARCH("error",K386)))</formula>
    </cfRule>
  </conditionalFormatting>
  <conditionalFormatting sqref="L384 L386:L387">
    <cfRule type="containsText" dxfId="365" priority="361" operator="containsText" text="error">
      <formula>NOT(ISERROR(SEARCH("error",L384)))</formula>
    </cfRule>
  </conditionalFormatting>
  <conditionalFormatting sqref="L388:L409">
    <cfRule type="containsText" dxfId="364" priority="360" operator="containsText" text="error">
      <formula>NOT(ISERROR(SEARCH("error",L388)))</formula>
    </cfRule>
  </conditionalFormatting>
  <conditionalFormatting sqref="L410">
    <cfRule type="containsText" dxfId="363" priority="359" operator="containsText" text="error">
      <formula>NOT(ISERROR(SEARCH("error",L410)))</formula>
    </cfRule>
  </conditionalFormatting>
  <conditionalFormatting sqref="K427:K428">
    <cfRule type="containsText" dxfId="362" priority="358" operator="containsText" text="error">
      <formula>NOT(ISERROR(SEARCH("error",K427)))</formula>
    </cfRule>
  </conditionalFormatting>
  <conditionalFormatting sqref="L425 L427:L428">
    <cfRule type="containsText" dxfId="361" priority="357" operator="containsText" text="error">
      <formula>NOT(ISERROR(SEARCH("error",L425)))</formula>
    </cfRule>
  </conditionalFormatting>
  <conditionalFormatting sqref="L429:L450">
    <cfRule type="containsText" dxfId="360" priority="356" operator="containsText" text="error">
      <formula>NOT(ISERROR(SEARCH("error",L429)))</formula>
    </cfRule>
  </conditionalFormatting>
  <conditionalFormatting sqref="L451">
    <cfRule type="containsText" dxfId="359" priority="355" operator="containsText" text="error">
      <formula>NOT(ISERROR(SEARCH("error",L451)))</formula>
    </cfRule>
  </conditionalFormatting>
  <conditionalFormatting sqref="K468:K469">
    <cfRule type="containsText" dxfId="358" priority="354" operator="containsText" text="error">
      <formula>NOT(ISERROR(SEARCH("error",K468)))</formula>
    </cfRule>
  </conditionalFormatting>
  <conditionalFormatting sqref="L466 L468:L469">
    <cfRule type="containsText" dxfId="357" priority="353" operator="containsText" text="error">
      <formula>NOT(ISERROR(SEARCH("error",L466)))</formula>
    </cfRule>
  </conditionalFormatting>
  <conditionalFormatting sqref="L470:L491">
    <cfRule type="containsText" dxfId="356" priority="352" operator="containsText" text="error">
      <formula>NOT(ISERROR(SEARCH("error",L470)))</formula>
    </cfRule>
  </conditionalFormatting>
  <conditionalFormatting sqref="L492">
    <cfRule type="containsText" dxfId="355" priority="351" operator="containsText" text="error">
      <formula>NOT(ISERROR(SEARCH("error",L492)))</formula>
    </cfRule>
  </conditionalFormatting>
  <conditionalFormatting sqref="K509:K510">
    <cfRule type="containsText" dxfId="354" priority="350" operator="containsText" text="error">
      <formula>NOT(ISERROR(SEARCH("error",K509)))</formula>
    </cfRule>
  </conditionalFormatting>
  <conditionalFormatting sqref="L507 L509:L510">
    <cfRule type="containsText" dxfId="353" priority="349" operator="containsText" text="error">
      <formula>NOT(ISERROR(SEARCH("error",L507)))</formula>
    </cfRule>
  </conditionalFormatting>
  <conditionalFormatting sqref="L511:L532">
    <cfRule type="containsText" dxfId="352" priority="348" operator="containsText" text="error">
      <formula>NOT(ISERROR(SEARCH("error",L511)))</formula>
    </cfRule>
  </conditionalFormatting>
  <conditionalFormatting sqref="L533">
    <cfRule type="containsText" dxfId="351" priority="347" operator="containsText" text="error">
      <formula>NOT(ISERROR(SEARCH("error",L533)))</formula>
    </cfRule>
  </conditionalFormatting>
  <conditionalFormatting sqref="K550:K551">
    <cfRule type="containsText" dxfId="350" priority="346" operator="containsText" text="error">
      <formula>NOT(ISERROR(SEARCH("error",K550)))</formula>
    </cfRule>
  </conditionalFormatting>
  <conditionalFormatting sqref="L548 L550:L551">
    <cfRule type="containsText" dxfId="349" priority="345" operator="containsText" text="error">
      <formula>NOT(ISERROR(SEARCH("error",L548)))</formula>
    </cfRule>
  </conditionalFormatting>
  <conditionalFormatting sqref="L552:L573">
    <cfRule type="containsText" dxfId="348" priority="344" operator="containsText" text="error">
      <formula>NOT(ISERROR(SEARCH("error",L552)))</formula>
    </cfRule>
  </conditionalFormatting>
  <conditionalFormatting sqref="L574">
    <cfRule type="containsText" dxfId="347" priority="343" operator="containsText" text="error">
      <formula>NOT(ISERROR(SEARCH("error",L574)))</formula>
    </cfRule>
  </conditionalFormatting>
  <conditionalFormatting sqref="K591:K592">
    <cfRule type="containsText" dxfId="346" priority="342" operator="containsText" text="error">
      <formula>NOT(ISERROR(SEARCH("error",K591)))</formula>
    </cfRule>
  </conditionalFormatting>
  <conditionalFormatting sqref="L589 L591:L592">
    <cfRule type="containsText" dxfId="345" priority="341" operator="containsText" text="error">
      <formula>NOT(ISERROR(SEARCH("error",L589)))</formula>
    </cfRule>
  </conditionalFormatting>
  <conditionalFormatting sqref="L593:L614">
    <cfRule type="containsText" dxfId="344" priority="340" operator="containsText" text="error">
      <formula>NOT(ISERROR(SEARCH("error",L593)))</formula>
    </cfRule>
  </conditionalFormatting>
  <conditionalFormatting sqref="L615">
    <cfRule type="containsText" dxfId="343" priority="339" operator="containsText" text="error">
      <formula>NOT(ISERROR(SEARCH("error",L615)))</formula>
    </cfRule>
  </conditionalFormatting>
  <conditionalFormatting sqref="K632:K633">
    <cfRule type="containsText" dxfId="342" priority="338" operator="containsText" text="error">
      <formula>NOT(ISERROR(SEARCH("error",K632)))</formula>
    </cfRule>
  </conditionalFormatting>
  <conditionalFormatting sqref="L630 L632:L633">
    <cfRule type="containsText" dxfId="341" priority="337" operator="containsText" text="error">
      <formula>NOT(ISERROR(SEARCH("error",L630)))</formula>
    </cfRule>
  </conditionalFormatting>
  <conditionalFormatting sqref="L634:L655">
    <cfRule type="containsText" dxfId="340" priority="336" operator="containsText" text="error">
      <formula>NOT(ISERROR(SEARCH("error",L634)))</formula>
    </cfRule>
  </conditionalFormatting>
  <conditionalFormatting sqref="L656">
    <cfRule type="containsText" dxfId="339" priority="335" operator="containsText" text="error">
      <formula>NOT(ISERROR(SEARCH("error",L656)))</formula>
    </cfRule>
  </conditionalFormatting>
  <conditionalFormatting sqref="K673:K674">
    <cfRule type="containsText" dxfId="338" priority="334" operator="containsText" text="error">
      <formula>NOT(ISERROR(SEARCH("error",K673)))</formula>
    </cfRule>
  </conditionalFormatting>
  <conditionalFormatting sqref="L671 L673:L674">
    <cfRule type="containsText" dxfId="337" priority="333" operator="containsText" text="error">
      <formula>NOT(ISERROR(SEARCH("error",L671)))</formula>
    </cfRule>
  </conditionalFormatting>
  <conditionalFormatting sqref="L675:L696">
    <cfRule type="containsText" dxfId="336" priority="332" operator="containsText" text="error">
      <formula>NOT(ISERROR(SEARCH("error",L675)))</formula>
    </cfRule>
  </conditionalFormatting>
  <conditionalFormatting sqref="L697">
    <cfRule type="containsText" dxfId="335" priority="331" operator="containsText" text="error">
      <formula>NOT(ISERROR(SEARCH("error",L697)))</formula>
    </cfRule>
  </conditionalFormatting>
  <conditionalFormatting sqref="K714:K715">
    <cfRule type="containsText" dxfId="334" priority="330" operator="containsText" text="error">
      <formula>NOT(ISERROR(SEARCH("error",K714)))</formula>
    </cfRule>
  </conditionalFormatting>
  <conditionalFormatting sqref="L712 L714:L715">
    <cfRule type="containsText" dxfId="333" priority="329" operator="containsText" text="error">
      <formula>NOT(ISERROR(SEARCH("error",L712)))</formula>
    </cfRule>
  </conditionalFormatting>
  <conditionalFormatting sqref="L716:L737">
    <cfRule type="containsText" dxfId="332" priority="328" operator="containsText" text="error">
      <formula>NOT(ISERROR(SEARCH("error",L716)))</formula>
    </cfRule>
  </conditionalFormatting>
  <conditionalFormatting sqref="L738">
    <cfRule type="containsText" dxfId="331" priority="327" operator="containsText" text="error">
      <formula>NOT(ISERROR(SEARCH("error",L738)))</formula>
    </cfRule>
  </conditionalFormatting>
  <conditionalFormatting sqref="K755:K756">
    <cfRule type="containsText" dxfId="330" priority="326" operator="containsText" text="error">
      <formula>NOT(ISERROR(SEARCH("error",K755)))</formula>
    </cfRule>
  </conditionalFormatting>
  <conditionalFormatting sqref="L753 L755:L756">
    <cfRule type="containsText" dxfId="329" priority="325" operator="containsText" text="error">
      <formula>NOT(ISERROR(SEARCH("error",L753)))</formula>
    </cfRule>
  </conditionalFormatting>
  <conditionalFormatting sqref="L757:L778">
    <cfRule type="containsText" dxfId="328" priority="324" operator="containsText" text="error">
      <formula>NOT(ISERROR(SEARCH("error",L757)))</formula>
    </cfRule>
  </conditionalFormatting>
  <conditionalFormatting sqref="L779">
    <cfRule type="containsText" dxfId="327" priority="323" operator="containsText" text="error">
      <formula>NOT(ISERROR(SEARCH("error",L779)))</formula>
    </cfRule>
  </conditionalFormatting>
  <conditionalFormatting sqref="K796:K797">
    <cfRule type="containsText" dxfId="326" priority="322" operator="containsText" text="error">
      <formula>NOT(ISERROR(SEARCH("error",K796)))</formula>
    </cfRule>
  </conditionalFormatting>
  <conditionalFormatting sqref="L794 L796:L797">
    <cfRule type="containsText" dxfId="325" priority="321" operator="containsText" text="error">
      <formula>NOT(ISERROR(SEARCH("error",L794)))</formula>
    </cfRule>
  </conditionalFormatting>
  <conditionalFormatting sqref="L798:L819">
    <cfRule type="containsText" dxfId="324" priority="320" operator="containsText" text="error">
      <formula>NOT(ISERROR(SEARCH("error",L798)))</formula>
    </cfRule>
  </conditionalFormatting>
  <conditionalFormatting sqref="L820">
    <cfRule type="containsText" dxfId="323" priority="319" operator="containsText" text="error">
      <formula>NOT(ISERROR(SEARCH("error",L820)))</formula>
    </cfRule>
  </conditionalFormatting>
  <conditionalFormatting sqref="K837:K838">
    <cfRule type="containsText" dxfId="322" priority="318" operator="containsText" text="error">
      <formula>NOT(ISERROR(SEARCH("error",K837)))</formula>
    </cfRule>
  </conditionalFormatting>
  <conditionalFormatting sqref="L835 L837:L838">
    <cfRule type="containsText" dxfId="321" priority="317" operator="containsText" text="error">
      <formula>NOT(ISERROR(SEARCH("error",L835)))</formula>
    </cfRule>
  </conditionalFormatting>
  <conditionalFormatting sqref="L839:L860">
    <cfRule type="containsText" dxfId="320" priority="316" operator="containsText" text="error">
      <formula>NOT(ISERROR(SEARCH("error",L839)))</formula>
    </cfRule>
  </conditionalFormatting>
  <conditionalFormatting sqref="L861">
    <cfRule type="containsText" dxfId="319" priority="315" operator="containsText" text="error">
      <formula>NOT(ISERROR(SEARCH("error",L861)))</formula>
    </cfRule>
  </conditionalFormatting>
  <conditionalFormatting sqref="K878:K879">
    <cfRule type="containsText" dxfId="318" priority="314" operator="containsText" text="error">
      <formula>NOT(ISERROR(SEARCH("error",K878)))</formula>
    </cfRule>
  </conditionalFormatting>
  <conditionalFormatting sqref="L876 L878:L879">
    <cfRule type="containsText" dxfId="317" priority="313" operator="containsText" text="error">
      <formula>NOT(ISERROR(SEARCH("error",L876)))</formula>
    </cfRule>
  </conditionalFormatting>
  <conditionalFormatting sqref="L880:L901">
    <cfRule type="containsText" dxfId="316" priority="312" operator="containsText" text="error">
      <formula>NOT(ISERROR(SEARCH("error",L880)))</formula>
    </cfRule>
  </conditionalFormatting>
  <conditionalFormatting sqref="L902">
    <cfRule type="containsText" dxfId="315" priority="311" operator="containsText" text="error">
      <formula>NOT(ISERROR(SEARCH("error",L902)))</formula>
    </cfRule>
  </conditionalFormatting>
  <conditionalFormatting sqref="K919:K920">
    <cfRule type="containsText" dxfId="314" priority="310" operator="containsText" text="error">
      <formula>NOT(ISERROR(SEARCH("error",K919)))</formula>
    </cfRule>
  </conditionalFormatting>
  <conditionalFormatting sqref="L917 L919:L920">
    <cfRule type="containsText" dxfId="313" priority="309" operator="containsText" text="error">
      <formula>NOT(ISERROR(SEARCH("error",L917)))</formula>
    </cfRule>
  </conditionalFormatting>
  <conditionalFormatting sqref="L921:L942">
    <cfRule type="containsText" dxfId="312" priority="308" operator="containsText" text="error">
      <formula>NOT(ISERROR(SEARCH("error",L921)))</formula>
    </cfRule>
  </conditionalFormatting>
  <conditionalFormatting sqref="L943">
    <cfRule type="containsText" dxfId="311" priority="307" operator="containsText" text="error">
      <formula>NOT(ISERROR(SEARCH("error",L943)))</formula>
    </cfRule>
  </conditionalFormatting>
  <conditionalFormatting sqref="K960:K961">
    <cfRule type="containsText" dxfId="310" priority="306" operator="containsText" text="error">
      <formula>NOT(ISERROR(SEARCH("error",K960)))</formula>
    </cfRule>
  </conditionalFormatting>
  <conditionalFormatting sqref="L958 L960:L961">
    <cfRule type="containsText" dxfId="309" priority="305" operator="containsText" text="error">
      <formula>NOT(ISERROR(SEARCH("error",L958)))</formula>
    </cfRule>
  </conditionalFormatting>
  <conditionalFormatting sqref="L962:L983">
    <cfRule type="containsText" dxfId="308" priority="304" operator="containsText" text="error">
      <formula>NOT(ISERROR(SEARCH("error",L962)))</formula>
    </cfRule>
  </conditionalFormatting>
  <conditionalFormatting sqref="L984">
    <cfRule type="containsText" dxfId="307" priority="303" operator="containsText" text="error">
      <formula>NOT(ISERROR(SEARCH("error",L984)))</formula>
    </cfRule>
  </conditionalFormatting>
  <conditionalFormatting sqref="K1001:K1002">
    <cfRule type="containsText" dxfId="306" priority="302" operator="containsText" text="error">
      <formula>NOT(ISERROR(SEARCH("error",K1001)))</formula>
    </cfRule>
  </conditionalFormatting>
  <conditionalFormatting sqref="L999 L1001:L1002">
    <cfRule type="containsText" dxfId="305" priority="301" operator="containsText" text="error">
      <formula>NOT(ISERROR(SEARCH("error",L999)))</formula>
    </cfRule>
  </conditionalFormatting>
  <conditionalFormatting sqref="L1003:L1024">
    <cfRule type="containsText" dxfId="304" priority="300" operator="containsText" text="error">
      <formula>NOT(ISERROR(SEARCH("error",L1003)))</formula>
    </cfRule>
  </conditionalFormatting>
  <conditionalFormatting sqref="L1025">
    <cfRule type="containsText" dxfId="303" priority="299" operator="containsText" text="error">
      <formula>NOT(ISERROR(SEARCH("error",L1025)))</formula>
    </cfRule>
  </conditionalFormatting>
  <conditionalFormatting sqref="K1042:K1043">
    <cfRule type="containsText" dxfId="302" priority="298" operator="containsText" text="error">
      <formula>NOT(ISERROR(SEARCH("error",K1042)))</formula>
    </cfRule>
  </conditionalFormatting>
  <conditionalFormatting sqref="L1040 L1042:L1043">
    <cfRule type="containsText" dxfId="301" priority="297" operator="containsText" text="error">
      <formula>NOT(ISERROR(SEARCH("error",L1040)))</formula>
    </cfRule>
  </conditionalFormatting>
  <conditionalFormatting sqref="L1044:L1065">
    <cfRule type="containsText" dxfId="300" priority="296" operator="containsText" text="error">
      <formula>NOT(ISERROR(SEARCH("error",L1044)))</formula>
    </cfRule>
  </conditionalFormatting>
  <conditionalFormatting sqref="L1066">
    <cfRule type="containsText" dxfId="299" priority="295" operator="containsText" text="error">
      <formula>NOT(ISERROR(SEARCH("error",L1066)))</formula>
    </cfRule>
  </conditionalFormatting>
  <conditionalFormatting sqref="K1083:K1084">
    <cfRule type="containsText" dxfId="298" priority="294" operator="containsText" text="error">
      <formula>NOT(ISERROR(SEARCH("error",K1083)))</formula>
    </cfRule>
  </conditionalFormatting>
  <conditionalFormatting sqref="L1081 L1083:L1084">
    <cfRule type="containsText" dxfId="297" priority="293" operator="containsText" text="error">
      <formula>NOT(ISERROR(SEARCH("error",L1081)))</formula>
    </cfRule>
  </conditionalFormatting>
  <conditionalFormatting sqref="L1085:L1106">
    <cfRule type="containsText" dxfId="296" priority="292" operator="containsText" text="error">
      <formula>NOT(ISERROR(SEARCH("error",L1085)))</formula>
    </cfRule>
  </conditionalFormatting>
  <conditionalFormatting sqref="L1107">
    <cfRule type="containsText" dxfId="295" priority="291" operator="containsText" text="error">
      <formula>NOT(ISERROR(SEARCH("error",L1107)))</formula>
    </cfRule>
  </conditionalFormatting>
  <conditionalFormatting sqref="K1124:K1125">
    <cfRule type="containsText" dxfId="294" priority="290" operator="containsText" text="error">
      <formula>NOT(ISERROR(SEARCH("error",K1124)))</formula>
    </cfRule>
  </conditionalFormatting>
  <conditionalFormatting sqref="L1122 L1124:L1125">
    <cfRule type="containsText" dxfId="293" priority="289" operator="containsText" text="error">
      <formula>NOT(ISERROR(SEARCH("error",L1122)))</formula>
    </cfRule>
  </conditionalFormatting>
  <conditionalFormatting sqref="L1126:L1147">
    <cfRule type="containsText" dxfId="292" priority="288" operator="containsText" text="error">
      <formula>NOT(ISERROR(SEARCH("error",L1126)))</formula>
    </cfRule>
  </conditionalFormatting>
  <conditionalFormatting sqref="L1148">
    <cfRule type="containsText" dxfId="291" priority="287" operator="containsText" text="error">
      <formula>NOT(ISERROR(SEARCH("error",L1148)))</formula>
    </cfRule>
  </conditionalFormatting>
  <conditionalFormatting sqref="K1165:K1166">
    <cfRule type="containsText" dxfId="290" priority="286" operator="containsText" text="error">
      <formula>NOT(ISERROR(SEARCH("error",K1165)))</formula>
    </cfRule>
  </conditionalFormatting>
  <conditionalFormatting sqref="L1163 L1165:L1166">
    <cfRule type="containsText" dxfId="289" priority="285" operator="containsText" text="error">
      <formula>NOT(ISERROR(SEARCH("error",L1163)))</formula>
    </cfRule>
  </conditionalFormatting>
  <conditionalFormatting sqref="L1167:L1188">
    <cfRule type="containsText" dxfId="288" priority="284" operator="containsText" text="error">
      <formula>NOT(ISERROR(SEARCH("error",L1167)))</formula>
    </cfRule>
  </conditionalFormatting>
  <conditionalFormatting sqref="L1189">
    <cfRule type="containsText" dxfId="287" priority="283" operator="containsText" text="error">
      <formula>NOT(ISERROR(SEARCH("error",L1189)))</formula>
    </cfRule>
  </conditionalFormatting>
  <conditionalFormatting sqref="K1206:K1207">
    <cfRule type="containsText" dxfId="286" priority="282" operator="containsText" text="error">
      <formula>NOT(ISERROR(SEARCH("error",K1206)))</formula>
    </cfRule>
  </conditionalFormatting>
  <conditionalFormatting sqref="L1204 L1206:L1207">
    <cfRule type="containsText" dxfId="285" priority="281" operator="containsText" text="error">
      <formula>NOT(ISERROR(SEARCH("error",L1204)))</formula>
    </cfRule>
  </conditionalFormatting>
  <conditionalFormatting sqref="L1208:L1229">
    <cfRule type="containsText" dxfId="284" priority="280" operator="containsText" text="error">
      <formula>NOT(ISERROR(SEARCH("error",L1208)))</formula>
    </cfRule>
  </conditionalFormatting>
  <conditionalFormatting sqref="L1230">
    <cfRule type="containsText" dxfId="283" priority="279" operator="containsText" text="error">
      <formula>NOT(ISERROR(SEARCH("error",L1230)))</formula>
    </cfRule>
  </conditionalFormatting>
  <conditionalFormatting sqref="K1247:K1248">
    <cfRule type="containsText" dxfId="282" priority="278" operator="containsText" text="error">
      <formula>NOT(ISERROR(SEARCH("error",K1247)))</formula>
    </cfRule>
  </conditionalFormatting>
  <conditionalFormatting sqref="L1245 L1247:L1248">
    <cfRule type="containsText" dxfId="281" priority="277" operator="containsText" text="error">
      <formula>NOT(ISERROR(SEARCH("error",L1245)))</formula>
    </cfRule>
  </conditionalFormatting>
  <conditionalFormatting sqref="L1249:L1270">
    <cfRule type="containsText" dxfId="280" priority="276" operator="containsText" text="error">
      <formula>NOT(ISERROR(SEARCH("error",L1249)))</formula>
    </cfRule>
  </conditionalFormatting>
  <conditionalFormatting sqref="L1271">
    <cfRule type="containsText" dxfId="279" priority="275" operator="containsText" text="error">
      <formula>NOT(ISERROR(SEARCH("error",L1271)))</formula>
    </cfRule>
  </conditionalFormatting>
  <conditionalFormatting sqref="K1288:K1289">
    <cfRule type="containsText" dxfId="278" priority="274" operator="containsText" text="error">
      <formula>NOT(ISERROR(SEARCH("error",K1288)))</formula>
    </cfRule>
  </conditionalFormatting>
  <conditionalFormatting sqref="L1286 L1288:L1289">
    <cfRule type="containsText" dxfId="277" priority="273" operator="containsText" text="error">
      <formula>NOT(ISERROR(SEARCH("error",L1286)))</formula>
    </cfRule>
  </conditionalFormatting>
  <conditionalFormatting sqref="L1290:L1311">
    <cfRule type="containsText" dxfId="276" priority="272" operator="containsText" text="error">
      <formula>NOT(ISERROR(SEARCH("error",L1290)))</formula>
    </cfRule>
  </conditionalFormatting>
  <conditionalFormatting sqref="L1312">
    <cfRule type="containsText" dxfId="275" priority="271" operator="containsText" text="error">
      <formula>NOT(ISERROR(SEARCH("error",L1312)))</formula>
    </cfRule>
  </conditionalFormatting>
  <conditionalFormatting sqref="K1329:K1330">
    <cfRule type="containsText" dxfId="274" priority="270" operator="containsText" text="error">
      <formula>NOT(ISERROR(SEARCH("error",K1329)))</formula>
    </cfRule>
  </conditionalFormatting>
  <conditionalFormatting sqref="L1327 L1329:L1330">
    <cfRule type="containsText" dxfId="273" priority="269" operator="containsText" text="error">
      <formula>NOT(ISERROR(SEARCH("error",L1327)))</formula>
    </cfRule>
  </conditionalFormatting>
  <conditionalFormatting sqref="L1331:L1352">
    <cfRule type="containsText" dxfId="272" priority="268" operator="containsText" text="error">
      <formula>NOT(ISERROR(SEARCH("error",L1331)))</formula>
    </cfRule>
  </conditionalFormatting>
  <conditionalFormatting sqref="L1353">
    <cfRule type="containsText" dxfId="271" priority="267" operator="containsText" text="error">
      <formula>NOT(ISERROR(SEARCH("error",L1353)))</formula>
    </cfRule>
  </conditionalFormatting>
  <conditionalFormatting sqref="K1370:K1371">
    <cfRule type="containsText" dxfId="270" priority="266" operator="containsText" text="error">
      <formula>NOT(ISERROR(SEARCH("error",K1370)))</formula>
    </cfRule>
  </conditionalFormatting>
  <conditionalFormatting sqref="L1368 L1370:L1371">
    <cfRule type="containsText" dxfId="269" priority="265" operator="containsText" text="error">
      <formula>NOT(ISERROR(SEARCH("error",L1368)))</formula>
    </cfRule>
  </conditionalFormatting>
  <conditionalFormatting sqref="L1372:L1393">
    <cfRule type="containsText" dxfId="268" priority="264" operator="containsText" text="error">
      <formula>NOT(ISERROR(SEARCH("error",L1372)))</formula>
    </cfRule>
  </conditionalFormatting>
  <conditionalFormatting sqref="L1394">
    <cfRule type="containsText" dxfId="267" priority="263" operator="containsText" text="error">
      <formula>NOT(ISERROR(SEARCH("error",L1394)))</formula>
    </cfRule>
  </conditionalFormatting>
  <conditionalFormatting sqref="K1411:K1412">
    <cfRule type="containsText" dxfId="266" priority="262" operator="containsText" text="error">
      <formula>NOT(ISERROR(SEARCH("error",K1411)))</formula>
    </cfRule>
  </conditionalFormatting>
  <conditionalFormatting sqref="L1409 L1411:L1412">
    <cfRule type="containsText" dxfId="265" priority="261" operator="containsText" text="error">
      <formula>NOT(ISERROR(SEARCH("error",L1409)))</formula>
    </cfRule>
  </conditionalFormatting>
  <conditionalFormatting sqref="L1413:L1434">
    <cfRule type="containsText" dxfId="264" priority="260" operator="containsText" text="error">
      <formula>NOT(ISERROR(SEARCH("error",L1413)))</formula>
    </cfRule>
  </conditionalFormatting>
  <conditionalFormatting sqref="L1435">
    <cfRule type="containsText" dxfId="263" priority="259" operator="containsText" text="error">
      <formula>NOT(ISERROR(SEARCH("error",L1435)))</formula>
    </cfRule>
  </conditionalFormatting>
  <conditionalFormatting sqref="K1452:K1453">
    <cfRule type="containsText" dxfId="262" priority="258" operator="containsText" text="error">
      <formula>NOT(ISERROR(SEARCH("error",K1452)))</formula>
    </cfRule>
  </conditionalFormatting>
  <conditionalFormatting sqref="L1450 L1452:L1453">
    <cfRule type="containsText" dxfId="261" priority="257" operator="containsText" text="error">
      <formula>NOT(ISERROR(SEARCH("error",L1450)))</formula>
    </cfRule>
  </conditionalFormatting>
  <conditionalFormatting sqref="L1454:L1475">
    <cfRule type="containsText" dxfId="260" priority="256" operator="containsText" text="error">
      <formula>NOT(ISERROR(SEARCH("error",L1454)))</formula>
    </cfRule>
  </conditionalFormatting>
  <conditionalFormatting sqref="L1476">
    <cfRule type="containsText" dxfId="259" priority="255" operator="containsText" text="error">
      <formula>NOT(ISERROR(SEARCH("error",L1476)))</formula>
    </cfRule>
  </conditionalFormatting>
  <conditionalFormatting sqref="K1493:K1494">
    <cfRule type="containsText" dxfId="258" priority="254" operator="containsText" text="error">
      <formula>NOT(ISERROR(SEARCH("error",K1493)))</formula>
    </cfRule>
  </conditionalFormatting>
  <conditionalFormatting sqref="L1491 L1493:L1494">
    <cfRule type="containsText" dxfId="257" priority="253" operator="containsText" text="error">
      <formula>NOT(ISERROR(SEARCH("error",L1491)))</formula>
    </cfRule>
  </conditionalFormatting>
  <conditionalFormatting sqref="L1495:L1516">
    <cfRule type="containsText" dxfId="256" priority="252" operator="containsText" text="error">
      <formula>NOT(ISERROR(SEARCH("error",L1495)))</formula>
    </cfRule>
  </conditionalFormatting>
  <conditionalFormatting sqref="L1517">
    <cfRule type="containsText" dxfId="255" priority="251" operator="containsText" text="error">
      <formula>NOT(ISERROR(SEARCH("error",L1517)))</formula>
    </cfRule>
  </conditionalFormatting>
  <conditionalFormatting sqref="K1534:K1535">
    <cfRule type="containsText" dxfId="254" priority="250" operator="containsText" text="error">
      <formula>NOT(ISERROR(SEARCH("error",K1534)))</formula>
    </cfRule>
  </conditionalFormatting>
  <conditionalFormatting sqref="L1532 L1534:L1535">
    <cfRule type="containsText" dxfId="253" priority="249" operator="containsText" text="error">
      <formula>NOT(ISERROR(SEARCH("error",L1532)))</formula>
    </cfRule>
  </conditionalFormatting>
  <conditionalFormatting sqref="L1536:L1557">
    <cfRule type="containsText" dxfId="252" priority="248" operator="containsText" text="error">
      <formula>NOT(ISERROR(SEARCH("error",L1536)))</formula>
    </cfRule>
  </conditionalFormatting>
  <conditionalFormatting sqref="L1558">
    <cfRule type="containsText" dxfId="251" priority="247" operator="containsText" text="error">
      <formula>NOT(ISERROR(SEARCH("error",L1558)))</formula>
    </cfRule>
  </conditionalFormatting>
  <conditionalFormatting sqref="K1575:K1576">
    <cfRule type="containsText" dxfId="250" priority="246" operator="containsText" text="error">
      <formula>NOT(ISERROR(SEARCH("error",K1575)))</formula>
    </cfRule>
  </conditionalFormatting>
  <conditionalFormatting sqref="L1573 L1575:L1576">
    <cfRule type="containsText" dxfId="249" priority="245" operator="containsText" text="error">
      <formula>NOT(ISERROR(SEARCH("error",L1573)))</formula>
    </cfRule>
  </conditionalFormatting>
  <conditionalFormatting sqref="L1577:L1598">
    <cfRule type="containsText" dxfId="248" priority="244" operator="containsText" text="error">
      <formula>NOT(ISERROR(SEARCH("error",L1577)))</formula>
    </cfRule>
  </conditionalFormatting>
  <conditionalFormatting sqref="L1599">
    <cfRule type="containsText" dxfId="247" priority="243" operator="containsText" text="error">
      <formula>NOT(ISERROR(SEARCH("error",L1599)))</formula>
    </cfRule>
  </conditionalFormatting>
  <conditionalFormatting sqref="K1616:K1617">
    <cfRule type="containsText" dxfId="246" priority="242" operator="containsText" text="error">
      <formula>NOT(ISERROR(SEARCH("error",K1616)))</formula>
    </cfRule>
  </conditionalFormatting>
  <conditionalFormatting sqref="L1614 L1616:L1617">
    <cfRule type="containsText" dxfId="245" priority="241" operator="containsText" text="error">
      <formula>NOT(ISERROR(SEARCH("error",L1614)))</formula>
    </cfRule>
  </conditionalFormatting>
  <conditionalFormatting sqref="L1618:L1639">
    <cfRule type="containsText" dxfId="244" priority="240" operator="containsText" text="error">
      <formula>NOT(ISERROR(SEARCH("error",L1618)))</formula>
    </cfRule>
  </conditionalFormatting>
  <conditionalFormatting sqref="L1640">
    <cfRule type="containsText" dxfId="243" priority="239" operator="containsText" text="error">
      <formula>NOT(ISERROR(SEARCH("error",L1640)))</formula>
    </cfRule>
  </conditionalFormatting>
  <conditionalFormatting sqref="K1657:K1658">
    <cfRule type="containsText" dxfId="242" priority="238" operator="containsText" text="error">
      <formula>NOT(ISERROR(SEARCH("error",K1657)))</formula>
    </cfRule>
  </conditionalFormatting>
  <conditionalFormatting sqref="L1655 L1657:L1658">
    <cfRule type="containsText" dxfId="241" priority="237" operator="containsText" text="error">
      <formula>NOT(ISERROR(SEARCH("error",L1655)))</formula>
    </cfRule>
  </conditionalFormatting>
  <conditionalFormatting sqref="L1659:L1680">
    <cfRule type="containsText" dxfId="240" priority="236" operator="containsText" text="error">
      <formula>NOT(ISERROR(SEARCH("error",L1659)))</formula>
    </cfRule>
  </conditionalFormatting>
  <conditionalFormatting sqref="L1681">
    <cfRule type="containsText" dxfId="239" priority="235" operator="containsText" text="error">
      <formula>NOT(ISERROR(SEARCH("error",L1681)))</formula>
    </cfRule>
  </conditionalFormatting>
  <conditionalFormatting sqref="K1698:K1699">
    <cfRule type="containsText" dxfId="238" priority="234" operator="containsText" text="error">
      <formula>NOT(ISERROR(SEARCH("error",K1698)))</formula>
    </cfRule>
  </conditionalFormatting>
  <conditionalFormatting sqref="L1696 L1698:L1699">
    <cfRule type="containsText" dxfId="237" priority="233" operator="containsText" text="error">
      <formula>NOT(ISERROR(SEARCH("error",L1696)))</formula>
    </cfRule>
  </conditionalFormatting>
  <conditionalFormatting sqref="L1700:L1721">
    <cfRule type="containsText" dxfId="236" priority="232" operator="containsText" text="error">
      <formula>NOT(ISERROR(SEARCH("error",L1700)))</formula>
    </cfRule>
  </conditionalFormatting>
  <conditionalFormatting sqref="L1722">
    <cfRule type="containsText" dxfId="235" priority="231" operator="containsText" text="error">
      <formula>NOT(ISERROR(SEARCH("error",L1722)))</formula>
    </cfRule>
  </conditionalFormatting>
  <conditionalFormatting sqref="K1739:K1740">
    <cfRule type="containsText" dxfId="234" priority="230" operator="containsText" text="error">
      <formula>NOT(ISERROR(SEARCH("error",K1739)))</formula>
    </cfRule>
  </conditionalFormatting>
  <conditionalFormatting sqref="L1737 L1739:L1740">
    <cfRule type="containsText" dxfId="233" priority="229" operator="containsText" text="error">
      <formula>NOT(ISERROR(SEARCH("error",L1737)))</formula>
    </cfRule>
  </conditionalFormatting>
  <conditionalFormatting sqref="L1741:L1762">
    <cfRule type="containsText" dxfId="232" priority="228" operator="containsText" text="error">
      <formula>NOT(ISERROR(SEARCH("error",L1741)))</formula>
    </cfRule>
  </conditionalFormatting>
  <conditionalFormatting sqref="L1763">
    <cfRule type="containsText" dxfId="231" priority="227" operator="containsText" text="error">
      <formula>NOT(ISERROR(SEARCH("error",L1763)))</formula>
    </cfRule>
  </conditionalFormatting>
  <conditionalFormatting sqref="K1780:K1781">
    <cfRule type="containsText" dxfId="230" priority="226" operator="containsText" text="error">
      <formula>NOT(ISERROR(SEARCH("error",K1780)))</formula>
    </cfRule>
  </conditionalFormatting>
  <conditionalFormatting sqref="L1778 L1780:L1781">
    <cfRule type="containsText" dxfId="229" priority="225" operator="containsText" text="error">
      <formula>NOT(ISERROR(SEARCH("error",L1778)))</formula>
    </cfRule>
  </conditionalFormatting>
  <conditionalFormatting sqref="L1782:L1803">
    <cfRule type="containsText" dxfId="228" priority="224" operator="containsText" text="error">
      <formula>NOT(ISERROR(SEARCH("error",L1782)))</formula>
    </cfRule>
  </conditionalFormatting>
  <conditionalFormatting sqref="L1804">
    <cfRule type="containsText" dxfId="227" priority="223" operator="containsText" text="error">
      <formula>NOT(ISERROR(SEARCH("error",L1804)))</formula>
    </cfRule>
  </conditionalFormatting>
  <conditionalFormatting sqref="K1821:K1822">
    <cfRule type="containsText" dxfId="226" priority="222" operator="containsText" text="error">
      <formula>NOT(ISERROR(SEARCH("error",K1821)))</formula>
    </cfRule>
  </conditionalFormatting>
  <conditionalFormatting sqref="L1819 L1821:L1822">
    <cfRule type="containsText" dxfId="225" priority="221" operator="containsText" text="error">
      <formula>NOT(ISERROR(SEARCH("error",L1819)))</formula>
    </cfRule>
  </conditionalFormatting>
  <conditionalFormatting sqref="L1823:L1844">
    <cfRule type="containsText" dxfId="224" priority="220" operator="containsText" text="error">
      <formula>NOT(ISERROR(SEARCH("error",L1823)))</formula>
    </cfRule>
  </conditionalFormatting>
  <conditionalFormatting sqref="L1845">
    <cfRule type="containsText" dxfId="223" priority="219" operator="containsText" text="error">
      <formula>NOT(ISERROR(SEARCH("error",L1845)))</formula>
    </cfRule>
  </conditionalFormatting>
  <conditionalFormatting sqref="K1862:K1863">
    <cfRule type="containsText" dxfId="222" priority="218" operator="containsText" text="error">
      <formula>NOT(ISERROR(SEARCH("error",K1862)))</formula>
    </cfRule>
  </conditionalFormatting>
  <conditionalFormatting sqref="L1860 L1862:L1863">
    <cfRule type="containsText" dxfId="221" priority="217" operator="containsText" text="error">
      <formula>NOT(ISERROR(SEARCH("error",L1860)))</formula>
    </cfRule>
  </conditionalFormatting>
  <conditionalFormatting sqref="L1864:L1885">
    <cfRule type="containsText" dxfId="220" priority="216" operator="containsText" text="error">
      <formula>NOT(ISERROR(SEARCH("error",L1864)))</formula>
    </cfRule>
  </conditionalFormatting>
  <conditionalFormatting sqref="L1886">
    <cfRule type="containsText" dxfId="219" priority="215" operator="containsText" text="error">
      <formula>NOT(ISERROR(SEARCH("error",L1886)))</formula>
    </cfRule>
  </conditionalFormatting>
  <conditionalFormatting sqref="K1903:K1904">
    <cfRule type="containsText" dxfId="218" priority="214" operator="containsText" text="error">
      <formula>NOT(ISERROR(SEARCH("error",K1903)))</formula>
    </cfRule>
  </conditionalFormatting>
  <conditionalFormatting sqref="L1901 L1903:L1904">
    <cfRule type="containsText" dxfId="217" priority="213" operator="containsText" text="error">
      <formula>NOT(ISERROR(SEARCH("error",L1901)))</formula>
    </cfRule>
  </conditionalFormatting>
  <conditionalFormatting sqref="L1905:L1926">
    <cfRule type="containsText" dxfId="216" priority="212" operator="containsText" text="error">
      <formula>NOT(ISERROR(SEARCH("error",L1905)))</formula>
    </cfRule>
  </conditionalFormatting>
  <conditionalFormatting sqref="L1927">
    <cfRule type="containsText" dxfId="215" priority="211" operator="containsText" text="error">
      <formula>NOT(ISERROR(SEARCH("error",L1927)))</formula>
    </cfRule>
  </conditionalFormatting>
  <conditionalFormatting sqref="K1944:K1945">
    <cfRule type="containsText" dxfId="214" priority="210" operator="containsText" text="error">
      <formula>NOT(ISERROR(SEARCH("error",K1944)))</formula>
    </cfRule>
  </conditionalFormatting>
  <conditionalFormatting sqref="L1942 L1944:L1945">
    <cfRule type="containsText" dxfId="213" priority="209" operator="containsText" text="error">
      <formula>NOT(ISERROR(SEARCH("error",L1942)))</formula>
    </cfRule>
  </conditionalFormatting>
  <conditionalFormatting sqref="L1946:L1967">
    <cfRule type="containsText" dxfId="212" priority="208" operator="containsText" text="error">
      <formula>NOT(ISERROR(SEARCH("error",L1946)))</formula>
    </cfRule>
  </conditionalFormatting>
  <conditionalFormatting sqref="L1968">
    <cfRule type="containsText" dxfId="211" priority="207" operator="containsText" text="error">
      <formula>NOT(ISERROR(SEARCH("error",L1968)))</formula>
    </cfRule>
  </conditionalFormatting>
  <conditionalFormatting sqref="K1985:K1986">
    <cfRule type="containsText" dxfId="210" priority="206" operator="containsText" text="error">
      <formula>NOT(ISERROR(SEARCH("error",K1985)))</formula>
    </cfRule>
  </conditionalFormatting>
  <conditionalFormatting sqref="L1983 L1985:L1986">
    <cfRule type="containsText" dxfId="209" priority="205" operator="containsText" text="error">
      <formula>NOT(ISERROR(SEARCH("error",L1983)))</formula>
    </cfRule>
  </conditionalFormatting>
  <conditionalFormatting sqref="L1987:L2008">
    <cfRule type="containsText" dxfId="208" priority="204" operator="containsText" text="error">
      <formula>NOT(ISERROR(SEARCH("error",L1987)))</formula>
    </cfRule>
  </conditionalFormatting>
  <conditionalFormatting sqref="L2009">
    <cfRule type="containsText" dxfId="207" priority="203" operator="containsText" text="error">
      <formula>NOT(ISERROR(SEARCH("error",L2009)))</formula>
    </cfRule>
  </conditionalFormatting>
  <conditionalFormatting sqref="K2026:K2027">
    <cfRule type="containsText" dxfId="206" priority="202" operator="containsText" text="error">
      <formula>NOT(ISERROR(SEARCH("error",K2026)))</formula>
    </cfRule>
  </conditionalFormatting>
  <conditionalFormatting sqref="L2024 L2026:L2027">
    <cfRule type="containsText" dxfId="205" priority="201" operator="containsText" text="error">
      <formula>NOT(ISERROR(SEARCH("error",L2024)))</formula>
    </cfRule>
  </conditionalFormatting>
  <conditionalFormatting sqref="L2028:L2049">
    <cfRule type="containsText" dxfId="204" priority="200" operator="containsText" text="error">
      <formula>NOT(ISERROR(SEARCH("error",L2028)))</formula>
    </cfRule>
  </conditionalFormatting>
  <conditionalFormatting sqref="L2050">
    <cfRule type="containsText" dxfId="203" priority="199" operator="containsText" text="error">
      <formula>NOT(ISERROR(SEARCH("error",L2050)))</formula>
    </cfRule>
  </conditionalFormatting>
  <conditionalFormatting sqref="J58:J82">
    <cfRule type="containsText" dxfId="202" priority="198" operator="containsText" text="error">
      <formula>NOT(ISERROR(SEARCH("error",J58)))</formula>
    </cfRule>
  </conditionalFormatting>
  <conditionalFormatting sqref="J58:J82">
    <cfRule type="cellIs" dxfId="201" priority="196" operator="lessThan">
      <formula>12</formula>
    </cfRule>
    <cfRule type="cellIs" dxfId="200" priority="197" operator="equal">
      <formula>"4,6,8"</formula>
    </cfRule>
  </conditionalFormatting>
  <conditionalFormatting sqref="J58">
    <cfRule type="expression" dxfId="199" priority="195">
      <formula>AND(C58="NO",E58&lt;12,C59="")</formula>
    </cfRule>
  </conditionalFormatting>
  <conditionalFormatting sqref="J99:J123">
    <cfRule type="containsText" dxfId="198" priority="194" operator="containsText" text="error">
      <formula>NOT(ISERROR(SEARCH("error",J99)))</formula>
    </cfRule>
  </conditionalFormatting>
  <conditionalFormatting sqref="J99:J123">
    <cfRule type="cellIs" dxfId="197" priority="192" operator="lessThan">
      <formula>12</formula>
    </cfRule>
    <cfRule type="cellIs" dxfId="196" priority="193" operator="equal">
      <formula>"4,6,8"</formula>
    </cfRule>
  </conditionalFormatting>
  <conditionalFormatting sqref="J99">
    <cfRule type="expression" dxfId="195" priority="191">
      <formula>AND(C99="NO",E99&lt;12,C100="")</formula>
    </cfRule>
  </conditionalFormatting>
  <conditionalFormatting sqref="J140:J164">
    <cfRule type="containsText" dxfId="194" priority="190" operator="containsText" text="error">
      <formula>NOT(ISERROR(SEARCH("error",J140)))</formula>
    </cfRule>
  </conditionalFormatting>
  <conditionalFormatting sqref="J140:J164">
    <cfRule type="cellIs" dxfId="193" priority="188" operator="lessThan">
      <formula>12</formula>
    </cfRule>
    <cfRule type="cellIs" dxfId="192" priority="189" operator="equal">
      <formula>"4,6,8"</formula>
    </cfRule>
  </conditionalFormatting>
  <conditionalFormatting sqref="J140">
    <cfRule type="expression" dxfId="191" priority="187">
      <formula>AND(C140="NO",E140&lt;12,C141="")</formula>
    </cfRule>
  </conditionalFormatting>
  <conditionalFormatting sqref="J181:J205">
    <cfRule type="containsText" dxfId="190" priority="186" operator="containsText" text="error">
      <formula>NOT(ISERROR(SEARCH("error",J181)))</formula>
    </cfRule>
  </conditionalFormatting>
  <conditionalFormatting sqref="J181:J205">
    <cfRule type="cellIs" dxfId="189" priority="184" operator="lessThan">
      <formula>12</formula>
    </cfRule>
    <cfRule type="cellIs" dxfId="188" priority="185" operator="equal">
      <formula>"4,6,8"</formula>
    </cfRule>
  </conditionalFormatting>
  <conditionalFormatting sqref="J181">
    <cfRule type="expression" dxfId="187" priority="183">
      <formula>AND(C181="NO",E181&lt;12,C182="")</formula>
    </cfRule>
  </conditionalFormatting>
  <conditionalFormatting sqref="J222:J246">
    <cfRule type="containsText" dxfId="186" priority="182" operator="containsText" text="error">
      <formula>NOT(ISERROR(SEARCH("error",J222)))</formula>
    </cfRule>
  </conditionalFormatting>
  <conditionalFormatting sqref="J222:J246">
    <cfRule type="cellIs" dxfId="185" priority="180" operator="lessThan">
      <formula>12</formula>
    </cfRule>
    <cfRule type="cellIs" dxfId="184" priority="181" operator="equal">
      <formula>"4,6,8"</formula>
    </cfRule>
  </conditionalFormatting>
  <conditionalFormatting sqref="J222">
    <cfRule type="expression" dxfId="183" priority="179">
      <formula>AND(C222="NO",E222&lt;12,C223="")</formula>
    </cfRule>
  </conditionalFormatting>
  <conditionalFormatting sqref="J263:J287">
    <cfRule type="containsText" dxfId="182" priority="178" operator="containsText" text="error">
      <formula>NOT(ISERROR(SEARCH("error",J263)))</formula>
    </cfRule>
  </conditionalFormatting>
  <conditionalFormatting sqref="J263:J287">
    <cfRule type="cellIs" dxfId="181" priority="176" operator="lessThan">
      <formula>12</formula>
    </cfRule>
    <cfRule type="cellIs" dxfId="180" priority="177" operator="equal">
      <formula>"4,6,8"</formula>
    </cfRule>
  </conditionalFormatting>
  <conditionalFormatting sqref="J263">
    <cfRule type="expression" dxfId="179" priority="175">
      <formula>AND(C263="NO",E263&lt;12,C264="")</formula>
    </cfRule>
  </conditionalFormatting>
  <conditionalFormatting sqref="J304:J328">
    <cfRule type="containsText" dxfId="178" priority="174" operator="containsText" text="error">
      <formula>NOT(ISERROR(SEARCH("error",J304)))</formula>
    </cfRule>
  </conditionalFormatting>
  <conditionalFormatting sqref="J304:J328">
    <cfRule type="cellIs" dxfId="177" priority="172" operator="lessThan">
      <formula>12</formula>
    </cfRule>
    <cfRule type="cellIs" dxfId="176" priority="173" operator="equal">
      <formula>"4,6,8"</formula>
    </cfRule>
  </conditionalFormatting>
  <conditionalFormatting sqref="J304">
    <cfRule type="expression" dxfId="175" priority="171">
      <formula>AND(C304="NO",E304&lt;12,C305="")</formula>
    </cfRule>
  </conditionalFormatting>
  <conditionalFormatting sqref="J345:J369">
    <cfRule type="containsText" dxfId="174" priority="170" operator="containsText" text="error">
      <formula>NOT(ISERROR(SEARCH("error",J345)))</formula>
    </cfRule>
  </conditionalFormatting>
  <conditionalFormatting sqref="J345:J369">
    <cfRule type="cellIs" dxfId="173" priority="168" operator="lessThan">
      <formula>12</formula>
    </cfRule>
    <cfRule type="cellIs" dxfId="172" priority="169" operator="equal">
      <formula>"4,6,8"</formula>
    </cfRule>
  </conditionalFormatting>
  <conditionalFormatting sqref="J345">
    <cfRule type="expression" dxfId="171" priority="167">
      <formula>AND(C345="NO",E345&lt;12,C346="")</formula>
    </cfRule>
  </conditionalFormatting>
  <conditionalFormatting sqref="J386:J410">
    <cfRule type="containsText" dxfId="170" priority="166" operator="containsText" text="error">
      <formula>NOT(ISERROR(SEARCH("error",J386)))</formula>
    </cfRule>
  </conditionalFormatting>
  <conditionalFormatting sqref="J386:J410">
    <cfRule type="cellIs" dxfId="169" priority="164" operator="lessThan">
      <formula>12</formula>
    </cfRule>
    <cfRule type="cellIs" dxfId="168" priority="165" operator="equal">
      <formula>"4,6,8"</formula>
    </cfRule>
  </conditionalFormatting>
  <conditionalFormatting sqref="J386">
    <cfRule type="expression" dxfId="167" priority="163">
      <formula>AND(C386="NO",E386&lt;12,C387="")</formula>
    </cfRule>
  </conditionalFormatting>
  <conditionalFormatting sqref="J427:J451">
    <cfRule type="containsText" dxfId="166" priority="162" operator="containsText" text="error">
      <formula>NOT(ISERROR(SEARCH("error",J427)))</formula>
    </cfRule>
  </conditionalFormatting>
  <conditionalFormatting sqref="J427:J451">
    <cfRule type="cellIs" dxfId="165" priority="160" operator="lessThan">
      <formula>12</formula>
    </cfRule>
    <cfRule type="cellIs" dxfId="164" priority="161" operator="equal">
      <formula>"4,6,8"</formula>
    </cfRule>
  </conditionalFormatting>
  <conditionalFormatting sqref="J427">
    <cfRule type="expression" dxfId="163" priority="159">
      <formula>AND(C427="NO",E427&lt;12,C428="")</formula>
    </cfRule>
  </conditionalFormatting>
  <conditionalFormatting sqref="J468:J492">
    <cfRule type="containsText" dxfId="162" priority="158" operator="containsText" text="error">
      <formula>NOT(ISERROR(SEARCH("error",J468)))</formula>
    </cfRule>
  </conditionalFormatting>
  <conditionalFormatting sqref="J468:J492">
    <cfRule type="cellIs" dxfId="161" priority="156" operator="lessThan">
      <formula>12</formula>
    </cfRule>
    <cfRule type="cellIs" dxfId="160" priority="157" operator="equal">
      <formula>"4,6,8"</formula>
    </cfRule>
  </conditionalFormatting>
  <conditionalFormatting sqref="J468">
    <cfRule type="expression" dxfId="159" priority="155">
      <formula>AND(C468="NO",E468&lt;12,C469="")</formula>
    </cfRule>
  </conditionalFormatting>
  <conditionalFormatting sqref="J509:J533">
    <cfRule type="containsText" dxfId="158" priority="154" operator="containsText" text="error">
      <formula>NOT(ISERROR(SEARCH("error",J509)))</formula>
    </cfRule>
  </conditionalFormatting>
  <conditionalFormatting sqref="J509:J533">
    <cfRule type="cellIs" dxfId="157" priority="152" operator="lessThan">
      <formula>12</formula>
    </cfRule>
    <cfRule type="cellIs" dxfId="156" priority="153" operator="equal">
      <formula>"4,6,8"</formula>
    </cfRule>
  </conditionalFormatting>
  <conditionalFormatting sqref="J509">
    <cfRule type="expression" dxfId="155" priority="151">
      <formula>AND(C509="NO",E509&lt;12,C510="")</formula>
    </cfRule>
  </conditionalFormatting>
  <conditionalFormatting sqref="J550:J574">
    <cfRule type="containsText" dxfId="154" priority="150" operator="containsText" text="error">
      <formula>NOT(ISERROR(SEARCH("error",J550)))</formula>
    </cfRule>
  </conditionalFormatting>
  <conditionalFormatting sqref="J550:J574">
    <cfRule type="cellIs" dxfId="153" priority="148" operator="lessThan">
      <formula>12</formula>
    </cfRule>
    <cfRule type="cellIs" dxfId="152" priority="149" operator="equal">
      <formula>"4,6,8"</formula>
    </cfRule>
  </conditionalFormatting>
  <conditionalFormatting sqref="J550">
    <cfRule type="expression" dxfId="151" priority="147">
      <formula>AND(C550="NO",E550&lt;12,C551="")</formula>
    </cfRule>
  </conditionalFormatting>
  <conditionalFormatting sqref="J591:J615">
    <cfRule type="containsText" dxfId="150" priority="146" operator="containsText" text="error">
      <formula>NOT(ISERROR(SEARCH("error",J591)))</formula>
    </cfRule>
  </conditionalFormatting>
  <conditionalFormatting sqref="J591:J615">
    <cfRule type="cellIs" dxfId="149" priority="144" operator="lessThan">
      <formula>12</formula>
    </cfRule>
    <cfRule type="cellIs" dxfId="148" priority="145" operator="equal">
      <formula>"4,6,8"</formula>
    </cfRule>
  </conditionalFormatting>
  <conditionalFormatting sqref="J591">
    <cfRule type="expression" dxfId="147" priority="143">
      <formula>AND(C591="NO",E591&lt;12,C592="")</formula>
    </cfRule>
  </conditionalFormatting>
  <conditionalFormatting sqref="J632:J656">
    <cfRule type="containsText" dxfId="146" priority="142" operator="containsText" text="error">
      <formula>NOT(ISERROR(SEARCH("error",J632)))</formula>
    </cfRule>
  </conditionalFormatting>
  <conditionalFormatting sqref="J632:J656">
    <cfRule type="cellIs" dxfId="145" priority="140" operator="lessThan">
      <formula>12</formula>
    </cfRule>
    <cfRule type="cellIs" dxfId="144" priority="141" operator="equal">
      <formula>"4,6,8"</formula>
    </cfRule>
  </conditionalFormatting>
  <conditionalFormatting sqref="J632">
    <cfRule type="expression" dxfId="143" priority="139">
      <formula>AND(C632="NO",E632&lt;12,C633="")</formula>
    </cfRule>
  </conditionalFormatting>
  <conditionalFormatting sqref="J673:J697">
    <cfRule type="containsText" dxfId="142" priority="138" operator="containsText" text="error">
      <formula>NOT(ISERROR(SEARCH("error",J673)))</formula>
    </cfRule>
  </conditionalFormatting>
  <conditionalFormatting sqref="J673:J697">
    <cfRule type="cellIs" dxfId="141" priority="136" operator="lessThan">
      <formula>12</formula>
    </cfRule>
    <cfRule type="cellIs" dxfId="140" priority="137" operator="equal">
      <formula>"4,6,8"</formula>
    </cfRule>
  </conditionalFormatting>
  <conditionalFormatting sqref="J673">
    <cfRule type="expression" dxfId="139" priority="135">
      <formula>AND(C673="NO",E673&lt;12,C674="")</formula>
    </cfRule>
  </conditionalFormatting>
  <conditionalFormatting sqref="J714:J738">
    <cfRule type="containsText" dxfId="138" priority="134" operator="containsText" text="error">
      <formula>NOT(ISERROR(SEARCH("error",J714)))</formula>
    </cfRule>
  </conditionalFormatting>
  <conditionalFormatting sqref="J714:J738">
    <cfRule type="cellIs" dxfId="137" priority="132" operator="lessThan">
      <formula>12</formula>
    </cfRule>
    <cfRule type="cellIs" dxfId="136" priority="133" operator="equal">
      <formula>"4,6,8"</formula>
    </cfRule>
  </conditionalFormatting>
  <conditionalFormatting sqref="J714">
    <cfRule type="expression" dxfId="135" priority="131">
      <formula>AND(C714="NO",E714&lt;12,C715="")</formula>
    </cfRule>
  </conditionalFormatting>
  <conditionalFormatting sqref="J755:J779">
    <cfRule type="containsText" dxfId="134" priority="130" operator="containsText" text="error">
      <formula>NOT(ISERROR(SEARCH("error",J755)))</formula>
    </cfRule>
  </conditionalFormatting>
  <conditionalFormatting sqref="J755:J779">
    <cfRule type="cellIs" dxfId="133" priority="128" operator="lessThan">
      <formula>12</formula>
    </cfRule>
    <cfRule type="cellIs" dxfId="132" priority="129" operator="equal">
      <formula>"4,6,8"</formula>
    </cfRule>
  </conditionalFormatting>
  <conditionalFormatting sqref="J755">
    <cfRule type="expression" dxfId="131" priority="127">
      <formula>AND(C755="NO",E755&lt;12,C756="")</formula>
    </cfRule>
  </conditionalFormatting>
  <conditionalFormatting sqref="J796:J820">
    <cfRule type="containsText" dxfId="130" priority="126" operator="containsText" text="error">
      <formula>NOT(ISERROR(SEARCH("error",J796)))</formula>
    </cfRule>
  </conditionalFormatting>
  <conditionalFormatting sqref="J796:J820">
    <cfRule type="cellIs" dxfId="129" priority="124" operator="lessThan">
      <formula>12</formula>
    </cfRule>
    <cfRule type="cellIs" dxfId="128" priority="125" operator="equal">
      <formula>"4,6,8"</formula>
    </cfRule>
  </conditionalFormatting>
  <conditionalFormatting sqref="J796">
    <cfRule type="expression" dxfId="127" priority="123">
      <formula>AND(C796="NO",E796&lt;12,C797="")</formula>
    </cfRule>
  </conditionalFormatting>
  <conditionalFormatting sqref="J837:J861">
    <cfRule type="containsText" dxfId="126" priority="122" operator="containsText" text="error">
      <formula>NOT(ISERROR(SEARCH("error",J837)))</formula>
    </cfRule>
  </conditionalFormatting>
  <conditionalFormatting sqref="J837:J861">
    <cfRule type="cellIs" dxfId="125" priority="120" operator="lessThan">
      <formula>12</formula>
    </cfRule>
    <cfRule type="cellIs" dxfId="124" priority="121" operator="equal">
      <formula>"4,6,8"</formula>
    </cfRule>
  </conditionalFormatting>
  <conditionalFormatting sqref="J837">
    <cfRule type="expression" dxfId="123" priority="119">
      <formula>AND(C837="NO",E837&lt;12,C838="")</formula>
    </cfRule>
  </conditionalFormatting>
  <conditionalFormatting sqref="J878:J902">
    <cfRule type="containsText" dxfId="122" priority="118" operator="containsText" text="error">
      <formula>NOT(ISERROR(SEARCH("error",J878)))</formula>
    </cfRule>
  </conditionalFormatting>
  <conditionalFormatting sqref="J878:J902">
    <cfRule type="cellIs" dxfId="121" priority="116" operator="lessThan">
      <formula>12</formula>
    </cfRule>
    <cfRule type="cellIs" dxfId="120" priority="117" operator="equal">
      <formula>"4,6,8"</formula>
    </cfRule>
  </conditionalFormatting>
  <conditionalFormatting sqref="J878">
    <cfRule type="expression" dxfId="119" priority="115">
      <formula>AND(C878="NO",E878&lt;12,C879="")</formula>
    </cfRule>
  </conditionalFormatting>
  <conditionalFormatting sqref="J919:J943">
    <cfRule type="containsText" dxfId="118" priority="114" operator="containsText" text="error">
      <formula>NOT(ISERROR(SEARCH("error",J919)))</formula>
    </cfRule>
  </conditionalFormatting>
  <conditionalFormatting sqref="J919:J943">
    <cfRule type="cellIs" dxfId="117" priority="112" operator="lessThan">
      <formula>12</formula>
    </cfRule>
    <cfRule type="cellIs" dxfId="116" priority="113" operator="equal">
      <formula>"4,6,8"</formula>
    </cfRule>
  </conditionalFormatting>
  <conditionalFormatting sqref="J919">
    <cfRule type="expression" dxfId="115" priority="111">
      <formula>AND(C919="NO",E919&lt;12,C920="")</formula>
    </cfRule>
  </conditionalFormatting>
  <conditionalFormatting sqref="J960:J984">
    <cfRule type="containsText" dxfId="114" priority="110" operator="containsText" text="error">
      <formula>NOT(ISERROR(SEARCH("error",J960)))</formula>
    </cfRule>
  </conditionalFormatting>
  <conditionalFormatting sqref="J960:J984">
    <cfRule type="cellIs" dxfId="113" priority="108" operator="lessThan">
      <formula>12</formula>
    </cfRule>
    <cfRule type="cellIs" dxfId="112" priority="109" operator="equal">
      <formula>"4,6,8"</formula>
    </cfRule>
  </conditionalFormatting>
  <conditionalFormatting sqref="J960">
    <cfRule type="expression" dxfId="111" priority="107">
      <formula>AND(C960="NO",E960&lt;12,C961="")</formula>
    </cfRule>
  </conditionalFormatting>
  <conditionalFormatting sqref="J1001:J1025">
    <cfRule type="containsText" dxfId="110" priority="106" operator="containsText" text="error">
      <formula>NOT(ISERROR(SEARCH("error",J1001)))</formula>
    </cfRule>
  </conditionalFormatting>
  <conditionalFormatting sqref="J1001:J1025">
    <cfRule type="cellIs" dxfId="109" priority="104" operator="lessThan">
      <formula>12</formula>
    </cfRule>
    <cfRule type="cellIs" dxfId="108" priority="105" operator="equal">
      <formula>"4,6,8"</formula>
    </cfRule>
  </conditionalFormatting>
  <conditionalFormatting sqref="J1001">
    <cfRule type="expression" dxfId="107" priority="103">
      <formula>AND(C1001="NO",E1001&lt;12,C1002="")</formula>
    </cfRule>
  </conditionalFormatting>
  <conditionalFormatting sqref="J1042:J1066">
    <cfRule type="containsText" dxfId="106" priority="102" operator="containsText" text="error">
      <formula>NOT(ISERROR(SEARCH("error",J1042)))</formula>
    </cfRule>
  </conditionalFormatting>
  <conditionalFormatting sqref="J1042:J1066">
    <cfRule type="cellIs" dxfId="105" priority="100" operator="lessThan">
      <formula>12</formula>
    </cfRule>
    <cfRule type="cellIs" dxfId="104" priority="101" operator="equal">
      <formula>"4,6,8"</formula>
    </cfRule>
  </conditionalFormatting>
  <conditionalFormatting sqref="J1042">
    <cfRule type="expression" dxfId="103" priority="99">
      <formula>AND(C1042="NO",E1042&lt;12,C1043="")</formula>
    </cfRule>
  </conditionalFormatting>
  <conditionalFormatting sqref="J1083:J1107">
    <cfRule type="containsText" dxfId="102" priority="98" operator="containsText" text="error">
      <formula>NOT(ISERROR(SEARCH("error",J1083)))</formula>
    </cfRule>
  </conditionalFormatting>
  <conditionalFormatting sqref="J1083:J1107">
    <cfRule type="cellIs" dxfId="101" priority="96" operator="lessThan">
      <formula>12</formula>
    </cfRule>
    <cfRule type="cellIs" dxfId="100" priority="97" operator="equal">
      <formula>"4,6,8"</formula>
    </cfRule>
  </conditionalFormatting>
  <conditionalFormatting sqref="J1083">
    <cfRule type="expression" dxfId="99" priority="95">
      <formula>AND(C1083="NO",E1083&lt;12,C1084="")</formula>
    </cfRule>
  </conditionalFormatting>
  <conditionalFormatting sqref="J1124:J1148">
    <cfRule type="containsText" dxfId="98" priority="94" operator="containsText" text="error">
      <formula>NOT(ISERROR(SEARCH("error",J1124)))</formula>
    </cfRule>
  </conditionalFormatting>
  <conditionalFormatting sqref="J1124:J1148">
    <cfRule type="cellIs" dxfId="97" priority="92" operator="lessThan">
      <formula>12</formula>
    </cfRule>
    <cfRule type="cellIs" dxfId="96" priority="93" operator="equal">
      <formula>"4,6,8"</formula>
    </cfRule>
  </conditionalFormatting>
  <conditionalFormatting sqref="J1124">
    <cfRule type="expression" dxfId="95" priority="91">
      <formula>AND(C1124="NO",E1124&lt;12,C1125="")</formula>
    </cfRule>
  </conditionalFormatting>
  <conditionalFormatting sqref="J1165:J1189">
    <cfRule type="containsText" dxfId="94" priority="90" operator="containsText" text="error">
      <formula>NOT(ISERROR(SEARCH("error",J1165)))</formula>
    </cfRule>
  </conditionalFormatting>
  <conditionalFormatting sqref="J1165:J1189">
    <cfRule type="cellIs" dxfId="93" priority="88" operator="lessThan">
      <formula>12</formula>
    </cfRule>
    <cfRule type="cellIs" dxfId="92" priority="89" operator="equal">
      <formula>"4,6,8"</formula>
    </cfRule>
  </conditionalFormatting>
  <conditionalFormatting sqref="J1165">
    <cfRule type="expression" dxfId="91" priority="87">
      <formula>AND(C1165="NO",E1165&lt;12,C1166="")</formula>
    </cfRule>
  </conditionalFormatting>
  <conditionalFormatting sqref="J1206:J1230">
    <cfRule type="containsText" dxfId="90" priority="86" operator="containsText" text="error">
      <formula>NOT(ISERROR(SEARCH("error",J1206)))</formula>
    </cfRule>
  </conditionalFormatting>
  <conditionalFormatting sqref="J1206:J1230">
    <cfRule type="cellIs" dxfId="89" priority="84" operator="lessThan">
      <formula>12</formula>
    </cfRule>
    <cfRule type="cellIs" dxfId="88" priority="85" operator="equal">
      <formula>"4,6,8"</formula>
    </cfRule>
  </conditionalFormatting>
  <conditionalFormatting sqref="J1206">
    <cfRule type="expression" dxfId="87" priority="83">
      <formula>AND(C1206="NO",E1206&lt;12,C1207="")</formula>
    </cfRule>
  </conditionalFormatting>
  <conditionalFormatting sqref="J1247:J1271">
    <cfRule type="containsText" dxfId="86" priority="82" operator="containsText" text="error">
      <formula>NOT(ISERROR(SEARCH("error",J1247)))</formula>
    </cfRule>
  </conditionalFormatting>
  <conditionalFormatting sqref="J1247:J1271">
    <cfRule type="cellIs" dxfId="85" priority="80" operator="lessThan">
      <formula>12</formula>
    </cfRule>
    <cfRule type="cellIs" dxfId="84" priority="81" operator="equal">
      <formula>"4,6,8"</formula>
    </cfRule>
  </conditionalFormatting>
  <conditionalFormatting sqref="J1247">
    <cfRule type="expression" dxfId="83" priority="79">
      <formula>AND(C1247="NO",E1247&lt;12,C1248="")</formula>
    </cfRule>
  </conditionalFormatting>
  <conditionalFormatting sqref="J1288:J1312">
    <cfRule type="containsText" dxfId="82" priority="78" operator="containsText" text="error">
      <formula>NOT(ISERROR(SEARCH("error",J1288)))</formula>
    </cfRule>
  </conditionalFormatting>
  <conditionalFormatting sqref="J1288:J1312">
    <cfRule type="cellIs" dxfId="81" priority="76" operator="lessThan">
      <formula>12</formula>
    </cfRule>
    <cfRule type="cellIs" dxfId="80" priority="77" operator="equal">
      <formula>"4,6,8"</formula>
    </cfRule>
  </conditionalFormatting>
  <conditionalFormatting sqref="J1288">
    <cfRule type="expression" dxfId="79" priority="75">
      <formula>AND(C1288="NO",E1288&lt;12,C1289="")</formula>
    </cfRule>
  </conditionalFormatting>
  <conditionalFormatting sqref="J1329:J1353">
    <cfRule type="containsText" dxfId="78" priority="74" operator="containsText" text="error">
      <formula>NOT(ISERROR(SEARCH("error",J1329)))</formula>
    </cfRule>
  </conditionalFormatting>
  <conditionalFormatting sqref="J1329:J1353">
    <cfRule type="cellIs" dxfId="77" priority="72" operator="lessThan">
      <formula>12</formula>
    </cfRule>
    <cfRule type="cellIs" dxfId="76" priority="73" operator="equal">
      <formula>"4,6,8"</formula>
    </cfRule>
  </conditionalFormatting>
  <conditionalFormatting sqref="J1329">
    <cfRule type="expression" dxfId="75" priority="71">
      <formula>AND(C1329="NO",E1329&lt;12,C1330="")</formula>
    </cfRule>
  </conditionalFormatting>
  <conditionalFormatting sqref="J1370:J1394">
    <cfRule type="containsText" dxfId="74" priority="70" operator="containsText" text="error">
      <formula>NOT(ISERROR(SEARCH("error",J1370)))</formula>
    </cfRule>
  </conditionalFormatting>
  <conditionalFormatting sqref="J1370:J1394">
    <cfRule type="cellIs" dxfId="73" priority="68" operator="lessThan">
      <formula>12</formula>
    </cfRule>
    <cfRule type="cellIs" dxfId="72" priority="69" operator="equal">
      <formula>"4,6,8"</formula>
    </cfRule>
  </conditionalFormatting>
  <conditionalFormatting sqref="J1370">
    <cfRule type="expression" dxfId="71" priority="67">
      <formula>AND(C1370="NO",E1370&lt;12,C1371="")</formula>
    </cfRule>
  </conditionalFormatting>
  <conditionalFormatting sqref="J1411:J1435">
    <cfRule type="containsText" dxfId="70" priority="66" operator="containsText" text="error">
      <formula>NOT(ISERROR(SEARCH("error",J1411)))</formula>
    </cfRule>
  </conditionalFormatting>
  <conditionalFormatting sqref="J1411:J1435">
    <cfRule type="cellIs" dxfId="69" priority="64" operator="lessThan">
      <formula>12</formula>
    </cfRule>
    <cfRule type="cellIs" dxfId="68" priority="65" operator="equal">
      <formula>"4,6,8"</formula>
    </cfRule>
  </conditionalFormatting>
  <conditionalFormatting sqref="J1411">
    <cfRule type="expression" dxfId="67" priority="63">
      <formula>AND(C1411="NO",E1411&lt;12,C1412="")</formula>
    </cfRule>
  </conditionalFormatting>
  <conditionalFormatting sqref="J1452:J1476">
    <cfRule type="containsText" dxfId="66" priority="62" operator="containsText" text="error">
      <formula>NOT(ISERROR(SEARCH("error",J1452)))</formula>
    </cfRule>
  </conditionalFormatting>
  <conditionalFormatting sqref="J1452:J1476">
    <cfRule type="cellIs" dxfId="65" priority="60" operator="lessThan">
      <formula>12</formula>
    </cfRule>
    <cfRule type="cellIs" dxfId="64" priority="61" operator="equal">
      <formula>"4,6,8"</formula>
    </cfRule>
  </conditionalFormatting>
  <conditionalFormatting sqref="J1452">
    <cfRule type="expression" dxfId="63" priority="59">
      <formula>AND(C1452="NO",E1452&lt;12,C1453="")</formula>
    </cfRule>
  </conditionalFormatting>
  <conditionalFormatting sqref="J1493:J1517">
    <cfRule type="containsText" dxfId="62" priority="58" operator="containsText" text="error">
      <formula>NOT(ISERROR(SEARCH("error",J1493)))</formula>
    </cfRule>
  </conditionalFormatting>
  <conditionalFormatting sqref="J1493:J1517">
    <cfRule type="cellIs" dxfId="61" priority="56" operator="lessThan">
      <formula>12</formula>
    </cfRule>
    <cfRule type="cellIs" dxfId="60" priority="57" operator="equal">
      <formula>"4,6,8"</formula>
    </cfRule>
  </conditionalFormatting>
  <conditionalFormatting sqref="J1493">
    <cfRule type="expression" dxfId="59" priority="55">
      <formula>AND(C1493="NO",E1493&lt;12,C1494="")</formula>
    </cfRule>
  </conditionalFormatting>
  <conditionalFormatting sqref="J1534:J1558">
    <cfRule type="containsText" dxfId="58" priority="54" operator="containsText" text="error">
      <formula>NOT(ISERROR(SEARCH("error",J1534)))</formula>
    </cfRule>
  </conditionalFormatting>
  <conditionalFormatting sqref="J1534:J1558">
    <cfRule type="cellIs" dxfId="57" priority="52" operator="lessThan">
      <formula>12</formula>
    </cfRule>
    <cfRule type="cellIs" dxfId="56" priority="53" operator="equal">
      <formula>"4,6,8"</formula>
    </cfRule>
  </conditionalFormatting>
  <conditionalFormatting sqref="J1534">
    <cfRule type="expression" dxfId="55" priority="51">
      <formula>AND(C1534="NO",E1534&lt;12,C1535="")</formula>
    </cfRule>
  </conditionalFormatting>
  <conditionalFormatting sqref="J1575:J1599">
    <cfRule type="containsText" dxfId="54" priority="50" operator="containsText" text="error">
      <formula>NOT(ISERROR(SEARCH("error",J1575)))</formula>
    </cfRule>
  </conditionalFormatting>
  <conditionalFormatting sqref="J1575:J1599">
    <cfRule type="cellIs" dxfId="53" priority="48" operator="lessThan">
      <formula>12</formula>
    </cfRule>
    <cfRule type="cellIs" dxfId="52" priority="49" operator="equal">
      <formula>"4,6,8"</formula>
    </cfRule>
  </conditionalFormatting>
  <conditionalFormatting sqref="J1575">
    <cfRule type="expression" dxfId="51" priority="47">
      <formula>AND(C1575="NO",E1575&lt;12,C1576="")</formula>
    </cfRule>
  </conditionalFormatting>
  <conditionalFormatting sqref="J1616:J1640">
    <cfRule type="containsText" dxfId="50" priority="46" operator="containsText" text="error">
      <formula>NOT(ISERROR(SEARCH("error",J1616)))</formula>
    </cfRule>
  </conditionalFormatting>
  <conditionalFormatting sqref="J1616:J1640">
    <cfRule type="cellIs" dxfId="49" priority="44" operator="lessThan">
      <formula>12</formula>
    </cfRule>
    <cfRule type="cellIs" dxfId="48" priority="45" operator="equal">
      <formula>"4,6,8"</formula>
    </cfRule>
  </conditionalFormatting>
  <conditionalFormatting sqref="J1616">
    <cfRule type="expression" dxfId="47" priority="43">
      <formula>AND(C1616="NO",E1616&lt;12,C1617="")</formula>
    </cfRule>
  </conditionalFormatting>
  <conditionalFormatting sqref="J1657:J1681">
    <cfRule type="containsText" dxfId="46" priority="42" operator="containsText" text="error">
      <formula>NOT(ISERROR(SEARCH("error",J1657)))</formula>
    </cfRule>
  </conditionalFormatting>
  <conditionalFormatting sqref="J1657:J1681">
    <cfRule type="cellIs" dxfId="45" priority="40" operator="lessThan">
      <formula>12</formula>
    </cfRule>
    <cfRule type="cellIs" dxfId="44" priority="41" operator="equal">
      <formula>"4,6,8"</formula>
    </cfRule>
  </conditionalFormatting>
  <conditionalFormatting sqref="J1657">
    <cfRule type="expression" dxfId="43" priority="39">
      <formula>AND(C1657="NO",E1657&lt;12,C1658="")</formula>
    </cfRule>
  </conditionalFormatting>
  <conditionalFormatting sqref="J1698:J1722">
    <cfRule type="containsText" dxfId="42" priority="38" operator="containsText" text="error">
      <formula>NOT(ISERROR(SEARCH("error",J1698)))</formula>
    </cfRule>
  </conditionalFormatting>
  <conditionalFormatting sqref="J1698:J1722">
    <cfRule type="cellIs" dxfId="41" priority="36" operator="lessThan">
      <formula>12</formula>
    </cfRule>
    <cfRule type="cellIs" dxfId="40" priority="37" operator="equal">
      <formula>"4,6,8"</formula>
    </cfRule>
  </conditionalFormatting>
  <conditionalFormatting sqref="J1698">
    <cfRule type="expression" dxfId="39" priority="35">
      <formula>AND(C1698="NO",E1698&lt;12,C1699="")</formula>
    </cfRule>
  </conditionalFormatting>
  <conditionalFormatting sqref="J1739:J1763">
    <cfRule type="containsText" dxfId="38" priority="34" operator="containsText" text="error">
      <formula>NOT(ISERROR(SEARCH("error",J1739)))</formula>
    </cfRule>
  </conditionalFormatting>
  <conditionalFormatting sqref="J1739:J1763">
    <cfRule type="cellIs" dxfId="37" priority="32" operator="lessThan">
      <formula>12</formula>
    </cfRule>
    <cfRule type="cellIs" dxfId="36" priority="33" operator="equal">
      <formula>"4,6,8"</formula>
    </cfRule>
  </conditionalFormatting>
  <conditionalFormatting sqref="J1739">
    <cfRule type="expression" dxfId="35" priority="31">
      <formula>AND(C1739="NO",E1739&lt;12,C1740="")</formula>
    </cfRule>
  </conditionalFormatting>
  <conditionalFormatting sqref="J1780:J1804">
    <cfRule type="containsText" dxfId="34" priority="30" operator="containsText" text="error">
      <formula>NOT(ISERROR(SEARCH("error",J1780)))</formula>
    </cfRule>
  </conditionalFormatting>
  <conditionalFormatting sqref="J1780:J1804">
    <cfRule type="cellIs" dxfId="33" priority="28" operator="lessThan">
      <formula>12</formula>
    </cfRule>
    <cfRule type="cellIs" dxfId="32" priority="29" operator="equal">
      <formula>"4,6,8"</formula>
    </cfRule>
  </conditionalFormatting>
  <conditionalFormatting sqref="J1780">
    <cfRule type="expression" dxfId="31" priority="27">
      <formula>AND(C1780="NO",E1780&lt;12,C1781="")</formula>
    </cfRule>
  </conditionalFormatting>
  <conditionalFormatting sqref="J1821:J1845">
    <cfRule type="containsText" dxfId="30" priority="26" operator="containsText" text="error">
      <formula>NOT(ISERROR(SEARCH("error",J1821)))</formula>
    </cfRule>
  </conditionalFormatting>
  <conditionalFormatting sqref="J1821:J1845">
    <cfRule type="cellIs" dxfId="29" priority="24" operator="lessThan">
      <formula>12</formula>
    </cfRule>
    <cfRule type="cellIs" dxfId="28" priority="25" operator="equal">
      <formula>"4,6,8"</formula>
    </cfRule>
  </conditionalFormatting>
  <conditionalFormatting sqref="J1821">
    <cfRule type="expression" dxfId="27" priority="23">
      <formula>AND(C1821="NO",E1821&lt;12,C1822="")</formula>
    </cfRule>
  </conditionalFormatting>
  <conditionalFormatting sqref="J1862:J1886">
    <cfRule type="containsText" dxfId="26" priority="22" operator="containsText" text="error">
      <formula>NOT(ISERROR(SEARCH("error",J1862)))</formula>
    </cfRule>
  </conditionalFormatting>
  <conditionalFormatting sqref="J1862:J1886">
    <cfRule type="cellIs" dxfId="25" priority="20" operator="lessThan">
      <formula>12</formula>
    </cfRule>
    <cfRule type="cellIs" dxfId="24" priority="21" operator="equal">
      <formula>"4,6,8"</formula>
    </cfRule>
  </conditionalFormatting>
  <conditionalFormatting sqref="J1862">
    <cfRule type="expression" dxfId="23" priority="19">
      <formula>AND(C1862="NO",E1862&lt;12,C1863="")</formula>
    </cfRule>
  </conditionalFormatting>
  <conditionalFormatting sqref="J1903:J1927">
    <cfRule type="containsText" dxfId="22" priority="18" operator="containsText" text="error">
      <formula>NOT(ISERROR(SEARCH("error",J1903)))</formula>
    </cfRule>
  </conditionalFormatting>
  <conditionalFormatting sqref="J1903:J1927">
    <cfRule type="cellIs" dxfId="21" priority="16" operator="lessThan">
      <formula>12</formula>
    </cfRule>
    <cfRule type="cellIs" dxfId="20" priority="17" operator="equal">
      <formula>"4,6,8"</formula>
    </cfRule>
  </conditionalFormatting>
  <conditionalFormatting sqref="J1903">
    <cfRule type="expression" dxfId="19" priority="15">
      <formula>AND(C1903="NO",E1903&lt;12,C1904="")</formula>
    </cfRule>
  </conditionalFormatting>
  <conditionalFormatting sqref="J1944:J1968">
    <cfRule type="containsText" dxfId="18" priority="14" operator="containsText" text="error">
      <formula>NOT(ISERROR(SEARCH("error",J1944)))</formula>
    </cfRule>
  </conditionalFormatting>
  <conditionalFormatting sqref="J1944:J1968">
    <cfRule type="cellIs" dxfId="17" priority="12" operator="lessThan">
      <formula>12</formula>
    </cfRule>
    <cfRule type="cellIs" dxfId="16" priority="13" operator="equal">
      <formula>"4,6,8"</formula>
    </cfRule>
  </conditionalFormatting>
  <conditionalFormatting sqref="J1944">
    <cfRule type="expression" dxfId="15" priority="11">
      <formula>AND(C1944="NO",E1944&lt;12,C1945="")</formula>
    </cfRule>
  </conditionalFormatting>
  <conditionalFormatting sqref="J1985:J2009">
    <cfRule type="containsText" dxfId="14" priority="10" operator="containsText" text="error">
      <formula>NOT(ISERROR(SEARCH("error",J1985)))</formula>
    </cfRule>
  </conditionalFormatting>
  <conditionalFormatting sqref="J1985:J2009">
    <cfRule type="cellIs" dxfId="13" priority="8" operator="lessThan">
      <formula>12</formula>
    </cfRule>
    <cfRule type="cellIs" dxfId="12" priority="9" operator="equal">
      <formula>"4,6,8"</formula>
    </cfRule>
  </conditionalFormatting>
  <conditionalFormatting sqref="J1985">
    <cfRule type="expression" dxfId="11" priority="7">
      <formula>AND(C1985="NO",E1985&lt;12,C1986="")</formula>
    </cfRule>
  </conditionalFormatting>
  <conditionalFormatting sqref="J2026:J2050">
    <cfRule type="containsText" dxfId="10" priority="6" operator="containsText" text="error">
      <formula>NOT(ISERROR(SEARCH("error",J2026)))</formula>
    </cfRule>
  </conditionalFormatting>
  <conditionalFormatting sqref="J2026:J2050">
    <cfRule type="cellIs" dxfId="9" priority="4" operator="lessThan">
      <formula>12</formula>
    </cfRule>
    <cfRule type="cellIs" dxfId="8" priority="5" operator="equal">
      <formula>"4,6,8"</formula>
    </cfRule>
  </conditionalFormatting>
  <conditionalFormatting sqref="J2026">
    <cfRule type="expression" dxfId="7" priority="3">
      <formula>AND(C2026="NO",E2026&lt;12,C2027="")</formula>
    </cfRule>
  </conditionalFormatting>
  <conditionalFormatting sqref="E1085:E1088">
    <cfRule type="expression" dxfId="6" priority="2">
      <formula>AND(OR(C1085="NO",C1085="REV T",C1085="DBL REV",C1085="TPL REV",C1085="QD REV"),E1085&gt;12)</formula>
    </cfRule>
  </conditionalFormatting>
  <conditionalFormatting sqref="C1085:C1088">
    <cfRule type="expression" dxfId="5" priority="1">
      <formula>AND(OR(C1086="FST",C1086="REV T",C1086="DBL REV",C1086="TPL REV",C1086="QD REV"),C1085="Field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M11" sqref="M11"/>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47833.4</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7117.329999999999</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3531.08</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53</v>
      </c>
      <c r="F2" s="186">
        <f>PRODUCT(D2:E2)</f>
        <v>5943.9500000000007</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5</v>
      </c>
      <c r="J2" s="181">
        <f>COUNTIFS('Assignment Tool'!$E$17:$E$2050, "4",'Assignment Tool'!$F$17:$F$2050,"POLE", 'Assignment Tool'!$C$17:$C$2050, "FST",'Assignment Tool'!$K$17:$K$2050,"")</f>
        <v>13</v>
      </c>
      <c r="K2" s="180">
        <f>COUNTIFS('Assignment Tool'!$E$17:$E$2050, "4",'Assignment Tool'!$F$17:$F$2050,"PED", 'Assignment Tool'!$C$17:$C$2050, "FST",'Assignment Tool'!$K$17:$K$2050,"")</f>
        <v>0</v>
      </c>
      <c r="L2" s="180">
        <f>COUNTIFS('Assignment Tool'!$E$17:$E$2050, "4",'Assignment Tool'!$F$17:$F$2050,"HH", 'Assignment Tool'!$C$17:$C$2050, "FST",'Assignment Tool'!$K$17:$K$2050,"")</f>
        <v>35</v>
      </c>
      <c r="N2" s="181">
        <f>PRODUCT(SUM(G2,J2),D2)</f>
        <v>1457.95</v>
      </c>
      <c r="O2" s="180">
        <f>PRODUCT(SUM(H2:I2,K2:L2),D2)</f>
        <v>4486</v>
      </c>
      <c r="P2" s="183">
        <f>SUM(N2:N5,F11:F16,F27:F36,F43:F46,F51:F54,N88:N135)</f>
        <v>7117.329999999999</v>
      </c>
      <c r="Q2" s="182">
        <f>SUM(O2:O5,F17:F26,F37:F42,F47:F50,F55:F58,F60:F67,O88:O135)</f>
        <v>47833.4</v>
      </c>
      <c r="R2" s="126">
        <f>SUM(F69:F71)</f>
        <v>3531.08</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5</v>
      </c>
      <c r="F3" s="186">
        <f>PRODUCT(D3:E3)</f>
        <v>697.09999999999991</v>
      </c>
      <c r="G3" s="181">
        <f>COUNTIFS('Assignment Tool'!$E$17:$E$2050, "6", 'Assignment Tool'!$F$17:$F$2050, "POLE", 'Assignment Tool'!$C$17:$C$2050, "FST",'Assignment Tool'!$K$17:$K$2050,"")</f>
        <v>4</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557.67999999999995</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21</v>
      </c>
      <c r="F4" s="186">
        <f>PRODUCT(D4:E4)</f>
        <v>3565.17</v>
      </c>
      <c r="G4" s="181">
        <f>COUNTIFS('Assignment Tool'!$E$17:$E$2050, "8", 'Assignment Tool'!$F$17:$F$2050, "POLE", 'Assignment Tool'!$C$17:$C$2050, "FST",'Assignment Tool'!$K$17:$K$2050,"")</f>
        <v>4</v>
      </c>
      <c r="H4" s="180">
        <f>COUNTIFS('Assignment Tool'!$E$17:$E$2050, "8", 'Assignment Tool'!$F$17:$F$2050, "PED", 'Assignment Tool'!$C$17:$C$2050, "FST",'Assignment Tool'!$K$17:$K$2050,"")</f>
        <v>0</v>
      </c>
      <c r="I4" s="180">
        <f>COUNTIFS('Assignment Tool'!$E$17:$E$2050, "8", 'Assignment Tool'!$F$17:$F$2050, "HH", 'Assignment Tool'!$C$17:$C$2050, "FST",'Assignment Tool'!$K$17:$K$2050,"")</f>
        <v>17</v>
      </c>
      <c r="N4" s="181">
        <f>PRODUCT(G4,D4)</f>
        <v>679.08</v>
      </c>
      <c r="O4" s="180">
        <f>PRODUCT(SUM(H4:I4),D4)</f>
        <v>2886.09</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4</v>
      </c>
      <c r="F5" s="186">
        <f>PRODUCT(D5:E5)</f>
        <v>911.8</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0</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3</v>
      </c>
      <c r="F11" s="181">
        <f>E11*D11</f>
        <v>741.54</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2</v>
      </c>
      <c r="F12" s="181">
        <f t="shared" ref="F12:F58" si="1">E12*D12</f>
        <v>430.3</v>
      </c>
      <c r="Q12" s="21"/>
      <c r="R12" s="21"/>
      <c r="Y12" s="1">
        <v>72</v>
      </c>
      <c r="AA12" s="1">
        <f t="shared" si="0"/>
        <v>132</v>
      </c>
      <c r="AC12" s="1">
        <v>900</v>
      </c>
    </row>
    <row r="13" spans="1:29" x14ac:dyDescent="0.25">
      <c r="A13" s="181">
        <v>100083493</v>
      </c>
      <c r="B13" s="181"/>
      <c r="C13" s="181" t="s">
        <v>505</v>
      </c>
      <c r="D13" s="1">
        <v>183.1</v>
      </c>
      <c r="E13" s="162">
        <f>'Construction Exempt Material'!B19</f>
        <v>11</v>
      </c>
      <c r="F13" s="181">
        <f t="shared" si="1"/>
        <v>2014.1</v>
      </c>
      <c r="Q13" s="21"/>
      <c r="R13" s="21"/>
      <c r="Y13" s="1">
        <v>84</v>
      </c>
      <c r="AA13" s="1">
        <f t="shared" si="0"/>
        <v>144</v>
      </c>
      <c r="AC13" s="1">
        <v>1000</v>
      </c>
    </row>
    <row r="14" spans="1:29" x14ac:dyDescent="0.25">
      <c r="A14" s="181">
        <v>100089023</v>
      </c>
      <c r="B14" s="181"/>
      <c r="C14" s="181" t="s">
        <v>506</v>
      </c>
      <c r="D14" s="1">
        <v>247.18</v>
      </c>
      <c r="E14" s="162">
        <f>'Construction Exempt Material'!B20</f>
        <v>2</v>
      </c>
      <c r="F14" s="181">
        <f t="shared" si="1"/>
        <v>494.36</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11</v>
      </c>
      <c r="F17" s="180">
        <f t="shared" si="1"/>
        <v>2934.47</v>
      </c>
      <c r="Q17" s="21"/>
      <c r="Y17" s="1">
        <v>132</v>
      </c>
      <c r="AA17" s="1">
        <f t="shared" si="0"/>
        <v>192</v>
      </c>
    </row>
    <row r="18" spans="1:27" x14ac:dyDescent="0.25">
      <c r="A18" s="180">
        <v>100083594</v>
      </c>
      <c r="B18" s="180"/>
      <c r="C18" s="180" t="s">
        <v>510</v>
      </c>
      <c r="D18" s="1">
        <v>233.96</v>
      </c>
      <c r="E18" s="162">
        <f>'Construction Exempt Material'!B24</f>
        <v>20</v>
      </c>
      <c r="F18" s="180">
        <f t="shared" si="1"/>
        <v>4679.2</v>
      </c>
      <c r="Q18" s="21"/>
      <c r="Y18" s="1">
        <v>144</v>
      </c>
      <c r="AA18" s="1">
        <f t="shared" si="0"/>
        <v>204</v>
      </c>
    </row>
    <row r="19" spans="1:27" x14ac:dyDescent="0.25">
      <c r="A19" s="180">
        <v>100083593</v>
      </c>
      <c r="B19" s="180"/>
      <c r="C19" s="180" t="s">
        <v>511</v>
      </c>
      <c r="D19" s="1">
        <v>226.44</v>
      </c>
      <c r="E19" s="162">
        <f>'Construction Exempt Material'!B25</f>
        <v>5</v>
      </c>
      <c r="F19" s="180">
        <f t="shared" si="1"/>
        <v>1132.2</v>
      </c>
      <c r="Y19" s="1">
        <v>216</v>
      </c>
      <c r="AA19" s="1">
        <f t="shared" si="0"/>
        <v>216</v>
      </c>
    </row>
    <row r="20" spans="1:27" x14ac:dyDescent="0.25">
      <c r="A20" s="180">
        <v>100083592</v>
      </c>
      <c r="B20" s="180"/>
      <c r="C20" s="180" t="s">
        <v>512</v>
      </c>
      <c r="D20" s="1">
        <v>199.86</v>
      </c>
      <c r="E20" s="162">
        <f>'Construction Exempt Material'!B26</f>
        <v>37</v>
      </c>
      <c r="F20" s="180">
        <f t="shared" si="1"/>
        <v>7394.8200000000006</v>
      </c>
      <c r="AA20" s="1">
        <f t="shared" si="0"/>
        <v>228</v>
      </c>
    </row>
    <row r="21" spans="1:27" x14ac:dyDescent="0.25">
      <c r="A21" s="180">
        <v>200008456</v>
      </c>
      <c r="B21" s="180"/>
      <c r="C21" s="180" t="s">
        <v>513</v>
      </c>
      <c r="D21" s="1">
        <v>201.13</v>
      </c>
      <c r="E21" s="162">
        <f>'Construction Exempt Material'!B27</f>
        <v>5</v>
      </c>
      <c r="F21" s="180">
        <f t="shared" si="1"/>
        <v>1005.65</v>
      </c>
      <c r="AA21" s="1">
        <f t="shared" si="0"/>
        <v>240</v>
      </c>
    </row>
    <row r="22" spans="1:27" x14ac:dyDescent="0.25">
      <c r="A22" s="180">
        <v>100089396</v>
      </c>
      <c r="B22" s="180"/>
      <c r="C22" s="180" t="s">
        <v>514</v>
      </c>
      <c r="D22" s="1">
        <v>266.77</v>
      </c>
      <c r="E22" s="162">
        <f>'Construction Exempt Material'!B28</f>
        <v>2</v>
      </c>
      <c r="F22" s="180">
        <f t="shared" si="1"/>
        <v>533.54</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1</v>
      </c>
      <c r="F45" s="181">
        <f t="shared" si="1"/>
        <v>742.32</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4</v>
      </c>
      <c r="F47" s="180">
        <f t="shared" si="1"/>
        <v>1067.08</v>
      </c>
    </row>
    <row r="48" spans="1:6" x14ac:dyDescent="0.25">
      <c r="A48" s="180">
        <v>100089547</v>
      </c>
      <c r="B48" s="180"/>
      <c r="C48" s="180" t="s">
        <v>540</v>
      </c>
      <c r="D48" s="1">
        <v>533.53</v>
      </c>
      <c r="E48" s="162">
        <f>'Construction Exempt Material'!B54</f>
        <v>2</v>
      </c>
      <c r="F48" s="180">
        <f t="shared" si="1"/>
        <v>1067.06</v>
      </c>
    </row>
    <row r="49" spans="1:10" x14ac:dyDescent="0.25">
      <c r="A49" s="180">
        <v>200002565</v>
      </c>
      <c r="B49" s="180"/>
      <c r="C49" s="180" t="s">
        <v>541</v>
      </c>
      <c r="D49" s="1">
        <v>804.41</v>
      </c>
      <c r="E49" s="162">
        <f>'Construction Exempt Material'!B55</f>
        <v>1</v>
      </c>
      <c r="F49" s="180">
        <f t="shared" si="1"/>
        <v>804.41</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59</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55</v>
      </c>
      <c r="F62" s="180">
        <f t="shared" si="2"/>
        <v>7916.7</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2"/>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6</v>
      </c>
      <c r="F65" s="180">
        <f>E65*D65</f>
        <v>3929.7000000000003</v>
      </c>
    </row>
    <row r="66" spans="1:16" x14ac:dyDescent="0.25">
      <c r="A66" s="180">
        <v>100006155</v>
      </c>
      <c r="B66" s="180"/>
      <c r="C66" s="180" t="s">
        <v>562</v>
      </c>
      <c r="D66" s="1">
        <v>87.96</v>
      </c>
      <c r="E66" s="1">
        <f>'Construction Exempt Material'!B12</f>
        <v>4</v>
      </c>
      <c r="F66" s="180">
        <f t="shared" si="2"/>
        <v>351.84</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33</v>
      </c>
      <c r="F69" s="126">
        <f>E69*D69</f>
        <v>747.78</v>
      </c>
    </row>
    <row r="70" spans="1:16" x14ac:dyDescent="0.25">
      <c r="A70" s="1">
        <v>100069989</v>
      </c>
      <c r="B70" s="1" t="s">
        <v>565</v>
      </c>
      <c r="C70" s="1" t="s">
        <v>566</v>
      </c>
      <c r="D70" s="1">
        <v>0.65</v>
      </c>
      <c r="E70" s="1">
        <f>'Construction Exempt Material'!B69</f>
        <v>4282</v>
      </c>
      <c r="F70" s="126">
        <f>E70*D70</f>
        <v>2783.3</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1</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1</v>
      </c>
      <c r="N115" s="1">
        <f t="shared" si="9"/>
        <v>0</v>
      </c>
      <c r="O115" s="1">
        <f t="shared" si="10"/>
        <v>174.41</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19" sqref="C19"/>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817</v>
      </c>
      <c r="D2" s="340" t="s">
        <v>681</v>
      </c>
      <c r="E2" s="341"/>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53</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5</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21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55</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6</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3</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2</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11</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2</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11</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20</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5</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37</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5</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2</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1</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4</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4282</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33</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2" t="s">
        <v>697</v>
      </c>
      <c r="C73" s="343"/>
      <c r="D73" s="344"/>
      <c r="E73" s="338" t="s">
        <v>698</v>
      </c>
      <c r="F73" s="339"/>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4" priority="8">
      <formula>$C$2&lt;&gt;""</formula>
    </cfRule>
  </conditionalFormatting>
  <conditionalFormatting sqref="B17:B65 B69 B5:B9">
    <cfRule type="cellIs" dxfId="3" priority="7" operator="equal">
      <formula>0</formula>
    </cfRule>
  </conditionalFormatting>
  <conditionalFormatting sqref="B10:B16 B70:B71">
    <cfRule type="cellIs" dxfId="2" priority="6" operator="equal">
      <formula>0</formula>
    </cfRule>
  </conditionalFormatting>
  <conditionalFormatting sqref="G5:G52">
    <cfRule type="cellIs" dxfId="1" priority="5" operator="equal">
      <formula>0</formula>
    </cfRule>
  </conditionalFormatting>
  <dataValidations disablePrompts="1"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BRITO, YULIET</cp:lastModifiedBy>
  <cp:revision/>
  <dcterms:created xsi:type="dcterms:W3CDTF">2014-08-28T14:25:03Z</dcterms:created>
  <dcterms:modified xsi:type="dcterms:W3CDTF">2024-06-20T18:28:19Z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