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Projects\2 -A02SSE0 (F2)- ALABAMA\MIC\"/>
    </mc:Choice>
  </mc:AlternateContent>
  <xr:revisionPtr revIDLastSave="0" documentId="13_ncr:1_{86DAA0C2-07C9-4298-84E5-21FC8A15F92C}" xr6:coauthVersionLast="47" xr6:coauthVersionMax="47" xr10:uidLastSave="{00000000-0000-0000-0000-000000000000}"/>
  <bookViews>
    <workbookView xWindow="-28920" yWindow="2715" windowWidth="29040" windowHeight="15840" tabRatio="769" firstSheet="3"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38" i="29"/>
  <c r="J737" i="29"/>
  <c r="J736" i="29"/>
  <c r="J735" i="29"/>
  <c r="J734" i="29"/>
  <c r="J733" i="29"/>
  <c r="J732" i="29"/>
  <c r="J731" i="29"/>
  <c r="J730" i="29"/>
  <c r="J729" i="29"/>
  <c r="J728" i="29"/>
  <c r="J727" i="29"/>
  <c r="J726" i="29"/>
  <c r="J725" i="29"/>
  <c r="J724" i="29"/>
  <c r="J723" i="29"/>
  <c r="J722" i="29"/>
  <c r="J697" i="29"/>
  <c r="J696" i="29"/>
  <c r="J695" i="29"/>
  <c r="J694" i="29"/>
  <c r="J693" i="29"/>
  <c r="J692" i="29"/>
  <c r="J691" i="29"/>
  <c r="J690" i="29"/>
  <c r="J689" i="29"/>
  <c r="J688" i="29"/>
  <c r="J687" i="29"/>
  <c r="J686" i="29"/>
  <c r="J685" i="29"/>
  <c r="J684" i="29"/>
  <c r="J683" i="29"/>
  <c r="J682" i="29"/>
  <c r="J681" i="29"/>
  <c r="J656" i="29"/>
  <c r="J655" i="29"/>
  <c r="J654" i="29"/>
  <c r="J653" i="29"/>
  <c r="J652" i="29"/>
  <c r="J651" i="29"/>
  <c r="J650" i="29"/>
  <c r="J649" i="29"/>
  <c r="J648" i="29"/>
  <c r="J647" i="29"/>
  <c r="J646" i="29"/>
  <c r="J645" i="29"/>
  <c r="J644" i="29"/>
  <c r="J643" i="29"/>
  <c r="J642" i="29"/>
  <c r="J641" i="29"/>
  <c r="J615" i="29"/>
  <c r="J614" i="29"/>
  <c r="J613" i="29"/>
  <c r="J612" i="29"/>
  <c r="J611" i="29"/>
  <c r="J610" i="29"/>
  <c r="J609" i="29"/>
  <c r="J608" i="29"/>
  <c r="J607" i="29"/>
  <c r="J606" i="29"/>
  <c r="J605" i="29"/>
  <c r="J604" i="29"/>
  <c r="J603" i="29"/>
  <c r="J574" i="29"/>
  <c r="J573" i="29"/>
  <c r="J572" i="29"/>
  <c r="J571" i="29"/>
  <c r="J570" i="29"/>
  <c r="J569" i="29"/>
  <c r="J568" i="29"/>
  <c r="J567" i="29"/>
  <c r="J566" i="29"/>
  <c r="J565" i="29"/>
  <c r="J564" i="29"/>
  <c r="J563" i="29"/>
  <c r="J562" i="29"/>
  <c r="J561" i="29"/>
  <c r="J560" i="29"/>
  <c r="J559" i="29"/>
  <c r="J558" i="29"/>
  <c r="J557" i="29"/>
  <c r="J556" i="29"/>
  <c r="J533" i="29"/>
  <c r="J532" i="29"/>
  <c r="J531" i="29"/>
  <c r="J530" i="29"/>
  <c r="J529" i="29"/>
  <c r="J528" i="29"/>
  <c r="J527" i="29"/>
  <c r="J526" i="29"/>
  <c r="J525" i="29"/>
  <c r="J524" i="29"/>
  <c r="J523" i="29"/>
  <c r="J522" i="29"/>
  <c r="J521" i="29"/>
  <c r="J520" i="29"/>
  <c r="J519" i="29"/>
  <c r="J492" i="29"/>
  <c r="J491" i="29"/>
  <c r="J490" i="29"/>
  <c r="J489" i="29"/>
  <c r="J488" i="29"/>
  <c r="J487" i="29"/>
  <c r="J486" i="29"/>
  <c r="J485" i="29"/>
  <c r="J484" i="29"/>
  <c r="J483" i="29"/>
  <c r="J482" i="29"/>
  <c r="J481" i="29"/>
  <c r="J480" i="29"/>
  <c r="J479" i="29"/>
  <c r="J478" i="29"/>
  <c r="J477" i="29"/>
  <c r="J476" i="29"/>
  <c r="J475" i="29"/>
  <c r="J474" i="29"/>
  <c r="J473"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P133"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500" i="29" l="1"/>
  <c r="Z1588" i="29"/>
  <c r="Z1593" i="29"/>
  <c r="I746" i="29"/>
  <c r="AA1148" i="29"/>
  <c r="AA1188" i="29"/>
  <c r="AA1270" i="29"/>
  <c r="AB1908" i="29"/>
  <c r="AA1909" i="29" s="1"/>
  <c r="AA1925" i="29"/>
  <c r="Z1999" i="29"/>
  <c r="AA163" i="29"/>
  <c r="I172" i="29"/>
  <c r="I787" i="29"/>
  <c r="AA897" i="29"/>
  <c r="Z899" i="29"/>
  <c r="AA1143" i="29"/>
  <c r="AA1837" i="29"/>
  <c r="AA1845" i="29"/>
  <c r="Z1874" i="29"/>
  <c r="AA1961" i="29"/>
  <c r="Z1546" i="29"/>
  <c r="W1588" i="29"/>
  <c r="AA1591" i="29" s="1"/>
  <c r="AA1761" i="29"/>
  <c r="Z1800" i="29"/>
  <c r="Z1962" i="29"/>
  <c r="AA697" i="29"/>
  <c r="L1484" i="29"/>
  <c r="I463" i="29"/>
  <c r="M137" i="29" a="1"/>
  <c r="M137" i="29" s="1"/>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381" i="29"/>
  <c r="I386" i="29" s="1"/>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M464" i="29"/>
  <c r="AK471" i="29"/>
  <c r="AA609" i="29"/>
  <c r="Z360" i="29"/>
  <c r="I459" i="29"/>
  <c r="Z400" i="29"/>
  <c r="AA281"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AA679" i="29"/>
  <c r="AB679" i="29"/>
  <c r="T666" i="29"/>
  <c r="W688" i="29"/>
  <c r="AA691" i="29" s="1"/>
  <c r="W693" i="29"/>
  <c r="AA696" i="29" s="1"/>
  <c r="W696" i="29"/>
  <c r="Z696" i="29"/>
  <c r="J670" i="29"/>
  <c r="AA678" i="29"/>
  <c r="N666" i="29"/>
  <c r="M670" i="29" a="1"/>
  <c r="M670" i="29" s="1"/>
  <c r="Z692"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L5" i="34" l="1"/>
  <c r="CQ3" i="34"/>
  <c r="CP3" i="34" s="1"/>
  <c r="CP2" i="34" s="1"/>
  <c r="CL3" i="34"/>
  <c r="CK3" i="34" s="1"/>
  <c r="CK2" i="34" s="1"/>
  <c r="CB3" i="34"/>
  <c r="BW3" i="34"/>
  <c r="BV3" i="34" s="1"/>
  <c r="BV2" i="34" s="1"/>
  <c r="BR3" i="34"/>
  <c r="BQ3" i="34" s="1"/>
  <c r="L542" i="29" s="1"/>
  <c r="BM3" i="34"/>
  <c r="BH3" i="34"/>
  <c r="AS3" i="34"/>
  <c r="AX3" i="34"/>
  <c r="CG5" i="34"/>
  <c r="BH5" i="34"/>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FC3" i="34"/>
  <c r="FC2" i="34" s="1"/>
  <c r="EN3" i="34"/>
  <c r="L1157" i="29" s="1"/>
  <c r="DY3" i="34"/>
  <c r="L1034" i="29" s="1"/>
  <c r="DT3" i="34"/>
  <c r="DT2" i="34" s="1"/>
  <c r="DE3" i="34"/>
  <c r="L870" i="29" s="1"/>
  <c r="CZ3" i="34"/>
  <c r="CZ2" i="34" s="1"/>
  <c r="CU3" i="34"/>
  <c r="L788"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BG3" i="34" l="1"/>
  <c r="BG2" i="34" s="1"/>
  <c r="CF3" i="34"/>
  <c r="CF2" i="34" s="1"/>
  <c r="CA3" i="34"/>
  <c r="L624" i="29" s="1"/>
  <c r="BL3" i="34"/>
  <c r="L501" i="29" s="1"/>
  <c r="AR3" i="34"/>
  <c r="AR2" i="34" s="1"/>
  <c r="AW3" i="34"/>
  <c r="AW2" i="34" s="1"/>
  <c r="IO2" i="34"/>
  <c r="L2018" i="29"/>
  <c r="L1321" i="29"/>
  <c r="L1280" i="29"/>
  <c r="EN2" i="34"/>
  <c r="L1075" i="29"/>
  <c r="ED2" i="34"/>
  <c r="DY2" i="34"/>
  <c r="L993" i="29"/>
  <c r="DE2" i="34"/>
  <c r="L829" i="29"/>
  <c r="CU2" i="34"/>
  <c r="L747" i="29"/>
  <c r="L706" i="29"/>
  <c r="CA2" i="34"/>
  <c r="L583" i="29"/>
  <c r="BQ2" i="34"/>
  <c r="N3" i="34"/>
  <c r="L91" i="29" s="1"/>
  <c r="L1403" i="29"/>
  <c r="FW2" i="34"/>
  <c r="L1444" i="29"/>
  <c r="L1239" i="29"/>
  <c r="ES2" i="34"/>
  <c r="L1116" i="29"/>
  <c r="L911"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665" i="29" l="1"/>
  <c r="BL2" i="34"/>
  <c r="L337" i="29"/>
  <c r="L378"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Q461" i="29" s="1"/>
  <c r="AR534" i="29"/>
  <c r="AN575" i="29"/>
  <c r="AR575" i="29"/>
  <c r="AQ616" i="29"/>
  <c r="AN657" i="29"/>
  <c r="AR657" i="29"/>
  <c r="AQ698" i="29"/>
  <c r="AN739" i="29"/>
  <c r="Q707" i="29" s="1"/>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133" i="29" l="1"/>
  <c r="V297" i="29"/>
  <c r="Q420" i="29"/>
  <c r="V338" i="29"/>
  <c r="V215" i="29"/>
  <c r="V502" i="29"/>
  <c r="Q584" i="29"/>
  <c r="Q625" i="29"/>
  <c r="Q666"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P584" i="29" s="1"/>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P625" i="29" s="1"/>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G732" i="29"/>
  <c r="AW705" i="29"/>
  <c r="AX704" i="29"/>
  <c r="AU706"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W582" i="29"/>
  <c r="AU582" i="29"/>
  <c r="AW583" i="29"/>
  <c r="AU581" i="29"/>
  <c r="AW581" i="29"/>
  <c r="AU583"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X663" i="29"/>
  <c r="AX665" i="29"/>
  <c r="AU664" i="29"/>
  <c r="AX664" i="29"/>
  <c r="AU663"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W459" i="29"/>
  <c r="AX458"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X622" i="29"/>
  <c r="AU624"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AA1396" i="29"/>
  <c r="AA1436" i="29"/>
  <c r="J1407" i="29" s="1"/>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571" i="29" l="1"/>
  <c r="J915" i="29"/>
  <c r="J1366"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V706" i="29" s="1"/>
  <c r="AS704" i="29"/>
  <c r="AV704" i="29" s="1"/>
  <c r="AS705" i="29"/>
  <c r="AV705" i="29" s="1"/>
  <c r="AS254" i="29"/>
  <c r="AS255" i="29"/>
  <c r="AS253" i="29"/>
  <c r="AS581" i="29"/>
  <c r="AS583" i="29"/>
  <c r="AS582" i="29"/>
  <c r="AS132" i="29"/>
  <c r="AU132" i="29" s="1"/>
  <c r="AS131" i="29"/>
  <c r="AU131" i="29" s="1"/>
  <c r="AS130" i="29"/>
  <c r="AU130" i="29" s="1"/>
  <c r="AS295" i="29"/>
  <c r="AS296" i="29"/>
  <c r="AS294" i="29"/>
  <c r="AW294" i="29" s="1"/>
  <c r="AS460" i="29"/>
  <c r="AS458" i="29"/>
  <c r="AS459" i="29"/>
  <c r="AS624" i="29"/>
  <c r="AS622" i="29"/>
  <c r="AS623" i="29"/>
  <c r="AS788" i="29"/>
  <c r="AS786" i="29"/>
  <c r="AS787" i="29"/>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S665" i="29"/>
  <c r="AS664" i="29"/>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J721" i="29" s="1"/>
  <c r="BA719" i="29"/>
  <c r="J720" i="29" s="1"/>
  <c r="BA718" i="29"/>
  <c r="J719" i="29" s="1"/>
  <c r="BA717" i="29"/>
  <c r="J718" i="29" s="1"/>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J680" i="29" s="1"/>
  <c r="BA678" i="29"/>
  <c r="J679" i="29" s="1"/>
  <c r="BA677" i="29"/>
  <c r="J678" i="29" s="1"/>
  <c r="BA676" i="29"/>
  <c r="J677" i="29" s="1"/>
  <c r="BA675" i="29"/>
  <c r="J676" i="29" s="1"/>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J640" i="29" s="1"/>
  <c r="BA638" i="29"/>
  <c r="J639" i="29" s="1"/>
  <c r="BA637" i="29"/>
  <c r="J638" i="29" s="1"/>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J602" i="29" s="1"/>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J518" i="29" s="1"/>
  <c r="BA516" i="29"/>
  <c r="J517" i="29" s="1"/>
  <c r="BA515" i="29"/>
  <c r="J516" i="29" s="1"/>
  <c r="BA514" i="29"/>
  <c r="J515" i="29" s="1"/>
  <c r="BA513" i="29"/>
  <c r="J514" i="29" s="1"/>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BA474" i="29"/>
  <c r="BA473" i="29"/>
  <c r="BA472" i="29"/>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J268" i="29" s="1"/>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460" i="29" l="1"/>
  <c r="AV460" i="29"/>
  <c r="AU459" i="29"/>
  <c r="AV459" i="29"/>
  <c r="AV296" i="29"/>
  <c r="AW296" i="29"/>
  <c r="AU458" i="29"/>
  <c r="AV458" i="29"/>
  <c r="AV295" i="29"/>
  <c r="AW295" i="29"/>
  <c r="AX583" i="29"/>
  <c r="AV583" i="29"/>
  <c r="AX581" i="29"/>
  <c r="AV581" i="29"/>
  <c r="AX582" i="29"/>
  <c r="AV582" i="29"/>
  <c r="AW624" i="29"/>
  <c r="AV624" i="29"/>
  <c r="AW622" i="29"/>
  <c r="AV622" i="29"/>
  <c r="AW623" i="29"/>
  <c r="AV623" i="29"/>
  <c r="AW665" i="29"/>
  <c r="AV665" i="29"/>
  <c r="AW663" i="29"/>
  <c r="AV663" i="29"/>
  <c r="AW664" i="29"/>
  <c r="AV664"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<sst xmlns="http://schemas.openxmlformats.org/spreadsheetml/2006/main" count="7945" uniqueCount="809">
  <si>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</si>
  <si>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</si>
  <si>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</si>
  <si>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</si>
  <si>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</si>
  <si>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</si>
  <si>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</si>
  <si>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</si>
  <si>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</si>
  <si>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</si>
  <si>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</si>
  <si>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</si>
  <si>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</si>
  <si>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</si>
  <si>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</si>
  <si>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</si>
  <si>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</si>
  <si>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</si>
  <si>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</si>
  <si>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</si>
  <si>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</si>
  <si>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</si>
  <si>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</si>
  <si>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</si>
  <si>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</si>
  <si>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</si>
  <si>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</si>
  <si>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</si>
  <si>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</si>
  <si>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</si>
  <si>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</si>
  <si>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</si>
  <si>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</si>
  <si>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</si>
  <si>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</si>
  <si>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</si>
  <si>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</si>
  <si>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</si>
  <si>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</si>
  <si>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</si>
  <si>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</si>
  <si>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</si>
  <si>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</si>
  <si>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</si>
  <si>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</si>
  <si>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</si>
  <si>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</si>
  <si>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</si>
  <si>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</si>
  <si>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</si>
  <si>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</si>
  <si>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</si>
  <si>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</si>
  <si>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</si>
  <si>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</si>
  <si>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</si>
  <si>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</si>
  <si>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</si>
  <si>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</si>
  <si>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</si>
  <si>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</si>
  <si>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</si>
  <si>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</si>
  <si>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</si>
  <si>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</si>
  <si>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</si>
  <si>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</si>
  <si>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</si>
  <si>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</si>
  <si>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</si>
  <si>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</si>
  <si>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</si>
  <si>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</si>
  <si>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</si>
  <si>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</si>
  <si>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</si>
  <si>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</si>
  <si>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</si>
  <si>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</si>
  <si>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</si>
  <si>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</si>
  <si>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</si>
  <si>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</si>
  <si>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</si>
  <si>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</si>
  <si>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</si>
  <si>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</si>
  <si>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</si>
  <si>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</si>
  <si>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</si>
  <si>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</si>
  <si>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</si>
  <si>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</si>
  <si>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</si>
  <si>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</si>
  <si>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</si>
  <si>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</si>
  <si>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</si>
  <si>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</si>
  <si>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</si>
  <si>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</si>
  <si>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</si>
  <si>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</si>
  <si>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</si>
  <si>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</si>
  <si>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</si>
  <si>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</si>
  <si>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</si>
  <si>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</si>
  <si>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</si>
  <si>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</si>
  <si>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</si>
  <si>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</si>
  <si>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</si>
  <si>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</si>
  <si>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</si>
  <si>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</si>
  <si>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</si>
  <si>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</si>
  <si>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</si>
  <si>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</si>
  <si>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</si>
  <si>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</si>
  <si>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</si>
  <si>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</si>
  <si>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</si>
  <si>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</si>
  <si>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</si>
  <si>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</si>
  <si>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</si>
  <si>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</si>
  <si>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</si>
  <si>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</si>
  <si>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</si>
  <si>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</si>
  <si>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</si>
  <si>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</si>
  <si>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</si>
  <si>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</si>
  <si>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</si>
  <si>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</si>
  <si>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</si>
  <si>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</si>
  <si>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</si>
  <si>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</si>
  <si>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</si>
  <si>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</si>
  <si>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</si>
  <si>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</si>
  <si>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</si>
  <si>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</si>
  <si>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</si>
  <si>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</si>
  <si>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</si>
  <si>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</si>
  <si>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</si>
  <si>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</si>
  <si>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</si>
  <si>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</si>
  <si>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</si>
  <si>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</si>
  <si>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</si>
  <si>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</si>
  <si>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</si>
  <si>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</si>
  <si>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</si>
  <si>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</si>
  <si>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</si>
  <si>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</si>
  <si>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</si>
  <si>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</si>
  <si>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</si>
  <si>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</si>
  <si>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</si>
  <si>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</si>
  <si>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</si>
  <si>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</si>
  <si>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</si>
  <si>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</si>
  <si>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</si>
  <si>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</si>
  <si>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</si>
  <si>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</si>
  <si>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</si>
  <si>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</si>
  <si>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</si>
  <si>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</si>
  <si>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</si>
  <si>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</si>
  <si>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</si>
  <si>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</si>
  <si>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</si>
  <si>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</si>
  <si>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</si>
  <si>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</si>
  <si>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</si>
  <si>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</si>
  <si>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</si>
  <si>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</si>
  <si>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</si>
  <si>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</si>
  <si>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</si>
  <si>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</si>
  <si>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</si>
  <si>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</si>
  <si>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</si>
  <si>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</si>
  <si>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</si>
  <si>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</si>
  <si>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</si>
  <si>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</si>
  <si>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</si>
  <si>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</si>
  <si>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</si>
  <si>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</si>
  <si>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</si>
  <si>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</si>
  <si>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</si>
  <si>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</si>
  <si>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</si>
  <si>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</si>
  <si>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</si>
  <si>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</si>
  <si>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</si>
  <si>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</si>
  <si>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</si>
  <si>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</si>
  <si>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</si>
  <si>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</si>
  <si>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</si>
  <si>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</si>
  <si>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</si>
  <si>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</si>
  <si>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</si>
  <si>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</si>
  <si>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</si>
  <si>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</si>
  <si>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</si>
  <si>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</si>
  <si>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</si>
  <si>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</si>
  <si>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</si>
  <si>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</si>
  <si>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</si>
  <si>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</si>
  <si>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</si>
  <si>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</si>
  <si>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</si>
  <si>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</si>
  <si>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</si>
  <si>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</si>
  <si>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</si>
  <si>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</si>
  <si>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</si>
  <si>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</si>
  <si>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</si>
  <si>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</si>
  <si>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</si>
  <si>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</si>
  <si>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</si>
  <si>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</si>
  <si>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</si>
  <si>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</si>
  <si>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</si>
  <si>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</si>
  <si>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</si>
  <si>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</si>
  <si>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</si>
  <si>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</si>
  <si>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</si>
  <si>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</si>
  <si>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</si>
  <si>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</si>
  <si>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</si>
  <si>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</si>
  <si>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</si>
  <si>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</si>
  <si>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</si>
  <si>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</si>
  <si>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</si>
  <si>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</si>
  <si>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</si>
  <si>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</si>
  <si>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</si>
  <si>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</si>
  <si>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</si>
  <si>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</si>
  <si>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</si>
  <si>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</si>
  <si>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</si>
  <si>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</si>
  <si>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</si>
  <si>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</si>
  <si>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</si>
  <si>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</si>
  <si>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</si>
  <si>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</si>
  <si>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</si>
  <si>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</si>
  <si>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</si>
  <si>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</si>
  <si>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</si>
  <si>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</si>
  <si>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</si>
  <si>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</si>
  <si>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</si>
  <si>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</si>
  <si>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</si>
  <si>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</si>
  <si>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</si>
  <si>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</si>
  <si>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</si>
  <si>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</si>
  <si>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</si>
  <si>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</si>
  <si>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</si>
  <si>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</si>
  <si>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</si>
  <si>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</si>
  <si>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</si>
  <si>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</si>
  <si>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</si>
  <si>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</si>
  <si>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</si>
  <si>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</si>
  <si>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</si>
  <si>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</si>
  <si>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</si>
  <si>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</si>
  <si>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</si>
  <si>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</si>
  <si>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</si>
  <si>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</si>
  <si>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</si>
  <si>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</si>
  <si>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</si>
  <si>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</si>
  <si>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</si>
  <si>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</si>
  <si>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</si>
  <si>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</si>
  <si>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</si>
  <si>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</si>
  <si>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</si>
  <si>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</si>
  <si>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</si>
  <si>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</si>
  <si>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</si>
  <si>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</si>
  <si>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</si>
  <si>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</si>
  <si>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</si>
  <si>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</si>
  <si>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</si>
  <si>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</si>
  <si>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</si>
  <si>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</si>
  <si>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</si>
  <si>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</si>
  <si>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</si>
  <si>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</si>
  <si>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</si>
  <si>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</si>
  <si>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</si>
  <si>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</si>
  <si>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</si>
  <si>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</si>
  <si>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</si>
  <si>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</si>
  <si>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</si>
  <si>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</si>
  <si>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</si>
  <si>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</si>
  <si>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</si>
  <si>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</si>
  <si>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</si>
  <si>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</si>
  <si>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</si>
  <si>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</si>
  <si>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</si>
  <si>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</si>
  <si>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</si>
  <si>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</si>
  <si>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</si>
  <si>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</si>
  <si>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</si>
  <si>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</si>
  <si>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</si>
  <si>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</si>
  <si>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</si>
  <si>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</si>
  <si>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</si>
  <si>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</si>
  <si>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</si>
  <si>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</si>
  <si>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</si>
  <si>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</si>
  <si>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</si>
  <si>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</si>
  <si>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</si>
  <si>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</si>
  <si>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</si>
  <si>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</si>
  <si>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</si>
  <si>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</si>
  <si>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</si>
  <si>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</si>
  <si>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</si>
  <si>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</si>
  <si>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</si>
  <si>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</si>
  <si>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</si>
  <si>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</si>
  <si>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</si>
  <si>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</si>
  <si>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</si>
  <si>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</si>
  <si>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</si>
  <si>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</si>
  <si>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</si>
  <si>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</si>
  <si>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</si>
  <si>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</si>
  <si>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</si>
  <si>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</si>
  <si>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</si>
  <si>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</si>
  <si>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</si>
  <si>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</si>
  <si>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</si>
  <si>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</si>
  <si>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</si>
  <si>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</si>
  <si>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</si>
  <si>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</si>
  <si>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</si>
  <si>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</si>
  <si>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</si>
  <si>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</si>
  <si>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</si>
  <si>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</si>
  <si>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</si>
  <si>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</si>
  <si>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</si>
  <si>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</si>
  <si>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</si>
  <si>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</si>
  <si>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</si>
  <si>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</si>
  <si>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</si>
  <si>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</si>
  <si>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</si>
  <si>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</si>
  <si>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</si>
  <si>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</si>
  <si>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</si>
  <si>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</si>
  <si>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</si>
  <si>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</si>
  <si>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</si>
  <si>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</si>
  <si>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</si>
  <si>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</si>
  <si>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</si>
  <si>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</si>
  <si>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</si>
  <si>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</si>
  <si>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</si>
  <si>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</si>
  <si>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</si>
  <si>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</si>
  <si>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</si>
  <si>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</si>
  <si>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</si>
  <si>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</si>
  <si>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</si>
  <si>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</si>
  <si>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</si>
  <si>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</si>
  <si>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</si>
  <si>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</si>
  <si>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</si>
  <si>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</si>
  <si>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</si>
  <si>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</si>
  <si>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</si>
  <si>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</si>
  <si>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</si>
  <si>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</si>
  <si>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</si>
  <si>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</si>
  <si>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</si>
  <si>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</si>
  <si>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</si>
  <si>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</si>
  <si>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</si>
  <si>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</si>
  <si>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</si>
  <si>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</si>
  <si>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</si>
  <si>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</si>
  <si>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</si>
  <si>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</si>
  <si>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</si>
  <si>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</si>
  <si>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</si>
  <si>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</si>
  <si>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</si>
  <si>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</si>
  <si>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</si>
  <si>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</si>
  <si>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</si>
  <si>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</si>
  <si>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</si>
  <si>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</si>
  <si>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</si>
  <si>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</si>
  <si>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</si>
  <si>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</si>
  <si>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</si>
  <si>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</si>
  <si>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</si>
  <si>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</si>
  <si>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</si>
  <si>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</si>
  <si>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</si>
  <si>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</si>
  <si>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</si>
  <si>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</si>
  <si>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</si>
  <si>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</si>
  <si>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</si>
  <si>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</si>
  <si>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</si>
  <si>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</si>
  <si>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</si>
  <si>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</si>
  <si>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</si>
  <si>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</si>
  <si>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</si>
  <si>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</si>
  <si>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</si>
  <si>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</si>
  <si>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</si>
  <si>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</si>
  <si>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</si>
  <si>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</si>
  <si>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</si>
  <si>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</si>
  <si>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</si>
  <si>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</si>
  <si>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</si>
  <si>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</si>
  <si>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</si>
  <si>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</si>
  <si>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</si>
  <si>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</si>
  <si>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</si>
  <si>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</si>
  <si>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</si>
  <si>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</si>
  <si>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</si>
  <si>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</si>
  <si>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</si>
  <si>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</si>
  <si>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</si>
  <si>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</si>
  <si>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</si>
  <si>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</si>
  <si>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</si>
  <si>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</si>
  <si>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</si>
  <si>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</si>
  <si>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</si>
  <si>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</si>
  <si>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</si>
  <si>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</si>
  <si>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</si>
  <si>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</si>
  <si>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</si>
  <si>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</si>
  <si>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</si>
  <si>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</si>
  <si>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</si>
  <si>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</si>
  <si>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</si>
  <si>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</si>
  <si>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</si>
  <si>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</si>
  <si>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</si>
  <si>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</si>
  <si>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</si>
  <si>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</si>
  <si>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</si>
  <si>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</si>
  <si>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</si>
  <si>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</si>
  <si>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</si>
  <si>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</si>
  <si>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</si>
  <si>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</si>
  <si>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</si>
  <si>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</si>
  <si>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</si>
  <si>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</si>
  <si>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</si>
  <si>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</si>
  <si>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</si>
  <si>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</si>
  <si>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</si>
  <si>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</si>
  <si>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</si>
  <si>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</si>
  <si>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</si>
  <si>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</si>
  <si>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</si>
  <si>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</si>
  <si>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</si>
  <si>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</si>
  <si>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</si>
  <si>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</si>
  <si>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</si>
  <si>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</si>
  <si>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</si>
  <si>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</si>
  <si>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</si>
  <si>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</si>
  <si>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</si>
  <si>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</si>
  <si>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</si>
  <si>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</si>
  <si>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</si>
  <si>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</si>
  <si>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</si>
  <si>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</si>
  <si>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</si>
  <si>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</si>
  <si>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</si>
  <si>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</si>
  <si>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</si>
  <si>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</si>
  <si>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</si>
  <si>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</si>
  <si>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</si>
  <si>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</si>
  <si>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</si>
  <si>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</si>
  <si>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</si>
  <si>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</si>
  <si>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</si>
  <si>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</si>
  <si>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</si>
  <si>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</si>
  <si>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</si>
  <si>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</si>
  <si>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</si>
  <si>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</si>
  <si>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</si>
  <si>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</si>
  <si>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</si>
  <si>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</si>
  <si>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</si>
  <si>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</si>
  <si>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</si>
  <si>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</si>
  <si>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</si>
  <si>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</si>
  <si>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</si>
  <si>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</si>
  <si>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</si>
  <si>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</si>
  <si>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</si>
  <si>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</si>
  <si>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</si>
  <si>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</si>
  <si>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</si>
  <si>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</si>
  <si>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</si>
  <si>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</si>
  <si>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</si>
  <si>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</si>
  <si>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</si>
  <si>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</si>
  <si>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</si>
  <si>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</si>
  <si>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</si>
  <si>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</si>
  <si>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</si>
  <si>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</si>
  <si>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</si>
  <si>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</si>
  <si>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</si>
  <si>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</si>
  <si>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</si>
  <si>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</si>
  <si>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</si>
  <si>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</si>
  <si>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</si>
  <si>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</si>
  <si>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</si>
  <si>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</si>
  <si>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</si>
  <si>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</si>
  <si>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</si>
  <si>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</si>
  <si>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</si>
  <si>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</si>
  <si>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</si>
  <si>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</si>
  <si>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</si>
  <si>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</si>
  <si>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</si>
  <si>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</si>
  <si>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</si>
  <si>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</si>
  <si>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</si>
  <si>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</si>
  <si>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</si>
  <si>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</si>
  <si>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</si>
  <si>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</si>
  <si>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</si>
  <si>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</si>
  <si>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</si>
  <si>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</si>
  <si>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</si>
  <si>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</si>
  <si>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</si>
  <si>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</si>
  <si>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</si>
  <si>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</si>
  <si>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617-1 CANYON RD N</t>
  </si>
  <si>
    <t>F 717-1 CANYON RD N</t>
  </si>
  <si>
    <t>F 727-1 CANYON RD N</t>
  </si>
  <si>
    <t>F 818-1 CANYON RD N</t>
  </si>
  <si>
    <t>F 1100-1 CANYON RD N</t>
  </si>
  <si>
    <t>F 732-1 CANYON CIR N</t>
  </si>
  <si>
    <t>F 726-1 CANYON CIR N</t>
  </si>
  <si>
    <t>F 624-1 CANYON CIR N</t>
  </si>
  <si>
    <t>F 604-1 CANYON CIR N</t>
  </si>
  <si>
    <t>OPP 907-2 INDIAN HILLS DR</t>
  </si>
  <si>
    <t>F 917-2 INDIAN HILLS DR</t>
  </si>
  <si>
    <t>F 1017-2 INDIAN HILLS DR</t>
  </si>
  <si>
    <t>F 1027-2 INDIAN HILLS DR</t>
  </si>
  <si>
    <t>F 1117-2 INDIAN HILLS DR</t>
  </si>
  <si>
    <t>F 1225-2 INDIAN HILLS DR</t>
  </si>
  <si>
    <t>F 1322-2 INDIAN HILLS DR</t>
  </si>
  <si>
    <t>F 1202-2 INDIAN HILLS CIR</t>
  </si>
  <si>
    <t>OPP 1204-2 INDIAN HILLS CIR</t>
  </si>
  <si>
    <t>F 1203-2 INDIAN HILLS CIR</t>
  </si>
  <si>
    <t>F 1312-2 INDIAN HILLS CIR</t>
  </si>
  <si>
    <t>OPP 1309-2 INDIAN HILLS CIR</t>
  </si>
  <si>
    <t>F 1300-2 INDIAN HILLS CIR</t>
  </si>
  <si>
    <t>F 1216-2 INDIAN HILLS CIR</t>
  </si>
  <si>
    <t>F 1210-2 INDIAN HILLS CIR</t>
  </si>
  <si>
    <t>F 603-1 OVERLOOK RD N</t>
  </si>
  <si>
    <t>F 629-1 OVERLOOK RD N</t>
  </si>
  <si>
    <t>F 635-1 OVERLOOK RD N</t>
  </si>
  <si>
    <t>F 721-1 OVERLOOK RD N</t>
  </si>
  <si>
    <t>F 813-2 OVERLOOK RD N</t>
  </si>
  <si>
    <t>F 831-2 OVERLOOK RD N</t>
  </si>
  <si>
    <t>F 911-2 OVERLOOK RD N</t>
  </si>
  <si>
    <t>F 933-2 OVERLOOK RD N</t>
  </si>
  <si>
    <t>R 927-2 PINEMONT DR N</t>
  </si>
  <si>
    <t>R 1007-2 PINEMONT DR N</t>
  </si>
  <si>
    <t>R 1021-2 PINEMONT DR N</t>
  </si>
  <si>
    <t>F 1031-2 OVERLOOK RD N</t>
  </si>
  <si>
    <t>F 1203-2 OVERLOOK RD N</t>
  </si>
  <si>
    <t>F 1227-2 OVERLOOK RD N</t>
  </si>
  <si>
    <t>F 1303-2 OVERLOOK RD N</t>
  </si>
  <si>
    <t>F 1313-2 OVERLOOK RD N</t>
  </si>
  <si>
    <t>F 1115-1 MEADOW LN N</t>
  </si>
  <si>
    <t>R 1356-2 OVERLOOK RD N</t>
  </si>
  <si>
    <t>F 1304-2 HIGH FOREST DR N</t>
  </si>
  <si>
    <t>F 1415-2 HIGH FOREST DR N</t>
  </si>
  <si>
    <t>F 1508-2 HIGH FOREST DR N</t>
  </si>
  <si>
    <t>F 1606-2 HIGH FOREST DR N</t>
  </si>
  <si>
    <t>R 1330-2 OVERLOOK RD N</t>
  </si>
  <si>
    <t>A02SSE0</t>
  </si>
  <si>
    <t>606 CANYON RD</t>
  </si>
  <si>
    <t>F 714-1 7TH PL N</t>
  </si>
  <si>
    <t>OPP 1001-1 RICE MINE RD N</t>
  </si>
  <si>
    <t>OPP 1404-2 HIGH FOREST DR N</t>
  </si>
  <si>
    <t>F 1207-2 INDIAN HILLS DR</t>
  </si>
  <si>
    <t>OTE I 825 RICE MINE RD N</t>
  </si>
  <si>
    <t>I 701.1.1 RICE MINERD N OTE</t>
  </si>
  <si>
    <t>501.1 RICE MINE RD N OTE</t>
  </si>
  <si>
    <t>1117PA</t>
  </si>
  <si>
    <t>PON1117PA</t>
  </si>
  <si>
    <t>F 824-2 CANYON RD N</t>
  </si>
  <si>
    <t>F 706-2 7TH PL N</t>
  </si>
  <si>
    <t>F 728-1 7TH PL N</t>
  </si>
  <si>
    <t>R 844-2 PINEMONT DR N</t>
  </si>
  <si>
    <t>R 906-2 PINEMONT DR N</t>
  </si>
  <si>
    <t>R 916-2 PINEMONT DR N</t>
  </si>
  <si>
    <t>R 928-2 PINEMONT DR N</t>
  </si>
  <si>
    <t>R 1006-2 PINEMONT DR N</t>
  </si>
  <si>
    <t>R 1020-2 PINEMONT DR N</t>
  </si>
  <si>
    <t>R 1104-2 PINEMONT DR N</t>
  </si>
  <si>
    <t>R 1124-2 PINEMONT DR N</t>
  </si>
  <si>
    <t>F 805-2 RICE MINE RD N</t>
  </si>
  <si>
    <t>TSCLALMT</t>
  </si>
  <si>
    <t>R 1306-2 OVERLOOK RD N</t>
  </si>
  <si>
    <t>F 1110-2 CANYON RD N</t>
  </si>
  <si>
    <t>R 820-2 OVERLOOK RD N</t>
  </si>
  <si>
    <t>F 1702-2 HIGH FOREST DR N</t>
  </si>
  <si>
    <t>Reel 19</t>
  </si>
  <si>
    <t>FBT</t>
  </si>
  <si>
    <t>ENERGIZE FBT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</si>
</sst>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00"/>
    <numFmt numFmtId="166" formatCode="&quot;$&quot;#,##0.00"/>
    <numFmt numFmtId="167" formatCode="&quot;$&quot;#,##0"/>
    <numFmt numFmtId="168" formatCode="m/d/yy;@"/>
    <numFmt numFmtId="169"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164" fontId="8" fillId="0" borderId="0" applyFont="0" applyFill="0" applyBorder="0" applyAlignment="0" applyProtection="0"/>
    <xf numFmtId="16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6">
    <xf numFmtId="0" fontId="0" fillId="0" borderId="0" xfId="0"/>
    <xf numFmtId="0" fontId="0" fillId="0" borderId="0" xfId="0" applyAlignment="1">
      <alignment horizontal="center"/>
    </xf>
    <xf numFmtId="0" fontId="0" fillId="0" borderId="0" xfId="0" applyProtection="1">
      <protection locked="0"/>
    </xf>
    <xf numFmtId="165"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6"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8" fontId="6" fillId="0" borderId="0" xfId="0" applyNumberFormat="1" applyFont="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7"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6"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6"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6"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9"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6"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6"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6"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6"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6"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6"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6" fillId="12" borderId="1" xfId="0" applyFont="1" applyFill="1" applyBorder="1" applyAlignment="1" applyProtection="1">
      <alignment horizontal="center" vertical="center"/>
      <protection locked="0"/>
    </xf>
    <xf numFmtId="1" fontId="0" fillId="6" borderId="1" xfId="0" applyNumberFormat="1" applyFill="1" applyBorder="1" applyAlignment="1" applyProtection="1">
      <alignment horizontal="center" vertical="center"/>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52">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51" dataDxfId="1649" headerRowBorderDxfId="1650" tableBorderDxfId="1648" totalsRowBorderDxfId="1647">
  <autoFilter ref="A1:AP499" xr:uid="{00000000-0009-0000-0100-000003000000}"/>
  <tableColumns count="42">
    <tableColumn id="1" xr3:uid="{00000000-0010-0000-0000-000001000000}" name="DWG#" dataDxfId="1646"/>
    <tableColumn id="61" xr3:uid="{00000000-0010-0000-0000-00003D000000}" name="10x15 HH" dataDxfId="1645"/>
    <tableColumn id="9" xr3:uid="{00000000-0010-0000-0000-000009000000}" name="IDUCT 1" dataDxfId="1644"/>
    <tableColumn id="10" xr3:uid="{00000000-0010-0000-0000-00000A000000}" name="IDUCT 2" dataDxfId="1643"/>
    <tableColumn id="11" xr3:uid="{00000000-0010-0000-0000-00000B000000}" name="IDUCT 3" dataDxfId="1642"/>
    <tableColumn id="12" xr3:uid="{00000000-0010-0000-0000-00000C000000}" name="IDUCT 4" dataDxfId="1641"/>
    <tableColumn id="13" xr3:uid="{00000000-0010-0000-0000-00000D000000}" name="IDUCT 5" dataDxfId="1640"/>
    <tableColumn id="14" xr3:uid="{00000000-0010-0000-0000-00000E000000}" name="IDUCT 6" dataDxfId="1639"/>
    <tableColumn id="15" xr3:uid="{00000000-0010-0000-0000-00000F000000}" name="IDUCT 7" dataDxfId="1638"/>
    <tableColumn id="16" xr3:uid="{00000000-0010-0000-0000-000010000000}" name="IDUCT 8" dataDxfId="1637"/>
    <tableColumn id="17" xr3:uid="{00000000-0010-0000-0000-000011000000}" name="IDUCT 9" dataDxfId="1636"/>
    <tableColumn id="18" xr3:uid="{00000000-0010-0000-0000-000012000000}" name="IDUCT 10" dataDxfId="1635"/>
    <tableColumn id="19" xr3:uid="{00000000-0010-0000-0000-000013000000}" name="IDUCT 11" dataDxfId="1634"/>
    <tableColumn id="20" xr3:uid="{00000000-0010-0000-0000-000014000000}" name="IDUCT 12" dataDxfId="1633"/>
    <tableColumn id="21" xr3:uid="{00000000-0010-0000-0000-000015000000}" name="IDUCT 13" dataDxfId="1632"/>
    <tableColumn id="22" xr3:uid="{00000000-0010-0000-0000-000016000000}" name="IDUCT 14" dataDxfId="1631"/>
    <tableColumn id="23" xr3:uid="{00000000-0010-0000-0000-000017000000}" name="IDUCT 15" dataDxfId="1630"/>
    <tableColumn id="24" xr3:uid="{00000000-0010-0000-0000-000018000000}" name="IDUCT 16" dataDxfId="1629"/>
    <tableColumn id="25" xr3:uid="{00000000-0010-0000-0000-000019000000}" name="IDUCT 17" dataDxfId="1628"/>
    <tableColumn id="26" xr3:uid="{00000000-0010-0000-0000-00001A000000}" name="IDUCT 18" dataDxfId="1627"/>
    <tableColumn id="27" xr3:uid="{00000000-0010-0000-0000-00001B000000}" name="IDUCT 19" dataDxfId="1626"/>
    <tableColumn id="28" xr3:uid="{00000000-0010-0000-0000-00001C000000}" name="IDUCT 20" dataDxfId="1625"/>
    <tableColumn id="29" xr3:uid="{00000000-0010-0000-0000-00001D000000}" name="Pullback IDUCT 1" dataDxfId="1624"/>
    <tableColumn id="30" xr3:uid="{00000000-0010-0000-0000-00001E000000}" name="Pullback IDUCT 2" dataDxfId="1623"/>
    <tableColumn id="31" xr3:uid="{00000000-0010-0000-0000-00001F000000}" name="Pullback IDUCT 3" dataDxfId="1622"/>
    <tableColumn id="32" xr3:uid="{00000000-0010-0000-0000-000020000000}" name="Pullback IDUCT 4" dataDxfId="1621"/>
    <tableColumn id="33" xr3:uid="{00000000-0010-0000-0000-000021000000}" name="Pullback IDUCT 5" dataDxfId="1620"/>
    <tableColumn id="34" xr3:uid="{00000000-0010-0000-0000-000022000000}" name="Pullback IDUCT 6" dataDxfId="1619"/>
    <tableColumn id="35" xr3:uid="{00000000-0010-0000-0000-000023000000}" name="Pullback IDUCT 7" dataDxfId="1618"/>
    <tableColumn id="36" xr3:uid="{00000000-0010-0000-0000-000024000000}" name="Pullback IDUCT 8" dataDxfId="1617"/>
    <tableColumn id="37" xr3:uid="{00000000-0010-0000-0000-000025000000}" name="Pullback IDUCT 9" dataDxfId="1616"/>
    <tableColumn id="38" xr3:uid="{00000000-0010-0000-0000-000026000000}" name="Pullback IDUCT 10" dataDxfId="1615"/>
    <tableColumn id="49" xr3:uid="{00000000-0010-0000-0000-000031000000}" name="ROD Duct 1" dataDxfId="1614"/>
    <tableColumn id="50" xr3:uid="{00000000-0010-0000-0000-000032000000}" name="ROD Duct 2" dataDxfId="1613"/>
    <tableColumn id="51" xr3:uid="{00000000-0010-0000-0000-000033000000}" name="ROD Duct 3" dataDxfId="1612"/>
    <tableColumn id="52" xr3:uid="{00000000-0010-0000-0000-000034000000}" name="ROD Duct 4" dataDxfId="1611"/>
    <tableColumn id="53" xr3:uid="{00000000-0010-0000-0000-000035000000}" name="ROD Duct 5" dataDxfId="1610"/>
    <tableColumn id="54" xr3:uid="{00000000-0010-0000-0000-000036000000}" name="ROD Duct 6" dataDxfId="1609"/>
    <tableColumn id="55" xr3:uid="{00000000-0010-0000-0000-000037000000}" name="ROD Duct 7" dataDxfId="1608"/>
    <tableColumn id="56" xr3:uid="{00000000-0010-0000-0000-000038000000}" name="ROD Duct 8" dataDxfId="1607"/>
    <tableColumn id="57" xr3:uid="{00000000-0010-0000-0000-000039000000}" name="ROD Duct 9" dataDxfId="1606"/>
    <tableColumn id="58" xr3:uid="{00000000-0010-0000-0000-00003A000000}" name="ROD Duct 10" dataDxfId="160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2" t="s">
        <v>0</v>
      </c>
      <c r="C1" s="262"/>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0" t="s">
        <v>8</v>
      </c>
      <c r="H19" s="261"/>
      <c r="I19" s="261"/>
      <c r="J19" s="261"/>
      <c r="K19" s="261"/>
      <c r="L19" s="261"/>
      <c r="M19" s="261"/>
      <c r="N19" s="261"/>
      <c r="O19" s="261"/>
      <c r="P19" s="261"/>
      <c r="Q19" s="176"/>
    </row>
    <row r="20" spans="2:17" x14ac:dyDescent="0.25">
      <c r="G20" s="261"/>
      <c r="H20" s="261"/>
      <c r="I20" s="261"/>
      <c r="J20" s="261"/>
      <c r="K20" s="261"/>
      <c r="L20" s="261"/>
      <c r="M20" s="261"/>
      <c r="N20" s="261"/>
      <c r="O20" s="261"/>
      <c r="P20" s="261"/>
      <c r="Q20" s="176"/>
    </row>
    <row r="21" spans="2:17" x14ac:dyDescent="0.25">
      <c r="G21" s="261"/>
      <c r="H21" s="261"/>
      <c r="I21" s="261"/>
      <c r="J21" s="261"/>
      <c r="K21" s="261"/>
      <c r="L21" s="261"/>
      <c r="M21" s="261"/>
      <c r="N21" s="261"/>
      <c r="O21" s="261"/>
      <c r="P21" s="261"/>
      <c r="Q21" s="176"/>
    </row>
    <row r="22" spans="2:17" ht="15" customHeight="1" x14ac:dyDescent="0.25">
      <c r="G22" s="261"/>
      <c r="H22" s="261"/>
      <c r="I22" s="261"/>
      <c r="J22" s="261"/>
      <c r="K22" s="261"/>
      <c r="L22" s="261"/>
      <c r="M22" s="261"/>
      <c r="N22" s="261"/>
      <c r="O22" s="261"/>
      <c r="P22" s="261"/>
      <c r="Q22" s="176"/>
    </row>
    <row r="23" spans="2:17" x14ac:dyDescent="0.25">
      <c r="G23" s="261"/>
      <c r="H23" s="261"/>
      <c r="I23" s="261"/>
      <c r="J23" s="261"/>
      <c r="K23" s="261"/>
      <c r="L23" s="261"/>
      <c r="M23" s="261"/>
      <c r="N23" s="261"/>
      <c r="O23" s="261"/>
      <c r="P23" s="261"/>
      <c r="Q23" s="176"/>
    </row>
    <row r="24" spans="2:17" x14ac:dyDescent="0.25">
      <c r="G24" s="261"/>
      <c r="H24" s="261"/>
      <c r="I24" s="261"/>
      <c r="J24" s="261"/>
      <c r="K24" s="261"/>
      <c r="L24" s="261"/>
      <c r="M24" s="261"/>
      <c r="N24" s="261"/>
      <c r="O24" s="261"/>
      <c r="P24" s="261"/>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9" t="s">
        <v>10</v>
      </c>
      <c r="G35" s="259"/>
      <c r="H35" s="259"/>
      <c r="I35" s="259"/>
      <c r="J35" s="259"/>
      <c r="K35" s="259"/>
      <c r="L35" s="259"/>
      <c r="M35" s="259"/>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6" t="s">
        <v>15</v>
      </c>
      <c r="C147" s="257"/>
      <c r="D147" s="257"/>
      <c r="E147" s="257"/>
      <c r="F147" s="257"/>
      <c r="G147" s="257"/>
      <c r="H147" s="257"/>
      <c r="I147" s="257"/>
      <c r="J147" s="257"/>
      <c r="K147" s="257"/>
      <c r="L147" s="257"/>
      <c r="M147" s="257"/>
      <c r="N147" s="257"/>
      <c r="O147" s="257"/>
      <c r="P147" s="258"/>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617-1 CANYON RD N</v>
      </c>
      <c r="B1" s="118"/>
      <c r="C1" s="118"/>
      <c r="D1" s="118"/>
      <c r="E1" s="118"/>
      <c r="G1" t="str">
        <f>IF('Assignment Tool'!C1="","",IF('Assignment Tool'!C1="FST",'Assignment Tool'!D1,""))</f>
        <v/>
      </c>
      <c r="H1">
        <v>1</v>
      </c>
      <c r="I1">
        <v>1</v>
      </c>
      <c r="J1" t="str">
        <f t="array" ref="J1">IFERROR(INDEX($G$2:$G$2050,_xlfn.AGGREGATE(15,6,(ROW($G$2:$G$2050)-ROW($G$2)+1)/($G$2:$G$2050&lt;&gt;""),ROWS(J$1:J1))),"")</f>
        <v>F 617-1 CANYON RD N</v>
      </c>
      <c r="K1">
        <f>IF(J1="","",INDEX('Assignment Tool'!E17:E2050,MATCH(FA_DATA!J1,'Assignment Tool'!D17:D2050,0)))</f>
        <v>4</v>
      </c>
    </row>
    <row r="2" spans="1:11" x14ac:dyDescent="0.25">
      <c r="A2" s="118" t="str">
        <f t="shared" ref="A2:A65" si="0">VLOOKUP(H2,$I$1:$J$1000,2)</f>
        <v>F 617-1 CANYON RD N</v>
      </c>
      <c r="G2" t="str">
        <f>IF('Assignment Tool'!C2="","",IF('Assignment Tool'!C2="FST",'Assignment Tool'!D2,""))</f>
        <v/>
      </c>
      <c r="H2">
        <v>2</v>
      </c>
      <c r="I2">
        <f>IFERROR((I1+K1),"")</f>
        <v>5</v>
      </c>
      <c r="J2" t="str">
        <f t="array" ref="J2">IFERROR(INDEX($G$2:$G$2050,_xlfn.AGGREGATE(15,6,(ROW($G$2:$G$2050)-ROW($G$2)+1)/($G$2:$G$2050&lt;&gt;""),ROWS(J$1:J2))),"")</f>
        <v>F 717-1 CANYON RD N</v>
      </c>
      <c r="K2">
        <f>IF(J2="","",INDEX('Assignment Tool'!E18:E2051,MATCH(FA_DATA!J2,'Assignment Tool'!D18:D2051,0)))</f>
        <v>4</v>
      </c>
    </row>
    <row r="3" spans="1:11" x14ac:dyDescent="0.25">
      <c r="A3" s="118" t="str">
        <f t="shared" si="0"/>
        <v>F 617-1 CANYON RD N</v>
      </c>
      <c r="G3" t="str">
        <f>IF('Assignment Tool'!C3="","",IF('Assignment Tool'!C3="FST",'Assignment Tool'!D3,""))</f>
        <v/>
      </c>
      <c r="H3">
        <v>3</v>
      </c>
      <c r="I3">
        <f t="shared" ref="I3:I66" si="1">IFERROR((I2+K2),"")</f>
        <v>9</v>
      </c>
      <c r="J3" t="str">
        <f t="array" ref="J3">IFERROR(INDEX($G$2:$G$2050,_xlfn.AGGREGATE(15,6,(ROW($G$2:$G$2050)-ROW($G$2)+1)/($G$2:$G$2050&lt;&gt;""),ROWS(J$1:J3))),"")</f>
        <v>F 727-1 CANYON RD N</v>
      </c>
      <c r="K3">
        <f>IF(J3="","",INDEX('Assignment Tool'!E19:E2052,MATCH(FA_DATA!J3,'Assignment Tool'!D19:D2052,0)))</f>
        <v>4</v>
      </c>
    </row>
    <row r="4" spans="1:11" x14ac:dyDescent="0.25">
      <c r="A4" s="118" t="str">
        <f t="shared" si="0"/>
        <v>F 617-1 CANYON RD N</v>
      </c>
      <c r="G4" t="str">
        <f>IF('Assignment Tool'!C4="","",IF('Assignment Tool'!C4="FST",'Assignment Tool'!D4,""))</f>
        <v/>
      </c>
      <c r="H4">
        <v>4</v>
      </c>
      <c r="I4">
        <f t="shared" si="1"/>
        <v>13</v>
      </c>
      <c r="J4" t="str">
        <f t="array" ref="J4">IFERROR(INDEX($G$2:$G$2050,_xlfn.AGGREGATE(15,6,(ROW($G$2:$G$2050)-ROW($G$2)+1)/($G$2:$G$2050&lt;&gt;""),ROWS(J$1:J4))),"")</f>
        <v>F 732-1 CANYON CIR N</v>
      </c>
      <c r="K4">
        <f>IF(J4="","",INDEX('Assignment Tool'!E20:E2053,MATCH(FA_DATA!J4,'Assignment Tool'!D20:D2053,0)))</f>
        <v>2</v>
      </c>
    </row>
    <row r="5" spans="1:11" x14ac:dyDescent="0.25">
      <c r="A5" s="118" t="str">
        <f t="shared" si="0"/>
        <v>F 717-1 CANYON RD N</v>
      </c>
      <c r="G5" t="str">
        <f>IF('Assignment Tool'!C5="","",IF('Assignment Tool'!C5="FST",'Assignment Tool'!D5,""))</f>
        <v/>
      </c>
      <c r="H5">
        <v>5</v>
      </c>
      <c r="I5">
        <f t="shared" si="1"/>
        <v>15</v>
      </c>
      <c r="J5" t="str">
        <f t="array" ref="J5">IFERROR(INDEX($G$2:$G$2050,_xlfn.AGGREGATE(15,6,(ROW($G$2:$G$2050)-ROW($G$2)+1)/($G$2:$G$2050&lt;&gt;""),ROWS(J$1:J5))),"")</f>
        <v>F 818-1 CANYON RD N</v>
      </c>
      <c r="K5">
        <f>IF(J5="","",INDEX('Assignment Tool'!E21:E2054,MATCH(FA_DATA!J5,'Assignment Tool'!D21:D2054,0)))</f>
        <v>2</v>
      </c>
    </row>
    <row r="6" spans="1:11" x14ac:dyDescent="0.25">
      <c r="A6" s="118" t="str">
        <f t="shared" si="0"/>
        <v>F 717-1 CANYON RD N</v>
      </c>
      <c r="G6" t="str">
        <f>IF('Assignment Tool'!C6="","",IF('Assignment Tool'!C6="FST",'Assignment Tool'!D6,""))</f>
        <v/>
      </c>
      <c r="H6">
        <v>6</v>
      </c>
      <c r="I6">
        <f t="shared" si="1"/>
        <v>17</v>
      </c>
      <c r="J6" t="str">
        <f t="array" ref="J6">IFERROR(INDEX($G$2:$G$2050,_xlfn.AGGREGATE(15,6,(ROW($G$2:$G$2050)-ROW($G$2)+1)/($G$2:$G$2050&lt;&gt;""),ROWS(J$1:J6))),"")</f>
        <v>F 824-2 CANYON RD N</v>
      </c>
      <c r="K6">
        <f>IF(J6="","",INDEX('Assignment Tool'!E22:E2055,MATCH(FA_DATA!J6,'Assignment Tool'!D22:D2055,0)))</f>
        <v>2</v>
      </c>
    </row>
    <row r="7" spans="1:11" x14ac:dyDescent="0.25">
      <c r="A7" s="118" t="str">
        <f t="shared" si="0"/>
        <v>F 717-1 CANYON RD N</v>
      </c>
      <c r="G7" t="str">
        <f>IF('Assignment Tool'!C7="","",IF('Assignment Tool'!C7="FST",'Assignment Tool'!D7,""))</f>
        <v/>
      </c>
      <c r="H7">
        <v>7</v>
      </c>
      <c r="I7">
        <f t="shared" si="1"/>
        <v>19</v>
      </c>
      <c r="J7" t="str">
        <f t="array" ref="J7">IFERROR(INDEX($G$2:$G$2050,_xlfn.AGGREGATE(15,6,(ROW($G$2:$G$2050)-ROW($G$2)+1)/($G$2:$G$2050&lt;&gt;""),ROWS(J$1:J7))),"")</f>
        <v>F 1100-1 CANYON RD N</v>
      </c>
      <c r="K7">
        <f>IF(J7="","",INDEX('Assignment Tool'!E23:E2056,MATCH(FA_DATA!J7,'Assignment Tool'!D23:D2056,0)))</f>
        <v>2</v>
      </c>
    </row>
    <row r="8" spans="1:11" x14ac:dyDescent="0.25">
      <c r="A8" s="118" t="str">
        <f t="shared" si="0"/>
        <v>F 717-1 CANYON RD N</v>
      </c>
      <c r="G8" t="str">
        <f>IF('Assignment Tool'!C8="","",IF('Assignment Tool'!C8="FST",'Assignment Tool'!D8,""))</f>
        <v/>
      </c>
      <c r="H8">
        <v>8</v>
      </c>
      <c r="I8">
        <f t="shared" si="1"/>
        <v>21</v>
      </c>
      <c r="J8" t="str">
        <f t="array" ref="J8">IFERROR(INDEX($G$2:$G$2050,_xlfn.AGGREGATE(15,6,(ROW($G$2:$G$2050)-ROW($G$2)+1)/($G$2:$G$2050&lt;&gt;""),ROWS(J$1:J8))),"")</f>
        <v>F 1110-2 CANYON RD N</v>
      </c>
      <c r="K8">
        <f>IF(J8="","",INDEX('Assignment Tool'!E24:E2057,MATCH(FA_DATA!J8,'Assignment Tool'!D24:D2057,0)))</f>
        <v>4</v>
      </c>
    </row>
    <row r="9" spans="1:11" x14ac:dyDescent="0.25">
      <c r="A9" s="118" t="str">
        <f t="shared" si="0"/>
        <v>F 727-1 CANYON RD N</v>
      </c>
      <c r="G9" t="str">
        <f>IF('Assignment Tool'!C9="","",IF('Assignment Tool'!C9="FST",'Assignment Tool'!D9,""))</f>
        <v/>
      </c>
      <c r="H9">
        <v>9</v>
      </c>
      <c r="I9">
        <f t="shared" si="1"/>
        <v>25</v>
      </c>
      <c r="J9" t="str">
        <f t="array" ref="J9">IFERROR(INDEX($G$2:$G$2050,_xlfn.AGGREGATE(15,6,(ROW($G$2:$G$2050)-ROW($G$2)+1)/($G$2:$G$2050&lt;&gt;""),ROWS(J$1:J9))),"")</f>
        <v>R 906-2 PINEMONT DR N</v>
      </c>
      <c r="K9">
        <f>IF(J9="","",INDEX('Assignment Tool'!E25:E2058,MATCH(FA_DATA!J9,'Assignment Tool'!D25:D2058,0)))</f>
        <v>4</v>
      </c>
    </row>
    <row r="10" spans="1:11" x14ac:dyDescent="0.25">
      <c r="A10" s="118" t="str">
        <f t="shared" si="0"/>
        <v>F 727-1 CANYON RD N</v>
      </c>
      <c r="G10" t="str">
        <f>IF('Assignment Tool'!C10="","",IF('Assignment Tool'!C10="FST",'Assignment Tool'!D10,""))</f>
        <v/>
      </c>
      <c r="H10">
        <v>10</v>
      </c>
      <c r="I10">
        <f t="shared" si="1"/>
        <v>29</v>
      </c>
      <c r="J10" t="str">
        <f t="array" ref="J10">IFERROR(INDEX($G$2:$G$2050,_xlfn.AGGREGATE(15,6,(ROW($G$2:$G$2050)-ROW($G$2)+1)/($G$2:$G$2050&lt;&gt;""),ROWS(J$1:J10))),"")</f>
        <v>R 844-2 PINEMONT DR N</v>
      </c>
      <c r="K10">
        <f>IF(J10="","",INDEX('Assignment Tool'!E26:E2059,MATCH(FA_DATA!J10,'Assignment Tool'!D26:D2059,0)))</f>
        <v>8</v>
      </c>
    </row>
    <row r="11" spans="1:11" x14ac:dyDescent="0.25">
      <c r="A11" s="118" t="str">
        <f t="shared" si="0"/>
        <v>F 727-1 CANYON RD N</v>
      </c>
      <c r="G11" t="str">
        <f>IF('Assignment Tool'!C11="","",IF('Assignment Tool'!C11="FST",'Assignment Tool'!D11,""))</f>
        <v/>
      </c>
      <c r="H11">
        <v>11</v>
      </c>
      <c r="I11">
        <f t="shared" si="1"/>
        <v>37</v>
      </c>
      <c r="J11" t="str">
        <f t="array" ref="J11">IFERROR(INDEX($G$2:$G$2050,_xlfn.AGGREGATE(15,6,(ROW($G$2:$G$2050)-ROW($G$2)+1)/($G$2:$G$2050&lt;&gt;""),ROWS(J$1:J11))),"")</f>
        <v>R 916-2 PINEMONT DR N</v>
      </c>
      <c r="K11">
        <f>IF(J11="","",INDEX('Assignment Tool'!E27:E2060,MATCH(FA_DATA!J11,'Assignment Tool'!D27:D2060,0)))</f>
        <v>4</v>
      </c>
    </row>
    <row r="12" spans="1:11" x14ac:dyDescent="0.25">
      <c r="A12" s="118" t="str">
        <f t="shared" si="0"/>
        <v>F 727-1 CANYON RD N</v>
      </c>
      <c r="G12" t="str">
        <f>IF('Assignment Tool'!C12="","",IF('Assignment Tool'!C12="FST",'Assignment Tool'!D12,""))</f>
        <v/>
      </c>
      <c r="H12">
        <v>12</v>
      </c>
      <c r="I12">
        <f t="shared" si="1"/>
        <v>41</v>
      </c>
      <c r="J12" t="str">
        <f t="array" ref="J12">IFERROR(INDEX($G$2:$G$2050,_xlfn.AGGREGATE(15,6,(ROW($G$2:$G$2050)-ROW($G$2)+1)/($G$2:$G$2050&lt;&gt;""),ROWS(J$1:J12))),"")</f>
        <v>R 928-2 PINEMONT DR N</v>
      </c>
      <c r="K12">
        <f>IF(J12="","",INDEX('Assignment Tool'!E28:E2061,MATCH(FA_DATA!J12,'Assignment Tool'!D28:D2061,0)))</f>
        <v>4</v>
      </c>
    </row>
    <row r="13" spans="1:11" x14ac:dyDescent="0.25">
      <c r="A13" s="118" t="str">
        <f t="shared" si="0"/>
        <v>F 732-1 CANYON CIR N</v>
      </c>
      <c r="G13" t="str">
        <f>IF('Assignment Tool'!C13="","",IF('Assignment Tool'!C13="FST",'Assignment Tool'!D13,""))</f>
        <v/>
      </c>
      <c r="H13">
        <v>13</v>
      </c>
      <c r="I13">
        <f t="shared" si="1"/>
        <v>45</v>
      </c>
      <c r="J13" t="str">
        <f t="array" ref="J13">IFERROR(INDEX($G$2:$G$2050,_xlfn.AGGREGATE(15,6,(ROW($G$2:$G$2050)-ROW($G$2)+1)/($G$2:$G$2050&lt;&gt;""),ROWS(J$1:J13))),"")</f>
        <v>R 1006-2 PINEMONT DR N</v>
      </c>
      <c r="K13">
        <f>IF(J13="","",INDEX('Assignment Tool'!E29:E2062,MATCH(FA_DATA!J13,'Assignment Tool'!D29:D2062,0)))</f>
        <v>4</v>
      </c>
    </row>
    <row r="14" spans="1:11" x14ac:dyDescent="0.25">
      <c r="A14" s="118" t="str">
        <f t="shared" si="0"/>
        <v>F 732-1 CANYON CIR N</v>
      </c>
      <c r="G14" t="str">
        <f>IF('Assignment Tool'!C14="","",IF('Assignment Tool'!C14="FST",'Assignment Tool'!D14,""))</f>
        <v/>
      </c>
      <c r="H14">
        <v>14</v>
      </c>
      <c r="I14">
        <f t="shared" si="1"/>
        <v>49</v>
      </c>
      <c r="J14" t="str">
        <f t="array" ref="J14">IFERROR(INDEX($G$2:$G$2050,_xlfn.AGGREGATE(15,6,(ROW($G$2:$G$2050)-ROW($G$2)+1)/($G$2:$G$2050&lt;&gt;""),ROWS(J$1:J14))),"")</f>
        <v>R 1020-2 PINEMONT DR N</v>
      </c>
      <c r="K14">
        <f>IF(J14="","",INDEX('Assignment Tool'!E30:E2063,MATCH(FA_DATA!J14,'Assignment Tool'!D30:D2063,0)))</f>
        <v>4</v>
      </c>
    </row>
    <row r="15" spans="1:11" x14ac:dyDescent="0.25">
      <c r="A15" s="118" t="str">
        <f t="shared" si="0"/>
        <v>F 818-1 CANYON RD N</v>
      </c>
      <c r="G15" t="str">
        <f>IF('Assignment Tool'!C15="","",IF('Assignment Tool'!C15="FST",'Assignment Tool'!D15,""))</f>
        <v/>
      </c>
      <c r="H15">
        <v>15</v>
      </c>
      <c r="I15">
        <f t="shared" si="1"/>
        <v>53</v>
      </c>
      <c r="J15" t="str">
        <f t="array" ref="J15">IFERROR(INDEX($G$2:$G$2050,_xlfn.AGGREGATE(15,6,(ROW($G$2:$G$2050)-ROW($G$2)+1)/($G$2:$G$2050&lt;&gt;""),ROWS(J$1:J15))),"")</f>
        <v>R 1104-2 PINEMONT DR N</v>
      </c>
      <c r="K15">
        <f>IF(J15="","",INDEX('Assignment Tool'!E31:E2064,MATCH(FA_DATA!J15,'Assignment Tool'!D31:D2064,0)))</f>
        <v>4</v>
      </c>
    </row>
    <row r="16" spans="1:11" x14ac:dyDescent="0.25">
      <c r="A16" s="118" t="str">
        <f t="shared" si="0"/>
        <v>F 818-1 CANYON RD N</v>
      </c>
      <c r="G16" t="str">
        <f>IF('Assignment Tool'!C16="","",IF('Assignment Tool'!C16="FST",'Assignment Tool'!D16,""))</f>
        <v/>
      </c>
      <c r="H16">
        <v>16</v>
      </c>
      <c r="I16">
        <f t="shared" si="1"/>
        <v>57</v>
      </c>
      <c r="J16" t="str">
        <f t="array" ref="J16">IFERROR(INDEX($G$2:$G$2050,_xlfn.AGGREGATE(15,6,(ROW($G$2:$G$2050)-ROW($G$2)+1)/($G$2:$G$2050&lt;&gt;""),ROWS(J$1:J16))),"")</f>
        <v>R 1124-2 PINEMONT DR N</v>
      </c>
      <c r="K16">
        <f>IF(J16="","",INDEX('Assignment Tool'!E32:E2065,MATCH(FA_DATA!J16,'Assignment Tool'!D32:D2065,0)))</f>
        <v>4</v>
      </c>
    </row>
    <row r="17" spans="1:11" x14ac:dyDescent="0.25">
      <c r="A17" s="118" t="str">
        <f t="shared" si="0"/>
        <v>F 824-2 CANYON RD N</v>
      </c>
      <c r="G17" t="str">
        <f>IF('Assignment Tool'!C17="","",IF('Assignment Tool'!C17="FST",'Assignment Tool'!D17,""))</f>
        <v>F 617-1 CANYON RD N</v>
      </c>
      <c r="H17">
        <v>17</v>
      </c>
      <c r="I17">
        <f t="shared" si="1"/>
        <v>61</v>
      </c>
      <c r="J17" t="str">
        <f t="array" ref="J17">IFERROR(INDEX($G$2:$G$2050,_xlfn.AGGREGATE(15,6,(ROW($G$2:$G$2050)-ROW($G$2)+1)/($G$2:$G$2050&lt;&gt;""),ROWS(J$1:J17))),"")</f>
        <v>F 726-1 CANYON CIR N</v>
      </c>
      <c r="K17">
        <f>IF(J17="","",INDEX('Assignment Tool'!E33:E2066,MATCH(FA_DATA!J17,'Assignment Tool'!D33:D2066,0)))</f>
        <v>4</v>
      </c>
    </row>
    <row r="18" spans="1:11" x14ac:dyDescent="0.25">
      <c r="A18" s="118" t="str">
        <f t="shared" si="0"/>
        <v>F 824-2 CANYON RD N</v>
      </c>
      <c r="G18" t="str">
        <f>IF('Assignment Tool'!C18="","",IF('Assignment Tool'!C18="FST",'Assignment Tool'!D18,""))</f>
        <v>F 717-1 CANYON RD N</v>
      </c>
      <c r="H18">
        <v>18</v>
      </c>
      <c r="I18">
        <f t="shared" si="1"/>
        <v>65</v>
      </c>
      <c r="J18" t="str">
        <f t="array" ref="J18">IFERROR(INDEX($G$2:$G$2050,_xlfn.AGGREGATE(15,6,(ROW($G$2:$G$2050)-ROW($G$2)+1)/($G$2:$G$2050&lt;&gt;""),ROWS(J$1:J18))),"")</f>
        <v>F 624-1 CANYON CIR N</v>
      </c>
      <c r="K18">
        <f>IF(J18="","",INDEX('Assignment Tool'!E34:E2067,MATCH(FA_DATA!J18,'Assignment Tool'!D34:D2067,0)))</f>
        <v>4</v>
      </c>
    </row>
    <row r="19" spans="1:11" x14ac:dyDescent="0.25">
      <c r="A19" s="118" t="str">
        <f t="shared" si="0"/>
        <v>F 1100-1 CANYON RD N</v>
      </c>
      <c r="G19" t="str">
        <f>IF('Assignment Tool'!C19="","",IF('Assignment Tool'!C19="FST",'Assignment Tool'!D19,""))</f>
        <v>F 727-1 CANYON RD N</v>
      </c>
      <c r="H19">
        <v>19</v>
      </c>
      <c r="I19">
        <f t="shared" si="1"/>
        <v>69</v>
      </c>
      <c r="J19" t="str">
        <f t="array" ref="J19">IFERROR(INDEX($G$2:$G$2050,_xlfn.AGGREGATE(15,6,(ROW($G$2:$G$2050)-ROW($G$2)+1)/($G$2:$G$2050&lt;&gt;""),ROWS(J$1:J19))),"")</f>
        <v>F 604-1 CANYON CIR N</v>
      </c>
      <c r="K19">
        <f>IF(J19="","",INDEX('Assignment Tool'!E35:E2068,MATCH(FA_DATA!J19,'Assignment Tool'!D35:D2068,0)))</f>
        <v>4</v>
      </c>
    </row>
    <row r="20" spans="1:11" x14ac:dyDescent="0.25">
      <c r="A20" s="118" t="str">
        <f t="shared" si="0"/>
        <v>F 1100-1 CANYON RD N</v>
      </c>
      <c r="G20" t="str">
        <f>IF('Assignment Tool'!C20="","",IF('Assignment Tool'!C20="FST",'Assignment Tool'!D20,""))</f>
        <v/>
      </c>
      <c r="H20">
        <v>20</v>
      </c>
      <c r="I20">
        <f t="shared" si="1"/>
        <v>73</v>
      </c>
      <c r="J20" t="str">
        <f t="array" ref="J20">IFERROR(INDEX($G$2:$G$2050,_xlfn.AGGREGATE(15,6,(ROW($G$2:$G$2050)-ROW($G$2)+1)/($G$2:$G$2050&lt;&gt;""),ROWS(J$1:J20))),"")</f>
        <v>OPP 1001-1 RICE MINE RD N</v>
      </c>
      <c r="K20">
        <f>IF(J20="","",INDEX('Assignment Tool'!E36:E2069,MATCH(FA_DATA!J20,'Assignment Tool'!D36:D2069,0)))</f>
        <v>12</v>
      </c>
    </row>
    <row r="21" spans="1:11" x14ac:dyDescent="0.25">
      <c r="A21" s="118" t="str">
        <f t="shared" si="0"/>
        <v>F 1110-2 CANYON RD N</v>
      </c>
      <c r="G21" t="str">
        <f>IF('Assignment Tool'!C21="","",IF('Assignment Tool'!C21="FST",'Assignment Tool'!D21,""))</f>
        <v/>
      </c>
      <c r="H21">
        <v>21</v>
      </c>
      <c r="I21">
        <f t="shared" si="1"/>
        <v>85</v>
      </c>
      <c r="J21" t="str">
        <f t="array" ref="J21">IFERROR(INDEX($G$2:$G$2050,_xlfn.AGGREGATE(15,6,(ROW($G$2:$G$2050)-ROW($G$2)+1)/($G$2:$G$2050&lt;&gt;""),ROWS(J$1:J21))),"")</f>
        <v>F 805-2 RICE MINE RD N</v>
      </c>
      <c r="K21">
        <f>IF(J21="","",INDEX('Assignment Tool'!E37:E2070,MATCH(FA_DATA!J21,'Assignment Tool'!D37:D2070,0)))</f>
        <v>12</v>
      </c>
    </row>
    <row r="22" spans="1:11" x14ac:dyDescent="0.25">
      <c r="A22" s="118" t="str">
        <f t="shared" si="0"/>
        <v>F 1110-2 CANYON RD N</v>
      </c>
      <c r="G22" t="str">
        <f>IF('Assignment Tool'!C22="","",IF('Assignment Tool'!C22="FST",'Assignment Tool'!D22,""))</f>
        <v/>
      </c>
      <c r="H22">
        <v>22</v>
      </c>
      <c r="I22">
        <f t="shared" si="1"/>
        <v>97</v>
      </c>
      <c r="J22" t="str">
        <f t="array" ref="J22">IFERROR(INDEX($G$2:$G$2050,_xlfn.AGGREGATE(15,6,(ROW($G$2:$G$2050)-ROW($G$2)+1)/($G$2:$G$2050&lt;&gt;""),ROWS(J$1:J22))),"")</f>
        <v>F 728-1 7TH PL N</v>
      </c>
      <c r="K22">
        <f>IF(J22="","",INDEX('Assignment Tool'!E38:E2071,MATCH(FA_DATA!J22,'Assignment Tool'!D38:D2071,0)))</f>
        <v>4</v>
      </c>
    </row>
    <row r="23" spans="1:11" x14ac:dyDescent="0.25">
      <c r="A23" s="118" t="str">
        <f t="shared" si="0"/>
        <v>F 1110-2 CANYON RD N</v>
      </c>
      <c r="G23" t="str">
        <f>IF('Assignment Tool'!C23="","",IF('Assignment Tool'!C23="FST",'Assignment Tool'!D23,""))</f>
        <v/>
      </c>
      <c r="H23">
        <v>23</v>
      </c>
      <c r="I23">
        <f t="shared" si="1"/>
        <v>101</v>
      </c>
      <c r="J23" t="str">
        <f t="array" ref="J23">IFERROR(INDEX($G$2:$G$2050,_xlfn.AGGREGATE(15,6,(ROW($G$2:$G$2050)-ROW($G$2)+1)/($G$2:$G$2050&lt;&gt;""),ROWS(J$1:J23))),"")</f>
        <v>F 714-1 7TH PL N</v>
      </c>
      <c r="K23">
        <f>IF(J23="","",INDEX('Assignment Tool'!E39:E2072,MATCH(FA_DATA!J23,'Assignment Tool'!D39:D2072,0)))</f>
        <v>4</v>
      </c>
    </row>
    <row r="24" spans="1:11" x14ac:dyDescent="0.25">
      <c r="A24" s="118" t="str">
        <f t="shared" si="0"/>
        <v>F 1110-2 CANYON RD N</v>
      </c>
      <c r="G24" t="str">
        <f>IF('Assignment Tool'!C24="","",IF('Assignment Tool'!C24="FST",'Assignment Tool'!D24,""))</f>
        <v/>
      </c>
      <c r="H24">
        <v>24</v>
      </c>
      <c r="I24">
        <f t="shared" si="1"/>
        <v>105</v>
      </c>
      <c r="J24" t="str">
        <f t="array" ref="J24">IFERROR(INDEX($G$2:$G$2050,_xlfn.AGGREGATE(15,6,(ROW($G$2:$G$2050)-ROW($G$2)+1)/($G$2:$G$2050&lt;&gt;""),ROWS(J$1:J24))),"")</f>
        <v>F 706-2 7TH PL N</v>
      </c>
      <c r="K24">
        <f>IF(J24="","",INDEX('Assignment Tool'!E40:E2073,MATCH(FA_DATA!J24,'Assignment Tool'!D40:D2073,0)))</f>
        <v>4</v>
      </c>
    </row>
    <row r="25" spans="1:11" x14ac:dyDescent="0.25">
      <c r="A25" s="118" t="str">
        <f t="shared" si="0"/>
        <v>R 906-2 PINEMONT DR N</v>
      </c>
      <c r="G25" t="str">
        <f>IF('Assignment Tool'!C25="","",IF('Assignment Tool'!C25="FST",'Assignment Tool'!D25,""))</f>
        <v/>
      </c>
      <c r="H25">
        <v>25</v>
      </c>
      <c r="I25">
        <f t="shared" si="1"/>
        <v>109</v>
      </c>
      <c r="J25" t="str">
        <f t="array" ref="J25">IFERROR(INDEX($G$2:$G$2050,_xlfn.AGGREGATE(15,6,(ROW($G$2:$G$2050)-ROW($G$2)+1)/($G$2:$G$2050&lt;&gt;""),ROWS(J$1:J25))),"")</f>
        <v>OPP 907-2 INDIAN HILLS DR</v>
      </c>
      <c r="K25">
        <f>IF(J25="","",INDEX('Assignment Tool'!E41:E2074,MATCH(FA_DATA!J25,'Assignment Tool'!D41:D2074,0)))</f>
        <v>4</v>
      </c>
    </row>
    <row r="26" spans="1:11" x14ac:dyDescent="0.25">
      <c r="A26" s="118" t="str">
        <f t="shared" si="0"/>
        <v>R 906-2 PINEMONT DR N</v>
      </c>
      <c r="G26" t="str">
        <f>IF('Assignment Tool'!C26="","",IF('Assignment Tool'!C26="FST",'Assignment Tool'!D26,""))</f>
        <v/>
      </c>
      <c r="H26">
        <v>26</v>
      </c>
      <c r="I26">
        <f t="shared" si="1"/>
        <v>113</v>
      </c>
      <c r="J26" t="str">
        <f t="array" ref="J26">IFERROR(INDEX($G$2:$G$2050,_xlfn.AGGREGATE(15,6,(ROW($G$2:$G$2050)-ROW($G$2)+1)/($G$2:$G$2050&lt;&gt;""),ROWS(J$1:J26))),"")</f>
        <v>F 917-2 INDIAN HILLS DR</v>
      </c>
      <c r="K26">
        <f>IF(J26="","",INDEX('Assignment Tool'!E42:E2075,MATCH(FA_DATA!J26,'Assignment Tool'!D42:D2075,0)))</f>
        <v>4</v>
      </c>
    </row>
    <row r="27" spans="1:11" x14ac:dyDescent="0.25">
      <c r="A27" s="118" t="str">
        <f t="shared" si="0"/>
        <v>R 906-2 PINEMONT DR N</v>
      </c>
      <c r="G27" t="str">
        <f>IF('Assignment Tool'!C27="","",IF('Assignment Tool'!C27="FST",'Assignment Tool'!D27,""))</f>
        <v/>
      </c>
      <c r="H27">
        <v>27</v>
      </c>
      <c r="I27">
        <f t="shared" si="1"/>
        <v>117</v>
      </c>
      <c r="J27" t="str">
        <f t="array" ref="J27">IFERROR(INDEX($G$2:$G$2050,_xlfn.AGGREGATE(15,6,(ROW($G$2:$G$2050)-ROW($G$2)+1)/($G$2:$G$2050&lt;&gt;""),ROWS(J$1:J27))),"")</f>
        <v>F 1017-2 INDIAN HILLS DR</v>
      </c>
      <c r="K27">
        <f>IF(J27="","",INDEX('Assignment Tool'!E43:E2076,MATCH(FA_DATA!J27,'Assignment Tool'!D43:D2076,0)))</f>
        <v>8</v>
      </c>
    </row>
    <row r="28" spans="1:11" x14ac:dyDescent="0.25">
      <c r="A28" s="118" t="str">
        <f t="shared" si="0"/>
        <v>R 906-2 PINEMONT DR N</v>
      </c>
      <c r="G28" t="str">
        <f>IF('Assignment Tool'!C28="","",IF('Assignment Tool'!C28="FST",'Assignment Tool'!D28,""))</f>
        <v/>
      </c>
      <c r="H28">
        <v>28</v>
      </c>
      <c r="I28">
        <f t="shared" si="1"/>
        <v>125</v>
      </c>
      <c r="J28" t="str">
        <f t="array" ref="J28">IFERROR(INDEX($G$2:$G$2050,_xlfn.AGGREGATE(15,6,(ROW($G$2:$G$2050)-ROW($G$2)+1)/($G$2:$G$2050&lt;&gt;""),ROWS(J$1:J28))),"")</f>
        <v>F 1027-2 INDIAN HILLS DR</v>
      </c>
      <c r="K28">
        <f>IF(J28="","",INDEX('Assignment Tool'!E44:E2077,MATCH(FA_DATA!J28,'Assignment Tool'!D44:D2077,0)))</f>
        <v>8</v>
      </c>
    </row>
    <row r="29" spans="1:11" x14ac:dyDescent="0.25">
      <c r="A29" s="118" t="str">
        <f t="shared" si="0"/>
        <v>R 844-2 PINEMONT DR N</v>
      </c>
      <c r="G29" t="str">
        <f>IF('Assignment Tool'!C29="","",IF('Assignment Tool'!C29="FST",'Assignment Tool'!D29,""))</f>
        <v/>
      </c>
      <c r="H29">
        <v>29</v>
      </c>
      <c r="I29">
        <f t="shared" si="1"/>
        <v>133</v>
      </c>
      <c r="J29" t="str">
        <f t="array" ref="J29">IFERROR(INDEX($G$2:$G$2050,_xlfn.AGGREGATE(15,6,(ROW($G$2:$G$2050)-ROW($G$2)+1)/($G$2:$G$2050&lt;&gt;""),ROWS(J$1:J29))),"")</f>
        <v>F 1117-2 INDIAN HILLS DR</v>
      </c>
      <c r="K29">
        <f>IF(J29="","",INDEX('Assignment Tool'!E45:E2078,MATCH(FA_DATA!J29,'Assignment Tool'!D45:D2078,0)))</f>
        <v>4</v>
      </c>
    </row>
    <row r="30" spans="1:11" x14ac:dyDescent="0.25">
      <c r="A30" s="118" t="str">
        <f t="shared" si="0"/>
        <v>R 844-2 PINEMONT DR N</v>
      </c>
      <c r="G30" t="str">
        <f>IF('Assignment Tool'!C30="","",IF('Assignment Tool'!C30="FST",'Assignment Tool'!D30,""))</f>
        <v/>
      </c>
      <c r="H30">
        <v>30</v>
      </c>
      <c r="I30">
        <f t="shared" si="1"/>
        <v>137</v>
      </c>
      <c r="J30" t="str">
        <f t="array" ref="J30">IFERROR(INDEX($G$2:$G$2050,_xlfn.AGGREGATE(15,6,(ROW($G$2:$G$2050)-ROW($G$2)+1)/($G$2:$G$2050&lt;&gt;""),ROWS(J$1:J30))),"")</f>
        <v>F 1207-2 INDIAN HILLS DR</v>
      </c>
      <c r="K30">
        <f>IF(J30="","",INDEX('Assignment Tool'!E46:E2079,MATCH(FA_DATA!J30,'Assignment Tool'!D46:D2079,0)))</f>
        <v>8</v>
      </c>
    </row>
    <row r="31" spans="1:11" x14ac:dyDescent="0.25">
      <c r="A31" s="118" t="str">
        <f t="shared" si="0"/>
        <v>R 844-2 PINEMONT DR N</v>
      </c>
      <c r="G31" t="str">
        <f>IF('Assignment Tool'!C31="","",IF('Assignment Tool'!C31="FST",'Assignment Tool'!D31,""))</f>
        <v/>
      </c>
      <c r="H31">
        <v>31</v>
      </c>
      <c r="I31">
        <f t="shared" si="1"/>
        <v>145</v>
      </c>
      <c r="J31" t="str">
        <f t="array" ref="J31">IFERROR(INDEX($G$2:$G$2050,_xlfn.AGGREGATE(15,6,(ROW($G$2:$G$2050)-ROW($G$2)+1)/($G$2:$G$2050&lt;&gt;""),ROWS(J$1:J31))),"")</f>
        <v>F 1225-2 INDIAN HILLS DR</v>
      </c>
      <c r="K31">
        <f>IF(J31="","",INDEX('Assignment Tool'!E47:E2080,MATCH(FA_DATA!J31,'Assignment Tool'!D47:D2080,0)))</f>
        <v>4</v>
      </c>
    </row>
    <row r="32" spans="1:11" x14ac:dyDescent="0.25">
      <c r="A32" s="118" t="str">
        <f t="shared" si="0"/>
        <v>R 844-2 PINEMONT DR N</v>
      </c>
      <c r="G32" t="str">
        <f>IF('Assignment Tool'!C32="","",IF('Assignment Tool'!C32="FST",'Assignment Tool'!D32,""))</f>
        <v/>
      </c>
      <c r="H32">
        <v>32</v>
      </c>
      <c r="I32">
        <f t="shared" si="1"/>
        <v>149</v>
      </c>
      <c r="J32" t="str">
        <f t="array" ref="J32">IFERROR(INDEX($G$2:$G$2050,_xlfn.AGGREGATE(15,6,(ROW($G$2:$G$2050)-ROW($G$2)+1)/($G$2:$G$2050&lt;&gt;""),ROWS(J$1:J32))),"")</f>
        <v>F 1322-2 INDIAN HILLS DR</v>
      </c>
      <c r="K32">
        <f>IF(J32="","",INDEX('Assignment Tool'!E48:E2081,MATCH(FA_DATA!J32,'Assignment Tool'!D48:D2081,0)))</f>
        <v>8</v>
      </c>
    </row>
    <row r="33" spans="1:11" x14ac:dyDescent="0.25">
      <c r="A33" s="118" t="str">
        <f t="shared" si="0"/>
        <v>R 844-2 PINEMONT DR N</v>
      </c>
      <c r="G33" t="str">
        <f>IF('Assignment Tool'!C33="","",IF('Assignment Tool'!C33="FST",'Assignment Tool'!D33,""))</f>
        <v/>
      </c>
      <c r="H33">
        <v>33</v>
      </c>
      <c r="I33">
        <f t="shared" si="1"/>
        <v>157</v>
      </c>
      <c r="J33" t="str">
        <f t="array" ref="J33">IFERROR(INDEX($G$2:$G$2050,_xlfn.AGGREGATE(15,6,(ROW($G$2:$G$2050)-ROW($G$2)+1)/($G$2:$G$2050&lt;&gt;""),ROWS(J$1:J33))),"")</f>
        <v>F 1202-2 INDIAN HILLS CIR</v>
      </c>
      <c r="K33">
        <f>IF(J33="","",INDEX('Assignment Tool'!E49:E2082,MATCH(FA_DATA!J33,'Assignment Tool'!D49:D2082,0)))</f>
        <v>4</v>
      </c>
    </row>
    <row r="34" spans="1:11" x14ac:dyDescent="0.25">
      <c r="A34" s="118" t="str">
        <f t="shared" si="0"/>
        <v>R 844-2 PINEMONT DR N</v>
      </c>
      <c r="G34" t="str">
        <f>IF('Assignment Tool'!C34="","",IF('Assignment Tool'!C34="FST",'Assignment Tool'!D34,""))</f>
        <v/>
      </c>
      <c r="H34">
        <v>34</v>
      </c>
      <c r="I34">
        <f t="shared" si="1"/>
        <v>161</v>
      </c>
      <c r="J34" t="str">
        <f t="array" ref="J34">IFERROR(INDEX($G$2:$G$2050,_xlfn.AGGREGATE(15,6,(ROW($G$2:$G$2050)-ROW($G$2)+1)/($G$2:$G$2050&lt;&gt;""),ROWS(J$1:J34))),"")</f>
        <v>OPP 1204-2 INDIAN HILLS CIR</v>
      </c>
      <c r="K34">
        <f>IF(J34="","",INDEX('Assignment Tool'!E50:E2083,MATCH(FA_DATA!J34,'Assignment Tool'!D50:D2083,0)))</f>
        <v>4</v>
      </c>
    </row>
    <row r="35" spans="1:11" x14ac:dyDescent="0.25">
      <c r="A35" s="118" t="str">
        <f t="shared" si="0"/>
        <v>R 844-2 PINEMONT DR N</v>
      </c>
      <c r="G35" t="str">
        <f>IF('Assignment Tool'!C35="","",IF('Assignment Tool'!C35="FST",'Assignment Tool'!D35,""))</f>
        <v/>
      </c>
      <c r="H35">
        <v>35</v>
      </c>
      <c r="I35">
        <f t="shared" si="1"/>
        <v>165</v>
      </c>
      <c r="J35" t="str">
        <f t="array" ref="J35">IFERROR(INDEX($G$2:$G$2050,_xlfn.AGGREGATE(15,6,(ROW($G$2:$G$2050)-ROW($G$2)+1)/($G$2:$G$2050&lt;&gt;""),ROWS(J$1:J35))),"")</f>
        <v>F 1203-2 INDIAN HILLS CIR</v>
      </c>
      <c r="K35">
        <f>IF(J35="","",INDEX('Assignment Tool'!E51:E2084,MATCH(FA_DATA!J35,'Assignment Tool'!D51:D2084,0)))</f>
        <v>4</v>
      </c>
    </row>
    <row r="36" spans="1:11" x14ac:dyDescent="0.25">
      <c r="A36" s="118" t="str">
        <f t="shared" si="0"/>
        <v>R 844-2 PINEMONT DR N</v>
      </c>
      <c r="G36" t="str">
        <f>IF('Assignment Tool'!C36="","",IF('Assignment Tool'!C36="FST",'Assignment Tool'!D36,""))</f>
        <v/>
      </c>
      <c r="H36">
        <v>36</v>
      </c>
      <c r="I36">
        <f t="shared" si="1"/>
        <v>169</v>
      </c>
      <c r="J36" t="str">
        <f t="array" ref="J36">IFERROR(INDEX($G$2:$G$2050,_xlfn.AGGREGATE(15,6,(ROW($G$2:$G$2050)-ROW($G$2)+1)/($G$2:$G$2050&lt;&gt;""),ROWS(J$1:J36))),"")</f>
        <v>F 1312-2 INDIAN HILLS CIR</v>
      </c>
      <c r="K36">
        <f>IF(J36="","",INDEX('Assignment Tool'!E52:E2085,MATCH(FA_DATA!J36,'Assignment Tool'!D52:D2085,0)))</f>
        <v>8</v>
      </c>
    </row>
    <row r="37" spans="1:11" x14ac:dyDescent="0.25">
      <c r="A37" s="118" t="str">
        <f t="shared" si="0"/>
        <v>R 916-2 PINEMONT DR N</v>
      </c>
      <c r="G37" t="str">
        <f>IF('Assignment Tool'!C37="","",IF('Assignment Tool'!C37="FST",'Assignment Tool'!D37,""))</f>
        <v/>
      </c>
      <c r="H37">
        <v>37</v>
      </c>
      <c r="I37">
        <f t="shared" si="1"/>
        <v>177</v>
      </c>
      <c r="J37" t="str">
        <f t="array" ref="J37">IFERROR(INDEX($G$2:$G$2050,_xlfn.AGGREGATE(15,6,(ROW($G$2:$G$2050)-ROW($G$2)+1)/($G$2:$G$2050&lt;&gt;""),ROWS(J$1:J37))),"")</f>
        <v>OPP 1309-2 INDIAN HILLS CIR</v>
      </c>
      <c r="K37">
        <f>IF(J37="","",INDEX('Assignment Tool'!E53:E2086,MATCH(FA_DATA!J37,'Assignment Tool'!D53:D2086,0)))</f>
        <v>4</v>
      </c>
    </row>
    <row r="38" spans="1:11" x14ac:dyDescent="0.25">
      <c r="A38" s="118" t="str">
        <f t="shared" si="0"/>
        <v>R 916-2 PINEMONT DR N</v>
      </c>
      <c r="G38" t="str">
        <f>IF('Assignment Tool'!C38="","",IF('Assignment Tool'!C38="FST",'Assignment Tool'!D38,""))</f>
        <v/>
      </c>
      <c r="H38">
        <v>38</v>
      </c>
      <c r="I38">
        <f t="shared" si="1"/>
        <v>181</v>
      </c>
      <c r="J38" t="str">
        <f t="array" ref="J38">IFERROR(INDEX($G$2:$G$2050,_xlfn.AGGREGATE(15,6,(ROW($G$2:$G$2050)-ROW($G$2)+1)/($G$2:$G$2050&lt;&gt;""),ROWS(J$1:J38))),"")</f>
        <v>F 1300-2 INDIAN HILLS CIR</v>
      </c>
      <c r="K38">
        <f>IF(J38="","",INDEX('Assignment Tool'!E54:E2087,MATCH(FA_DATA!J38,'Assignment Tool'!D54:D2087,0)))</f>
        <v>4</v>
      </c>
    </row>
    <row r="39" spans="1:11" x14ac:dyDescent="0.25">
      <c r="A39" s="118" t="str">
        <f t="shared" si="0"/>
        <v>R 916-2 PINEMONT DR N</v>
      </c>
      <c r="G39" t="str">
        <f>IF('Assignment Tool'!C39="","",IF('Assignment Tool'!C39="FST",'Assignment Tool'!D39,""))</f>
        <v/>
      </c>
      <c r="H39">
        <v>39</v>
      </c>
      <c r="I39">
        <f t="shared" si="1"/>
        <v>185</v>
      </c>
      <c r="J39" t="str">
        <f t="array" ref="J39">IFERROR(INDEX($G$2:$G$2050,_xlfn.AGGREGATE(15,6,(ROW($G$2:$G$2050)-ROW($G$2)+1)/($G$2:$G$2050&lt;&gt;""),ROWS(J$1:J39))),"")</f>
        <v>F 1216-2 INDIAN HILLS CIR</v>
      </c>
      <c r="K39">
        <f>IF(J39="","",INDEX('Assignment Tool'!E55:E2088,MATCH(FA_DATA!J39,'Assignment Tool'!D55:D2088,0)))</f>
        <v>4</v>
      </c>
    </row>
    <row r="40" spans="1:11" x14ac:dyDescent="0.25">
      <c r="A40" s="118" t="str">
        <f t="shared" si="0"/>
        <v>R 916-2 PINEMONT DR N</v>
      </c>
      <c r="G40" t="str">
        <f>IF('Assignment Tool'!C40="","",IF('Assignment Tool'!C40="FST",'Assignment Tool'!D40,""))</f>
        <v/>
      </c>
      <c r="H40">
        <v>40</v>
      </c>
      <c r="I40">
        <f t="shared" si="1"/>
        <v>189</v>
      </c>
      <c r="J40" t="str">
        <f t="array" ref="J40">IFERROR(INDEX($G$2:$G$2050,_xlfn.AGGREGATE(15,6,(ROW($G$2:$G$2050)-ROW($G$2)+1)/($G$2:$G$2050&lt;&gt;""),ROWS(J$1:J40))),"")</f>
        <v>F 1210-2 INDIAN HILLS CIR</v>
      </c>
      <c r="K40">
        <f>IF(J40="","",INDEX('Assignment Tool'!E56:E2089,MATCH(FA_DATA!J40,'Assignment Tool'!D56:D2089,0)))</f>
        <v>4</v>
      </c>
    </row>
    <row r="41" spans="1:11" x14ac:dyDescent="0.25">
      <c r="A41" s="118" t="str">
        <f t="shared" si="0"/>
        <v>R 928-2 PINEMONT DR N</v>
      </c>
      <c r="G41" t="str">
        <f>IF('Assignment Tool'!C41="","",IF('Assignment Tool'!C41="FST",'Assignment Tool'!D41,""))</f>
        <v/>
      </c>
      <c r="H41">
        <v>41</v>
      </c>
      <c r="I41">
        <f t="shared" si="1"/>
        <v>193</v>
      </c>
      <c r="J41" t="str">
        <f t="array" ref="J41">IFERROR(INDEX($G$2:$G$2050,_xlfn.AGGREGATE(15,6,(ROW($G$2:$G$2050)-ROW($G$2)+1)/($G$2:$G$2050&lt;&gt;""),ROWS(J$1:J41))),"")</f>
        <v>F 603-1 OVERLOOK RD N</v>
      </c>
      <c r="K41">
        <f>IF(J41="","",INDEX('Assignment Tool'!E57:E2090,MATCH(FA_DATA!J41,'Assignment Tool'!D57:D2090,0)))</f>
        <v>4</v>
      </c>
    </row>
    <row r="42" spans="1:11" x14ac:dyDescent="0.25">
      <c r="A42" s="118" t="str">
        <f t="shared" si="0"/>
        <v>R 928-2 PINEMONT DR N</v>
      </c>
      <c r="G42" t="str">
        <f>IF('Assignment Tool'!C42="","",IF('Assignment Tool'!C42="FST",'Assignment Tool'!D42,""))</f>
        <v/>
      </c>
      <c r="H42">
        <v>42</v>
      </c>
      <c r="I42">
        <f t="shared" si="1"/>
        <v>197</v>
      </c>
      <c r="J42" t="str">
        <f t="array" ref="J42">IFERROR(INDEX($G$2:$G$2050,_xlfn.AGGREGATE(15,6,(ROW($G$2:$G$2050)-ROW($G$2)+1)/($G$2:$G$2050&lt;&gt;""),ROWS(J$1:J42))),"")</f>
        <v>F 629-1 OVERLOOK RD N</v>
      </c>
      <c r="K42">
        <f>IF(J42="","",INDEX('Assignment Tool'!E58:E2091,MATCH(FA_DATA!J42,'Assignment Tool'!D58:D2091,0)))</f>
        <v>2</v>
      </c>
    </row>
    <row r="43" spans="1:11" x14ac:dyDescent="0.25">
      <c r="A43" s="118" t="str">
        <f t="shared" si="0"/>
        <v>R 928-2 PINEMONT DR N</v>
      </c>
      <c r="G43" t="str">
        <f>IF('Assignment Tool'!C43="","",IF('Assignment Tool'!C43="FST",'Assignment Tool'!D43,""))</f>
        <v/>
      </c>
      <c r="H43">
        <v>43</v>
      </c>
      <c r="I43">
        <f t="shared" si="1"/>
        <v>199</v>
      </c>
      <c r="J43" t="str">
        <f t="array" ref="J43">IFERROR(INDEX($G$2:$G$2050,_xlfn.AGGREGATE(15,6,(ROW($G$2:$G$2050)-ROW($G$2)+1)/($G$2:$G$2050&lt;&gt;""),ROWS(J$1:J43))),"")</f>
        <v>F 635-1 OVERLOOK RD N</v>
      </c>
      <c r="K43">
        <f>IF(J43="","",INDEX('Assignment Tool'!E59:E2092,MATCH(FA_DATA!J43,'Assignment Tool'!D59:D2092,0)))</f>
        <v>2</v>
      </c>
    </row>
    <row r="44" spans="1:11" x14ac:dyDescent="0.25">
      <c r="A44" s="118" t="str">
        <f t="shared" si="0"/>
        <v>R 928-2 PINEMONT DR N</v>
      </c>
      <c r="G44" t="str">
        <f>IF('Assignment Tool'!C44="","",IF('Assignment Tool'!C44="FST",'Assignment Tool'!D44,""))</f>
        <v/>
      </c>
      <c r="H44">
        <v>44</v>
      </c>
      <c r="I44">
        <f t="shared" si="1"/>
        <v>201</v>
      </c>
      <c r="J44" t="str">
        <f t="array" ref="J44">IFERROR(INDEX($G$2:$G$2050,_xlfn.AGGREGATE(15,6,(ROW($G$2:$G$2050)-ROW($G$2)+1)/($G$2:$G$2050&lt;&gt;""),ROWS(J$1:J44))),"")</f>
        <v>F 721-1 OVERLOOK RD N</v>
      </c>
      <c r="K44">
        <f>IF(J44="","",INDEX('Assignment Tool'!E60:E2093,MATCH(FA_DATA!J44,'Assignment Tool'!D60:D2093,0)))</f>
        <v>4</v>
      </c>
    </row>
    <row r="45" spans="1:11" x14ac:dyDescent="0.25">
      <c r="A45" s="118" t="str">
        <f t="shared" si="0"/>
        <v>R 1006-2 PINEMONT DR N</v>
      </c>
      <c r="G45" t="str">
        <f>IF('Assignment Tool'!C45="","",IF('Assignment Tool'!C45="FST",'Assignment Tool'!D45,""))</f>
        <v/>
      </c>
      <c r="H45">
        <v>45</v>
      </c>
      <c r="I45">
        <f t="shared" si="1"/>
        <v>205</v>
      </c>
      <c r="J45" t="str">
        <f t="array" ref="J45">IFERROR(INDEX($G$2:$G$2050,_xlfn.AGGREGATE(15,6,(ROW($G$2:$G$2050)-ROW($G$2)+1)/($G$2:$G$2050&lt;&gt;""),ROWS(J$1:J45))),"")</f>
        <v>F 813-2 OVERLOOK RD N</v>
      </c>
      <c r="K45">
        <f>IF(J45="","",INDEX('Assignment Tool'!E61:E2094,MATCH(FA_DATA!J45,'Assignment Tool'!D61:D2094,0)))</f>
        <v>4</v>
      </c>
    </row>
    <row r="46" spans="1:11" x14ac:dyDescent="0.25">
      <c r="A46" s="118" t="str">
        <f t="shared" si="0"/>
        <v>R 1006-2 PINEMONT DR N</v>
      </c>
      <c r="G46" t="str">
        <f>IF('Assignment Tool'!C46="","",IF('Assignment Tool'!C46="FST",'Assignment Tool'!D46,""))</f>
        <v/>
      </c>
      <c r="H46">
        <v>46</v>
      </c>
      <c r="I46">
        <f t="shared" si="1"/>
        <v>209</v>
      </c>
      <c r="J46" t="str">
        <f t="array" ref="J46">IFERROR(INDEX($G$2:$G$2050,_xlfn.AGGREGATE(15,6,(ROW($G$2:$G$2050)-ROW($G$2)+1)/($G$2:$G$2050&lt;&gt;""),ROWS(J$1:J46))),"")</f>
        <v>F 831-2 OVERLOOK RD N</v>
      </c>
      <c r="K46">
        <f>IF(J46="","",INDEX('Assignment Tool'!E62:E2095,MATCH(FA_DATA!J46,'Assignment Tool'!D62:D2095,0)))</f>
        <v>4</v>
      </c>
    </row>
    <row r="47" spans="1:11" x14ac:dyDescent="0.25">
      <c r="A47" s="118" t="str">
        <f t="shared" si="0"/>
        <v>R 1006-2 PINEMONT DR N</v>
      </c>
      <c r="G47" t="str">
        <f>IF('Assignment Tool'!C47="","",IF('Assignment Tool'!C47="FST",'Assignment Tool'!D47,""))</f>
        <v/>
      </c>
      <c r="H47">
        <v>47</v>
      </c>
      <c r="I47">
        <f t="shared" si="1"/>
        <v>213</v>
      </c>
      <c r="J47" t="str">
        <f t="array" ref="J47">IFERROR(INDEX($G$2:$G$2050,_xlfn.AGGREGATE(15,6,(ROW($G$2:$G$2050)-ROW($G$2)+1)/($G$2:$G$2050&lt;&gt;""),ROWS(J$1:J47))),"")</f>
        <v>F 911-2 OVERLOOK RD N</v>
      </c>
      <c r="K47">
        <f>IF(J47="","",INDEX('Assignment Tool'!E63:E2096,MATCH(FA_DATA!J47,'Assignment Tool'!D63:D2096,0)))</f>
        <v>8</v>
      </c>
    </row>
    <row r="48" spans="1:11" x14ac:dyDescent="0.25">
      <c r="A48" s="118" t="str">
        <f t="shared" si="0"/>
        <v>R 1006-2 PINEMONT DR N</v>
      </c>
      <c r="G48" t="str">
        <f>IF('Assignment Tool'!C48="","",IF('Assignment Tool'!C48="FST",'Assignment Tool'!D48,""))</f>
        <v/>
      </c>
      <c r="H48">
        <v>48</v>
      </c>
      <c r="I48">
        <f t="shared" si="1"/>
        <v>221</v>
      </c>
      <c r="J48" t="str">
        <f t="array" ref="J48">IFERROR(INDEX($G$2:$G$2050,_xlfn.AGGREGATE(15,6,(ROW($G$2:$G$2050)-ROW($G$2)+1)/($G$2:$G$2050&lt;&gt;""),ROWS(J$1:J48))),"")</f>
        <v>F 933-2 OVERLOOK RD N</v>
      </c>
      <c r="K48">
        <f>IF(J48="","",INDEX('Assignment Tool'!E64:E2097,MATCH(FA_DATA!J48,'Assignment Tool'!D64:D2097,0)))</f>
        <v>8</v>
      </c>
    </row>
    <row r="49" spans="1:11" x14ac:dyDescent="0.25">
      <c r="A49" s="118" t="str">
        <f t="shared" si="0"/>
        <v>R 1020-2 PINEMONT DR N</v>
      </c>
      <c r="G49" t="str">
        <f>IF('Assignment Tool'!C49="","",IF('Assignment Tool'!C49="FST",'Assignment Tool'!D49,""))</f>
        <v/>
      </c>
      <c r="H49">
        <v>49</v>
      </c>
      <c r="I49">
        <f t="shared" si="1"/>
        <v>229</v>
      </c>
      <c r="J49" t="str">
        <f t="array" ref="J49">IFERROR(INDEX($G$2:$G$2050,_xlfn.AGGREGATE(15,6,(ROW($G$2:$G$2050)-ROW($G$2)+1)/($G$2:$G$2050&lt;&gt;""),ROWS(J$1:J49))),"")</f>
        <v>R 820-2 OVERLOOK RD N</v>
      </c>
      <c r="K49">
        <f>IF(J49="","",INDEX('Assignment Tool'!E65:E2098,MATCH(FA_DATA!J49,'Assignment Tool'!D65:D2098,0)))</f>
        <v>8</v>
      </c>
    </row>
    <row r="50" spans="1:11" x14ac:dyDescent="0.25">
      <c r="A50" s="118" t="str">
        <f t="shared" si="0"/>
        <v>R 1020-2 PINEMONT DR N</v>
      </c>
      <c r="G50" t="str">
        <f>IF('Assignment Tool'!C50="","",IF('Assignment Tool'!C50="FST",'Assignment Tool'!D50,""))</f>
        <v/>
      </c>
      <c r="H50">
        <v>50</v>
      </c>
      <c r="I50">
        <f t="shared" si="1"/>
        <v>237</v>
      </c>
      <c r="J50" t="str">
        <f t="array" ref="J50">IFERROR(INDEX($G$2:$G$2050,_xlfn.AGGREGATE(15,6,(ROW($G$2:$G$2050)-ROW($G$2)+1)/($G$2:$G$2050&lt;&gt;""),ROWS(J$1:J50))),"")</f>
        <v>R 927-2 PINEMONT DR N</v>
      </c>
      <c r="K50">
        <f>IF(J50="","",INDEX('Assignment Tool'!E66:E2099,MATCH(FA_DATA!J50,'Assignment Tool'!D66:D2099,0)))</f>
        <v>4</v>
      </c>
    </row>
    <row r="51" spans="1:11" x14ac:dyDescent="0.25">
      <c r="A51" s="118" t="str">
        <f t="shared" si="0"/>
        <v>R 1020-2 PINEMONT DR N</v>
      </c>
      <c r="G51" t="str">
        <f>IF('Assignment Tool'!C51="","",IF('Assignment Tool'!C51="FST",'Assignment Tool'!D51,""))</f>
        <v/>
      </c>
      <c r="H51">
        <v>51</v>
      </c>
      <c r="I51">
        <f t="shared" si="1"/>
        <v>241</v>
      </c>
      <c r="J51" t="str">
        <f t="array" ref="J51">IFERROR(INDEX($G$2:$G$2050,_xlfn.AGGREGATE(15,6,(ROW($G$2:$G$2050)-ROW($G$2)+1)/($G$2:$G$2050&lt;&gt;""),ROWS(J$1:J51))),"")</f>
        <v>R 1007-2 PINEMONT DR N</v>
      </c>
      <c r="K51">
        <f>IF(J51="","",INDEX('Assignment Tool'!E67:E2100,MATCH(FA_DATA!J51,'Assignment Tool'!D67:D2100,0)))</f>
        <v>4</v>
      </c>
    </row>
    <row r="52" spans="1:11" x14ac:dyDescent="0.25">
      <c r="A52" s="118" t="str">
        <f t="shared" si="0"/>
        <v>R 1020-2 PINEMONT DR N</v>
      </c>
      <c r="G52" t="str">
        <f>IF('Assignment Tool'!C52="","",IF('Assignment Tool'!C52="FST",'Assignment Tool'!D52,""))</f>
        <v/>
      </c>
      <c r="H52">
        <v>52</v>
      </c>
      <c r="I52">
        <f t="shared" si="1"/>
        <v>245</v>
      </c>
      <c r="J52" t="str">
        <f t="array" ref="J52">IFERROR(INDEX($G$2:$G$2050,_xlfn.AGGREGATE(15,6,(ROW($G$2:$G$2050)-ROW($G$2)+1)/($G$2:$G$2050&lt;&gt;""),ROWS(J$1:J52))),"")</f>
        <v>R 1021-2 PINEMONT DR N</v>
      </c>
      <c r="K52">
        <f>IF(J52="","",INDEX('Assignment Tool'!E68:E2101,MATCH(FA_DATA!J52,'Assignment Tool'!D68:D2101,0)))</f>
        <v>8</v>
      </c>
    </row>
    <row r="53" spans="1:11" x14ac:dyDescent="0.25">
      <c r="A53" s="118" t="str">
        <f t="shared" si="0"/>
        <v>R 1104-2 PINEMONT DR N</v>
      </c>
      <c r="G53" t="str">
        <f>IF('Assignment Tool'!C53="","",IF('Assignment Tool'!C53="FST",'Assignment Tool'!D53,""))</f>
        <v/>
      </c>
      <c r="H53">
        <v>53</v>
      </c>
      <c r="I53">
        <f t="shared" si="1"/>
        <v>253</v>
      </c>
      <c r="J53" t="str">
        <f t="array" ref="J53">IFERROR(INDEX($G$2:$G$2050,_xlfn.AGGREGATE(15,6,(ROW($G$2:$G$2050)-ROW($G$2)+1)/($G$2:$G$2050&lt;&gt;""),ROWS(J$1:J53))),"")</f>
        <v>F 1031-2 OVERLOOK RD N</v>
      </c>
      <c r="K53">
        <f>IF(J53="","",INDEX('Assignment Tool'!E69:E2102,MATCH(FA_DATA!J53,'Assignment Tool'!D69:D2102,0)))</f>
        <v>8</v>
      </c>
    </row>
    <row r="54" spans="1:11" x14ac:dyDescent="0.25">
      <c r="A54" s="118" t="str">
        <f t="shared" si="0"/>
        <v>R 1104-2 PINEMONT DR N</v>
      </c>
      <c r="G54" t="str">
        <f>IF('Assignment Tool'!C54="","",IF('Assignment Tool'!C54="FST",'Assignment Tool'!D54,""))</f>
        <v/>
      </c>
      <c r="H54">
        <v>54</v>
      </c>
      <c r="I54">
        <f t="shared" si="1"/>
        <v>261</v>
      </c>
      <c r="J54" t="str">
        <f t="array" ref="J54">IFERROR(INDEX($G$2:$G$2050,_xlfn.AGGREGATE(15,6,(ROW($G$2:$G$2050)-ROW($G$2)+1)/($G$2:$G$2050&lt;&gt;""),ROWS(J$1:J54))),"")</f>
        <v>F 1203-2 OVERLOOK RD N</v>
      </c>
      <c r="K54">
        <f>IF(J54="","",INDEX('Assignment Tool'!E70:E2103,MATCH(FA_DATA!J54,'Assignment Tool'!D70:D2103,0)))</f>
        <v>4</v>
      </c>
    </row>
    <row r="55" spans="1:11" x14ac:dyDescent="0.25">
      <c r="A55" s="118" t="str">
        <f t="shared" si="0"/>
        <v>R 1104-2 PINEMONT DR N</v>
      </c>
      <c r="G55" t="str">
        <f>IF('Assignment Tool'!C55="","",IF('Assignment Tool'!C55="FST",'Assignment Tool'!D55,""))</f>
        <v/>
      </c>
      <c r="H55">
        <v>55</v>
      </c>
      <c r="I55">
        <f t="shared" si="1"/>
        <v>265</v>
      </c>
      <c r="J55" t="str">
        <f t="array" ref="J55">IFERROR(INDEX($G$2:$G$2050,_xlfn.AGGREGATE(15,6,(ROW($G$2:$G$2050)-ROW($G$2)+1)/($G$2:$G$2050&lt;&gt;""),ROWS(J$1:J55))),"")</f>
        <v>F 1227-2 OVERLOOK RD N</v>
      </c>
      <c r="K55">
        <f>IF(J55="","",INDEX('Assignment Tool'!E71:E2104,MATCH(FA_DATA!J55,'Assignment Tool'!D71:D2104,0)))</f>
        <v>4</v>
      </c>
    </row>
    <row r="56" spans="1:11" x14ac:dyDescent="0.25">
      <c r="A56" s="118" t="str">
        <f t="shared" si="0"/>
        <v>R 1104-2 PINEMONT DR N</v>
      </c>
      <c r="G56" t="str">
        <f>IF('Assignment Tool'!C56="","",IF('Assignment Tool'!C56="FST",'Assignment Tool'!D56,""))</f>
        <v/>
      </c>
      <c r="H56">
        <v>56</v>
      </c>
      <c r="I56">
        <f t="shared" si="1"/>
        <v>269</v>
      </c>
      <c r="J56" t="str">
        <f t="array" ref="J56">IFERROR(INDEX($G$2:$G$2050,_xlfn.AGGREGATE(15,6,(ROW($G$2:$G$2050)-ROW($G$2)+1)/($G$2:$G$2050&lt;&gt;""),ROWS(J$1:J56))),"")</f>
        <v>F 1303-2 OVERLOOK RD N</v>
      </c>
      <c r="K56">
        <f>IF(J56="","",INDEX('Assignment Tool'!E72:E2105,MATCH(FA_DATA!J56,'Assignment Tool'!D72:D2105,0)))</f>
        <v>4</v>
      </c>
    </row>
    <row r="57" spans="1:11" x14ac:dyDescent="0.25">
      <c r="A57" s="118" t="str">
        <f t="shared" si="0"/>
        <v>R 1124-2 PINEMONT DR N</v>
      </c>
      <c r="G57" t="str">
        <f>IF('Assignment Tool'!C57="","",IF('Assignment Tool'!C57="FST",'Assignment Tool'!D57,""))</f>
        <v/>
      </c>
      <c r="H57">
        <v>57</v>
      </c>
      <c r="I57">
        <f t="shared" si="1"/>
        <v>273</v>
      </c>
      <c r="J57" t="str">
        <f t="array" ref="J57">IFERROR(INDEX($G$2:$G$2050,_xlfn.AGGREGATE(15,6,(ROW($G$2:$G$2050)-ROW($G$2)+1)/($G$2:$G$2050&lt;&gt;""),ROWS(J$1:J57))),"")</f>
        <v>F 1313-2 OVERLOOK RD N</v>
      </c>
      <c r="K57">
        <f>IF(J57="","",INDEX('Assignment Tool'!E73:E2106,MATCH(FA_DATA!J57,'Assignment Tool'!D73:D2106,0)))</f>
        <v>4</v>
      </c>
    </row>
    <row r="58" spans="1:11" x14ac:dyDescent="0.25">
      <c r="A58" s="118" t="str">
        <f t="shared" si="0"/>
        <v>R 1124-2 PINEMONT DR N</v>
      </c>
      <c r="G58" t="str">
        <f>IF('Assignment Tool'!C58="","",IF('Assignment Tool'!C58="FST",'Assignment Tool'!D58,""))</f>
        <v/>
      </c>
      <c r="H58">
        <v>58</v>
      </c>
      <c r="I58">
        <f t="shared" si="1"/>
        <v>277</v>
      </c>
      <c r="J58" t="str">
        <f t="array" ref="J58">IFERROR(INDEX($G$2:$G$2050,_xlfn.AGGREGATE(15,6,(ROW($G$2:$G$2050)-ROW($G$2)+1)/($G$2:$G$2050&lt;&gt;""),ROWS(J$1:J58))),"")</f>
        <v>R 1306-2 OVERLOOK RD N</v>
      </c>
      <c r="K58">
        <f>IF(J58="","",INDEX('Assignment Tool'!E74:E2107,MATCH(FA_DATA!J58,'Assignment Tool'!D74:D2107,0)))</f>
        <v>4</v>
      </c>
    </row>
    <row r="59" spans="1:11" x14ac:dyDescent="0.25">
      <c r="A59" s="118" t="str">
        <f t="shared" si="0"/>
        <v>R 1124-2 PINEMONT DR N</v>
      </c>
      <c r="G59" t="str">
        <f>IF('Assignment Tool'!C59="","",IF('Assignment Tool'!C59="FST",'Assignment Tool'!D59,""))</f>
        <v>F 732-1 CANYON CIR N</v>
      </c>
      <c r="H59">
        <v>59</v>
      </c>
      <c r="I59">
        <f t="shared" si="1"/>
        <v>281</v>
      </c>
      <c r="J59" t="str">
        <f t="array" ref="J59">IFERROR(INDEX($G$2:$G$2050,_xlfn.AGGREGATE(15,6,(ROW($G$2:$G$2050)-ROW($G$2)+1)/($G$2:$G$2050&lt;&gt;""),ROWS(J$1:J59))),"")</f>
        <v>F 1115-1 MEADOW LN N</v>
      </c>
      <c r="K59">
        <f>IF(J59="","",INDEX('Assignment Tool'!E75:E2108,MATCH(FA_DATA!J59,'Assignment Tool'!D75:D2108,0)))</f>
        <v>8</v>
      </c>
    </row>
    <row r="60" spans="1:11" x14ac:dyDescent="0.25">
      <c r="A60" s="118" t="str">
        <f t="shared" si="0"/>
        <v>R 1124-2 PINEMONT DR N</v>
      </c>
      <c r="G60" t="str">
        <f>IF('Assignment Tool'!C60="","",IF('Assignment Tool'!C60="FST",'Assignment Tool'!D60,""))</f>
        <v>F 818-1 CANYON RD N</v>
      </c>
      <c r="H60">
        <v>60</v>
      </c>
      <c r="I60">
        <f t="shared" si="1"/>
        <v>289</v>
      </c>
      <c r="J60" t="str">
        <f t="array" ref="J60">IFERROR(INDEX($G$2:$G$2050,_xlfn.AGGREGATE(15,6,(ROW($G$2:$G$2050)-ROW($G$2)+1)/($G$2:$G$2050&lt;&gt;""),ROWS(J$1:J60))),"")</f>
        <v>R 1330-2 OVERLOOK RD N</v>
      </c>
      <c r="K60">
        <f>IF(J60="","",INDEX('Assignment Tool'!E76:E2109,MATCH(FA_DATA!J60,'Assignment Tool'!D76:D2109,0)))</f>
        <v>4</v>
      </c>
    </row>
    <row r="61" spans="1:11" x14ac:dyDescent="0.25">
      <c r="A61" s="118" t="str">
        <f t="shared" si="0"/>
        <v>F 726-1 CANYON CIR N</v>
      </c>
      <c r="G61" t="str">
        <f>IF('Assignment Tool'!C61="","",IF('Assignment Tool'!C61="FST",'Assignment Tool'!D61,""))</f>
        <v>F 824-2 CANYON RD N</v>
      </c>
      <c r="H61">
        <v>61</v>
      </c>
      <c r="I61">
        <f t="shared" si="1"/>
        <v>293</v>
      </c>
      <c r="J61" t="str">
        <f t="array" ref="J61">IFERROR(INDEX($G$2:$G$2050,_xlfn.AGGREGATE(15,6,(ROW($G$2:$G$2050)-ROW($G$2)+1)/($G$2:$G$2050&lt;&gt;""),ROWS(J$1:J61))),"")</f>
        <v>R 1356-2 OVERLOOK RD N</v>
      </c>
      <c r="K61">
        <f>IF(J61="","",INDEX('Assignment Tool'!E77:E2110,MATCH(FA_DATA!J61,'Assignment Tool'!D77:D2110,0)))</f>
        <v>4</v>
      </c>
    </row>
    <row r="62" spans="1:11" x14ac:dyDescent="0.25">
      <c r="A62" s="118" t="str">
        <f t="shared" si="0"/>
        <v>F 726-1 CANYON CIR N</v>
      </c>
      <c r="G62" t="str">
        <f>IF('Assignment Tool'!C62="","",IF('Assignment Tool'!C62="FST",'Assignment Tool'!D62,""))</f>
        <v>F 1100-1 CANYON RD N</v>
      </c>
      <c r="H62">
        <v>62</v>
      </c>
      <c r="I62">
        <f t="shared" si="1"/>
        <v>297</v>
      </c>
      <c r="J62" t="str">
        <f t="array" ref="J62">IFERROR(INDEX($G$2:$G$2050,_xlfn.AGGREGATE(15,6,(ROW($G$2:$G$2050)-ROW($G$2)+1)/($G$2:$G$2050&lt;&gt;""),ROWS(J$1:J62))),"")</f>
        <v>F 1304-2 HIGH FOREST DR N</v>
      </c>
      <c r="K62">
        <f>IF(J62="","",INDEX('Assignment Tool'!E78:E2111,MATCH(FA_DATA!J62,'Assignment Tool'!D78:D2111,0)))</f>
        <v>4</v>
      </c>
    </row>
    <row r="63" spans="1:11" x14ac:dyDescent="0.25">
      <c r="A63" s="118" t="str">
        <f t="shared" si="0"/>
        <v>F 726-1 CANYON CIR N</v>
      </c>
      <c r="G63" t="str">
        <f>IF('Assignment Tool'!C63="","",IF('Assignment Tool'!C63="FST",'Assignment Tool'!D63,""))</f>
        <v>F 1110-2 CANYON RD N</v>
      </c>
      <c r="H63">
        <v>63</v>
      </c>
      <c r="I63">
        <f t="shared" si="1"/>
        <v>301</v>
      </c>
      <c r="J63" t="str">
        <f t="array" ref="J63">IFERROR(INDEX($G$2:$G$2050,_xlfn.AGGREGATE(15,6,(ROW($G$2:$G$2050)-ROW($G$2)+1)/($G$2:$G$2050&lt;&gt;""),ROWS(J$1:J63))),"")</f>
        <v>OPP 1404-2 HIGH FOREST DR N</v>
      </c>
      <c r="K63">
        <f>IF(J63="","",INDEX('Assignment Tool'!E79:E2112,MATCH(FA_DATA!J63,'Assignment Tool'!D79:D2112,0)))</f>
        <v>4</v>
      </c>
    </row>
    <row r="64" spans="1:11" x14ac:dyDescent="0.25">
      <c r="A64" s="118" t="str">
        <f t="shared" si="0"/>
        <v>F 726-1 CANYON CIR N</v>
      </c>
      <c r="G64" t="str">
        <f>IF('Assignment Tool'!C64="","",IF('Assignment Tool'!C64="FST",'Assignment Tool'!D64,""))</f>
        <v/>
      </c>
      <c r="H64">
        <v>64</v>
      </c>
      <c r="I64">
        <f t="shared" si="1"/>
        <v>305</v>
      </c>
      <c r="J64" t="str">
        <f t="array" ref="J64">IFERROR(INDEX($G$2:$G$2050,_xlfn.AGGREGATE(15,6,(ROW($G$2:$G$2050)-ROW($G$2)+1)/($G$2:$G$2050&lt;&gt;""),ROWS(J$1:J64))),"")</f>
        <v>F 1415-2 HIGH FOREST DR N</v>
      </c>
      <c r="K64">
        <f>IF(J64="","",INDEX('Assignment Tool'!E80:E2113,MATCH(FA_DATA!J64,'Assignment Tool'!D80:D2113,0)))</f>
        <v>4</v>
      </c>
    </row>
    <row r="65" spans="1:11" x14ac:dyDescent="0.25">
      <c r="A65" s="118" t="str">
        <f t="shared" si="0"/>
        <v>F 624-1 CANYON CIR N</v>
      </c>
      <c r="G65" t="str">
        <f>IF('Assignment Tool'!C65="","",IF('Assignment Tool'!C65="FST",'Assignment Tool'!D65,""))</f>
        <v/>
      </c>
      <c r="H65">
        <v>65</v>
      </c>
      <c r="I65">
        <f t="shared" si="1"/>
        <v>309</v>
      </c>
      <c r="J65" t="str">
        <f t="array" ref="J65">IFERROR(INDEX($G$2:$G$2050,_xlfn.AGGREGATE(15,6,(ROW($G$2:$G$2050)-ROW($G$2)+1)/($G$2:$G$2050&lt;&gt;""),ROWS(J$1:J65))),"")</f>
        <v>F 1508-2 HIGH FOREST DR N</v>
      </c>
      <c r="K65">
        <f>IF(J65="","",INDEX('Assignment Tool'!E81:E2114,MATCH(FA_DATA!J65,'Assignment Tool'!D81:D2114,0)))</f>
        <v>4</v>
      </c>
    </row>
    <row r="66" spans="1:11" x14ac:dyDescent="0.25">
      <c r="A66" s="118" t="str">
        <f t="shared" ref="A66:A129" si="2">VLOOKUP(H66,$I$1:$J$1000,2)</f>
        <v>F 624-1 CANYON CIR N</v>
      </c>
      <c r="G66" t="str">
        <f>IF('Assignment Tool'!C66="","",IF('Assignment Tool'!C66="FST",'Assignment Tool'!D66,""))</f>
        <v/>
      </c>
      <c r="H66">
        <v>66</v>
      </c>
      <c r="I66">
        <f t="shared" si="1"/>
        <v>313</v>
      </c>
      <c r="J66" t="str">
        <f t="array" ref="J66">IFERROR(INDEX($G$2:$G$2050,_xlfn.AGGREGATE(15,6,(ROW($G$2:$G$2050)-ROW($G$2)+1)/($G$2:$G$2050&lt;&gt;""),ROWS(J$1:J66))),"")</f>
        <v>F 1606-2 HIGH FOREST DR N</v>
      </c>
      <c r="K66">
        <f>IF(J66="","",INDEX('Assignment Tool'!E82:E2115,MATCH(FA_DATA!J66,'Assignment Tool'!D82:D2115,0)))</f>
        <v>4</v>
      </c>
    </row>
    <row r="67" spans="1:11" x14ac:dyDescent="0.25">
      <c r="A67" s="118" t="str">
        <f t="shared" si="2"/>
        <v>F 624-1 CANYON CIR N</v>
      </c>
      <c r="G67" t="str">
        <f>IF('Assignment Tool'!C67="","",IF('Assignment Tool'!C67="FST",'Assignment Tool'!D67,""))</f>
        <v/>
      </c>
      <c r="H67">
        <v>67</v>
      </c>
      <c r="I67">
        <f t="shared" ref="I67:I130" si="3">IFERROR((I66+K66),"")</f>
        <v>317</v>
      </c>
      <c r="J67" t="str">
        <f t="array" ref="J67">IFERROR(INDEX($G$2:$G$2050,_xlfn.AGGREGATE(15,6,(ROW($G$2:$G$2050)-ROW($G$2)+1)/($G$2:$G$2050&lt;&gt;""),ROWS(J$1:J67))),"")</f>
        <v>F 1702-2 HIGH FOREST DR N</v>
      </c>
      <c r="K67">
        <f>IF(J67="","",INDEX('Assignment Tool'!E83:E2116,MATCH(FA_DATA!J67,'Assignment Tool'!D83:D2116,0)))</f>
        <v>8</v>
      </c>
    </row>
    <row r="68" spans="1:11" x14ac:dyDescent="0.25">
      <c r="A68" s="118" t="str">
        <f t="shared" si="2"/>
        <v>F 624-1 CANYON CIR N</v>
      </c>
      <c r="G68" t="str">
        <f>IF('Assignment Tool'!C68="","",IF('Assignment Tool'!C68="FST",'Assignment Tool'!D68,""))</f>
        <v/>
      </c>
      <c r="H68">
        <v>68</v>
      </c>
      <c r="I68">
        <f t="shared" si="3"/>
        <v>325</v>
      </c>
      <c r="J68" t="str">
        <f t="array" ref="J68">IFERROR(INDEX($G$2:$G$2050,_xlfn.AGGREGATE(15,6,(ROW($G$2:$G$2050)-ROW($G$2)+1)/($G$2:$G$2050&lt;&gt;""),ROWS(J$1:J68))),"")</f>
        <v/>
      </c>
      <c r="K68" t="str">
        <f>IF(J68="","",INDEX('Assignment Tool'!E84:E2117,MATCH(FA_DATA!J68,'Assignment Tool'!D84:D2117,0)))</f>
        <v/>
      </c>
    </row>
    <row r="69" spans="1:11" x14ac:dyDescent="0.25">
      <c r="A69" s="118" t="str">
        <f t="shared" si="2"/>
        <v>F 604-1 CANYON CIR N</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604-1 CANYON CIR N</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604-1 CANYON CIR N</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604-1 CANYON CIR N</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OPP 1001-1 RICE MINE RD N</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OPP 1001-1 RICE MINE RD N</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OPP 1001-1 RICE MINE RD N</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OPP 1001-1 RICE MINE RD N</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OPP 1001-1 RICE MINE RD N</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OPP 1001-1 RICE MINE RD N</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OPP 1001-1 RICE MINE RD N</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OPP 1001-1 RICE MINE RD N</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OPP 1001-1 RICE MINE RD N</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OPP 1001-1 RICE MINE RD N</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OPP 1001-1 RICE MINE RD N</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OPP 1001-1 RICE MINE RD N</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805-2 RICE MINE RD N</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805-2 RICE MINE RD N</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805-2 RICE MINE RD N</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805-2 RICE MINE RD N</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805-2 RICE MINE RD N</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805-2 RICE MINE RD N</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805-2 RICE MINE RD N</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805-2 RICE MINE RD N</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805-2 RICE MINE RD N</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805-2 RICE MINE RD N</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805-2 RICE MINE RD N</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805-2 RICE MINE RD N</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728-1 7TH PL N</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728-1 7TH PL N</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728-1 7TH PL N</v>
      </c>
      <c r="G99" t="str">
        <f>IF('Assignment Tool'!C99="","",IF('Assignment Tool'!C99="FST",'Assignment Tool'!D99,""))</f>
        <v>R 906-2 PINEMONT DR N</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728-1 7TH PL N</v>
      </c>
      <c r="G100" t="str">
        <f>IF('Assignment Tool'!C100="","",IF('Assignment Tool'!C100="FST",'Assignment Tool'!D100,""))</f>
        <v>R 844-2 PINEMONT DR N</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714-1 7TH PL N</v>
      </c>
      <c r="G101" t="str">
        <f>IF('Assignment Tool'!C101="","",IF('Assignment Tool'!C101="FST",'Assignment Tool'!D101,""))</f>
        <v>R 916-2 PINEMONT DR N</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714-1 7TH PL N</v>
      </c>
      <c r="G102" t="str">
        <f>IF('Assignment Tool'!C102="","",IF('Assignment Tool'!C102="FST",'Assignment Tool'!D102,""))</f>
        <v>R 928-2 PINEMONT DR N</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714-1 7TH PL N</v>
      </c>
      <c r="G103" t="str">
        <f>IF('Assignment Tool'!C103="","",IF('Assignment Tool'!C103="FST",'Assignment Tool'!D103,""))</f>
        <v>R 1006-2 PINEMONT DR N</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714-1 7TH PL N</v>
      </c>
      <c r="G104" t="str">
        <f>IF('Assignment Tool'!C104="","",IF('Assignment Tool'!C104="FST",'Assignment Tool'!D104,""))</f>
        <v>R 1020-2 PINEMONT DR N</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706-2 7TH PL N</v>
      </c>
      <c r="G105" t="str">
        <f>IF('Assignment Tool'!C105="","",IF('Assignment Tool'!C105="FST",'Assignment Tool'!D105,""))</f>
        <v>R 1104-2 PINEMONT DR N</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706-2 7TH PL N</v>
      </c>
      <c r="G106" t="str">
        <f>IF('Assignment Tool'!C106="","",IF('Assignment Tool'!C106="FST",'Assignment Tool'!D106,""))</f>
        <v>R 1124-2 PINEMONT DR N</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706-2 7TH PL N</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706-2 7TH PL N</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OPP 907-2 INDIAN HILLS DR</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OPP 907-2 INDIAN HILLS DR</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OPP 907-2 INDIAN HILLS DR</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OPP 907-2 INDIAN HILLS DR</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917-2 INDIAN HILLS DR</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917-2 INDIAN HILLS DR</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917-2 INDIAN HILLS DR</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917-2 INDIAN HILLS DR</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1017-2 INDIAN HILLS DR</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1017-2 INDIAN HILLS DR</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1017-2 INDIAN HILLS DR</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1017-2 INDIAN HILLS DR</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1017-2 INDIAN HILLS DR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1017-2 INDIAN HILLS DR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1017-2 INDIAN HILLS DR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1017-2 INDIAN HILLS DR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1027-2 INDIAN HILLS DR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1027-2 INDIAN HILLS DR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1027-2 INDIAN HILLS DR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1027-2 INDIAN HILLS DR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1027-2 INDIAN HILLS DR</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1027-2 INDIAN HILLS DR</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1027-2 INDIAN HILLS DR</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1027-2 INDIAN HILLS DR</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1117-2 INDIAN HILLS DR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1117-2 INDIAN HILLS DR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1117-2 INDIAN HILLS DR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1117-2 INDIAN HILLS DR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1207-2 INDIAN HILLS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1207-2 INDIAN HILLS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1207-2 INDIAN HILLS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1207-2 INDIAN HILLS DR</v>
      </c>
      <c r="G140" t="str">
        <f>IF('Assignment Tool'!C140="","",IF('Assignment Tool'!C140="FST",'Assignment Tool'!D140,""))</f>
        <v>F 726-1 CANYON CIR N</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1207-2 INDIAN HILLS DR</v>
      </c>
      <c r="G141" t="str">
        <f>IF('Assignment Tool'!C141="","",IF('Assignment Tool'!C141="FST",'Assignment Tool'!D141,""))</f>
        <v>F 624-1 CANYON CIR N</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1207-2 INDIAN HILLS DR</v>
      </c>
      <c r="G142" t="str">
        <f>IF('Assignment Tool'!C142="","",IF('Assignment Tool'!C142="FST",'Assignment Tool'!D142,""))</f>
        <v>F 604-1 CANYON CIR N</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1207-2 INDIAN HILLS DR</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1207-2 INDIAN HILLS DR</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1225-2 INDIAN HILLS DR</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1225-2 INDIAN HILLS DR</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1225-2 INDIAN HILLS DR</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1225-2 INDIAN HILLS DR</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1322-2 INDIAN HILLS DR</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1322-2 INDIAN HILLS DR</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1322-2 INDIAN HILLS DR</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1322-2 INDIAN HILLS DR</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1322-2 INDIAN HILLS DR</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1322-2 INDIAN HILLS DR</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1322-2 INDIAN HILLS DR</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1322-2 INDIAN HILLS DR</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1202-2 INDIAN HILLS CIR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1202-2 INDIAN HILLS CIR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1202-2 INDIAN HILLS CIR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1202-2 INDIAN HILLS CIR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OPP 1204-2 INDIAN HILLS CIR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OPP 1204-2 INDIAN HILLS CIR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OPP 1204-2 INDIAN HILLS CIR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OPP 1204-2 INDIAN HILLS CIR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1203-2 INDIAN HILLS CIR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1203-2 INDIAN HILLS CIR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1203-2 INDIAN HILLS CIR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1203-2 INDIAN HILLS CIR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1312-2 INDIAN HILLS CIR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1312-2 INDIAN HILLS CIR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1312-2 INDIAN HILLS CIR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1312-2 INDIAN HILLS CIR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1312-2 INDIAN HILLS CIR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1312-2 INDIAN HILLS CIR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1312-2 INDIAN HILLS CIR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1312-2 INDIAN HILLS CIR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OPP 1309-2 INDIAN HILLS CIR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OPP 1309-2 INDIAN HILLS CIR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OPP 1309-2 INDIAN HILLS CIR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OPP 1309-2 INDIAN HILLS CIR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1300-2 INDIAN HILLS CIR</v>
      </c>
      <c r="G181" t="str">
        <f>IF('Assignment Tool'!C181="","",IF('Assignment Tool'!C181="FST",'Assignment Tool'!D181,""))</f>
        <v>OPP 1001-1 RICE MINE RD N</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1300-2 INDIAN HILLS CIR</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1300-2 INDIAN HILLS CIR</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1300-2 INDIAN HILLS CIR</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1216-2 INDIAN HILLS CIR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1216-2 INDIAN HILLS CIR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1216-2 INDIAN HILLS CIR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1216-2 INDIAN HILLS CIR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1210-2 INDIAN HILLS CIR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1210-2 INDIAN HILLS CIR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1210-2 INDIAN HILLS CIR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1210-2 INDIAN HILLS CIR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603-1 OVERLOOK RD N</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603-1 OVERLOOK RD N</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603-1 OVERLOOK RD N</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603-1 OVERLOOK RD N</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629-1 OVERLOOK RD N</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629-1 OVERLOOK RD N</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635-1 OVERLOOK RD N</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635-1 OVERLOOK RD N</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721-1 OVERLOOK RD N</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721-1 OVERLOOK RD N</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721-1 OVERLOOK RD N</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721-1 OVERLOOK RD N</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813-2 OVERLOOK RD N</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813-2 OVERLOOK RD N</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813-2 OVERLOOK RD N</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813-2 OVERLOOK RD N</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831-2 OVERLOOK RD N</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831-2 OVERLOOK RD N</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831-2 OVERLOOK RD N</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831-2 OVERLOOK RD N</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911-2 OVERLOOK RD N</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911-2 OVERLOOK RD N</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911-2 OVERLOOK RD N</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911-2 OVERLOOK RD N</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911-2 OVERLOOK RD N</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911-2 OVERLOOK RD N</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911-2 OVERLOOK RD N</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911-2 OVERLOOK RD N</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933-2 OVERLOOK RD N</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933-2 OVERLOOK RD N</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933-2 OVERLOOK RD N</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933-2 OVERLOOK RD N</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933-2 OVERLOOK RD N</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933-2 OVERLOOK RD N</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933-2 OVERLOOK RD N</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933-2 OVERLOOK RD N</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R 820-2 OVERLOOK RD N</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R 820-2 OVERLOOK RD N</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R 820-2 OVERLOOK RD N</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R 820-2 OVERLOOK RD N</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R 820-2 OVERLOOK RD N</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R 820-2 OVERLOOK RD N</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R 820-2 OVERLOOK RD N</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R 820-2 OVERLOOK RD N</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R 927-2 PINEMONT DR N</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R 927-2 PINEMONT DR N</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R 927-2 PINEMONT DR N</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R 927-2 PINEMONT DR N</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R 1007-2 PINEMONT DR N</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R 1007-2 PINEMONT DR N</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R 1007-2 PINEMONT DR N</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R 1007-2 PINEMONT DR N</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R 1021-2 PINEMONT DR N</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R 1021-2 PINEMONT DR N</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R 1021-2 PINEMONT DR N</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R 1021-2 PINEMONT DR N</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R 1021-2 PINEMONT DR N</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R 1021-2 PINEMONT DR N</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R 1021-2 PINEMONT DR N</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R 1021-2 PINEMONT DR N</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1031-2 OVERLOOK RD N</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1031-2 OVERLOOK RD N</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1031-2 OVERLOOK RD N</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1031-2 OVERLOOK RD N</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1031-2 OVERLOOK RD N</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1031-2 OVERLOOK RD N</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1031-2 OVERLOOK RD N</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1031-2 OVERLOOK RD N</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1203-2 OVERLOOK RD N</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1203-2 OVERLOOK RD N</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1203-2 OVERLOOK RD N</v>
      </c>
      <c r="G263" t="str">
        <f>IF('Assignment Tool'!C263="","",IF('Assignment Tool'!C263="FST",'Assignment Tool'!D263,""))</f>
        <v>F 805-2 RICE MINE RD N</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1203-2 OVERLOOK RD N</v>
      </c>
      <c r="G264" t="str">
        <f>IF('Assignment Tool'!C264="","",IF('Assignment Tool'!C264="FST",'Assignment Tool'!D264,""))</f>
        <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1227-2 OVERLOOK RD N</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1227-2 OVERLOOK RD N</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1227-2 OVERLOOK RD N</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1227-2 OVERLOOK RD N</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1303-2 OVERLOOK RD N</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1303-2 OVERLOOK RD N</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1303-2 OVERLOOK RD N</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1303-2 OVERLOOK RD N</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1313-2 OVERLOOK RD N</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1313-2 OVERLOOK RD N</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1313-2 OVERLOOK RD N</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1313-2 OVERLOOK RD N</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R 1306-2 OVERLOOK RD N</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R 1306-2 OVERLOOK RD N</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R 1306-2 OVERLOOK RD N</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R 1306-2 OVERLOOK RD N</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1115-1 MEADOW LN N</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1115-1 MEADOW LN N</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1115-1 MEADOW LN N</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1115-1 MEADOW LN N</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1115-1 MEADOW LN N</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1115-1 MEADOW LN N</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1115-1 MEADOW LN N</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1115-1 MEADOW LN N</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R 1330-2 OVERLOOK RD N</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R 1330-2 OVERLOOK RD N</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R 1330-2 OVERLOOK RD N</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R 1330-2 OVERLOOK RD N</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R 1356-2 OVERLOOK RD N</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R 1356-2 OVERLOOK RD N</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R 1356-2 OVERLOOK RD N</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R 1356-2 OVERLOOK RD N</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1304-2 HIGH FOREST DR N</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1304-2 HIGH FOREST DR N</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1304-2 HIGH FOREST DR N</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1304-2 HIGH FOREST DR N</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OPP 1404-2 HIGH FOREST DR N</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OPP 1404-2 HIGH FOREST DR N</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OPP 1404-2 HIGH FOREST DR N</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OPP 1404-2 HIGH FOREST DR N</v>
      </c>
      <c r="G304" t="str">
        <f>IF('Assignment Tool'!C304="","",IF('Assignment Tool'!C304="FST",'Assignment Tool'!D304,""))</f>
        <v>F 728-1 7TH PL N</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1415-2 HIGH FOREST DR N</v>
      </c>
      <c r="G305" t="str">
        <f>IF('Assignment Tool'!C305="","",IF('Assignment Tool'!C305="FST",'Assignment Tool'!D305,""))</f>
        <v>F 714-1 7TH PL N</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1415-2 HIGH FOREST DR N</v>
      </c>
      <c r="G306" t="str">
        <f>IF('Assignment Tool'!C306="","",IF('Assignment Tool'!C306="FST",'Assignment Tool'!D306,""))</f>
        <v>F 706-2 7TH PL N</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1415-2 HIGH FOREST DR N</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1415-2 HIGH FOREST DR N</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1508-2 HIGH FOREST DR N</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1508-2 HIGH FOREST DR N</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1508-2 HIGH FOREST DR N</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1508-2 HIGH FOREST DR N</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1606-2 HIGH FOREST DR 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1606-2 HIGH FOREST DR 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1606-2 HIGH FOREST DR 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1606-2 HIGH FOREST DR 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1702-2 HIGH FOREST DR 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1702-2 HIGH FOREST DR 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1702-2 HIGH FOREST DR 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1702-2 HIGH FOREST DR 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1702-2 HIGH FOREST DR N</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1702-2 HIGH FOREST DR N</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1702-2 HIGH FOREST DR N</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1702-2 HIGH FOREST DR N</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OPP 907-2 INDIAN HILLS DR</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F 917-2 INDIAN HILLS DR</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F 1017-2 INDIAN HILLS DR</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F 1027-2 INDIAN HILLS DR</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F 1117-2 INDIAN HILLS DR</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F 1207-2 INDIAN HILLS DR</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F 1225-2 INDIAN HILLS DR</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F 1322-2 INDIAN HILLS DR</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F 1202-2 INDIAN HILLS CIR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OPP 1204-2 INDIAN HILLS CIR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F 1203-2 INDIAN HILLS CIR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1312-2 INDIAN HILLS CIR</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OPP 1309-2 INDIAN HILLS CIR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1300-2 INDIAN HILLS CIR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F 1216-2 INDIAN HILLS CIR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F 1210-2 INDIAN HILLS CIR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603-1 OVERLOOK RD N</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629-1 OVERLOOK RD N</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635-1 OVERLOOK RD N</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721-1 OVERLOOK RD N</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813-2 OVERLOOK RD N</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831-2 OVERLOOK RD N</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911-2 OVERLOOK RD N</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933-2 OVERLOOK RD N</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R 820-2 OVERLOOK RD N</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R 927-2 PINEMONT DR N</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R 1007-2 PINEMONT DR N</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R 1021-2 PINEMONT DR N</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1031-2 OVERLOOK RD N</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1203-2 OVERLOOK RD N</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1227-2 OVERLOOK RD N</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F 1303-2 OVERLOOK RD N</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F 1313-2 OVERLOOK RD N</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R 1306-2 OVERLOOK RD N</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F 1115-1 MEADOW LN N</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R 1330-2 OVERLOOK RD N</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R 1356-2 OVERLOOK RD N</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F 1304-2 HIGH FOREST DR N</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OPP 1404-2 HIGH FOREST DR N</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F 1415-2 HIGH FOREST DR N</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F 1508-2 HIGH FOREST DR N</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F 1606-2 HIGH FOREST DR N</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F 1702-2 HIGH FOREST DR N</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5" activePane="bottomRight" state="frozen"/>
      <selection pane="topRight" activeCell="A9" sqref="A9"/>
      <selection pane="bottomLeft" activeCell="A9" sqref="A9"/>
      <selection pane="bottomRight" activeCell="N31" sqref="N31"/>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2</v>
      </c>
      <c r="C6" s="4">
        <v>44</v>
      </c>
      <c r="D6" s="4">
        <v>42</v>
      </c>
      <c r="E6" s="4"/>
      <c r="F6" s="4"/>
      <c r="G6" s="4"/>
      <c r="H6" s="4"/>
      <c r="I6" s="4"/>
      <c r="J6" s="4"/>
      <c r="K6" s="4"/>
      <c r="L6" s="4"/>
      <c r="M6" s="4"/>
      <c r="N6" s="4"/>
      <c r="O6" s="4"/>
      <c r="P6" s="4"/>
      <c r="Q6" s="4"/>
      <c r="R6" s="4"/>
      <c r="S6" s="4"/>
      <c r="T6" s="4"/>
      <c r="U6" s="4"/>
      <c r="V6" s="4"/>
      <c r="W6" s="4">
        <v>97</v>
      </c>
      <c r="X6" s="4">
        <v>125</v>
      </c>
      <c r="Y6" s="4"/>
      <c r="Z6" s="4"/>
      <c r="AA6" s="4"/>
      <c r="AB6" s="4"/>
      <c r="AC6" s="4"/>
      <c r="AD6" s="4"/>
      <c r="AE6" s="4"/>
      <c r="AF6" s="4"/>
      <c r="AG6" s="4"/>
      <c r="AH6" s="4"/>
      <c r="AI6" s="4"/>
      <c r="AJ6" s="4"/>
      <c r="AK6" s="4"/>
      <c r="AL6" s="4"/>
      <c r="AM6" s="4"/>
      <c r="AN6" s="4"/>
      <c r="AO6" s="4"/>
      <c r="AP6" s="4"/>
    </row>
    <row r="7" spans="1:42" x14ac:dyDescent="0.25">
      <c r="A7" s="6">
        <v>8</v>
      </c>
      <c r="B7" s="5">
        <v>1</v>
      </c>
      <c r="C7" s="4">
        <v>44</v>
      </c>
      <c r="D7" s="4"/>
      <c r="E7" s="4"/>
      <c r="F7" s="4"/>
      <c r="G7" s="4"/>
      <c r="H7" s="4"/>
      <c r="I7" s="4"/>
      <c r="J7" s="4"/>
      <c r="K7" s="4"/>
      <c r="L7" s="4"/>
      <c r="M7" s="4"/>
      <c r="N7" s="4"/>
      <c r="O7" s="4"/>
      <c r="P7" s="4"/>
      <c r="Q7" s="4"/>
      <c r="R7" s="4"/>
      <c r="S7" s="4"/>
      <c r="T7" s="4"/>
      <c r="U7" s="4"/>
      <c r="V7" s="4"/>
      <c r="W7" s="4">
        <v>65</v>
      </c>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v>1</v>
      </c>
      <c r="C14" s="4">
        <v>46</v>
      </c>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2</v>
      </c>
      <c r="C23" s="4">
        <v>44</v>
      </c>
      <c r="D23" s="4">
        <v>44</v>
      </c>
      <c r="E23" s="4"/>
      <c r="F23" s="4"/>
      <c r="G23" s="4"/>
      <c r="H23" s="4"/>
      <c r="I23" s="4"/>
      <c r="J23" s="4"/>
      <c r="K23" s="4"/>
      <c r="L23" s="4"/>
      <c r="M23" s="4"/>
      <c r="N23" s="4"/>
      <c r="O23" s="4"/>
      <c r="P23" s="4"/>
      <c r="Q23" s="4"/>
      <c r="R23" s="4"/>
      <c r="S23" s="4"/>
      <c r="T23" s="4"/>
      <c r="U23" s="4"/>
      <c r="V23" s="4"/>
      <c r="W23" s="4">
        <v>147</v>
      </c>
      <c r="X23" s="4">
        <v>17</v>
      </c>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70" t="s">
        <v>63</v>
      </c>
      <c r="C2" s="270"/>
      <c r="D2" s="270"/>
      <c r="E2" s="129"/>
      <c r="F2" s="129"/>
      <c r="G2" s="267" t="s">
        <v>64</v>
      </c>
      <c r="H2" s="267"/>
      <c r="I2" s="267"/>
      <c r="J2" s="130"/>
      <c r="K2" s="131"/>
      <c r="L2" s="267" t="s">
        <v>65</v>
      </c>
      <c r="M2" s="267"/>
      <c r="N2" s="267"/>
      <c r="O2" s="130"/>
      <c r="P2" s="131"/>
      <c r="Q2" s="267" t="s">
        <v>66</v>
      </c>
      <c r="R2" s="267"/>
      <c r="S2" s="267"/>
      <c r="T2" s="130"/>
      <c r="U2" s="131"/>
      <c r="V2" s="267" t="s">
        <v>67</v>
      </c>
      <c r="W2" s="267"/>
      <c r="X2" s="267"/>
      <c r="Y2" s="130"/>
      <c r="Z2" s="131"/>
      <c r="AA2" s="267" t="s">
        <v>68</v>
      </c>
      <c r="AB2" s="267"/>
      <c r="AC2" s="267"/>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1" t="s">
        <v>69</v>
      </c>
      <c r="C3" s="271"/>
      <c r="D3" s="143">
        <f>SUM('8645C Innerduct'!C2:AF499)</f>
        <v>715</v>
      </c>
      <c r="E3" s="129"/>
      <c r="F3" s="129"/>
      <c r="G3" s="265" t="s">
        <v>70</v>
      </c>
      <c r="H3" s="268"/>
      <c r="I3" s="137" t="str">
        <f>IFERROR(IF(AND(#REF!="Y",#REF!="N"),I4,IF(AND(I4&gt;0,End_Sections!B2="B"),IF(#REF!&lt;1000,I4+10,I4+20),I4)),"")</f>
        <v/>
      </c>
      <c r="J3" s="130"/>
      <c r="K3" s="131"/>
      <c r="L3" s="265" t="s">
        <v>70</v>
      </c>
      <c r="M3" s="268"/>
      <c r="N3" s="137" t="str">
        <f>IFERROR(IF(AND(#REF!="Y",#REF!="N"),N4,IF(AND(N4&gt;0,End_Sections!C2="B"),IF(#REF!&lt;1000,N4+10,N4+20),N4)),"")</f>
        <v/>
      </c>
      <c r="O3" s="130"/>
      <c r="P3" s="131"/>
      <c r="Q3" s="265" t="s">
        <v>70</v>
      </c>
      <c r="R3" s="268"/>
      <c r="S3" s="137" t="str">
        <f>IFERROR(IF(AND(#REF!="Y",#REF!="N"),S4,IF(AND(S4&gt;0,End_Sections!D2="B"),IF(#REF!&lt;1000,S4+10,S4+20),S4)),"")</f>
        <v/>
      </c>
      <c r="T3" s="130"/>
      <c r="U3" s="131"/>
      <c r="V3" s="265" t="s">
        <v>70</v>
      </c>
      <c r="W3" s="268"/>
      <c r="X3" s="137" t="str">
        <f>IFERROR(IF(AND(#REF!="Y",#REF!="N"),X4,IF(AND(X4&gt;0,End_Sections!E2="B"),IF(#REF!&lt;1000,X4+10,X4+20),X4)),"")</f>
        <v/>
      </c>
      <c r="Y3" s="130"/>
      <c r="Z3" s="131"/>
      <c r="AA3" s="265" t="s">
        <v>70</v>
      </c>
      <c r="AB3" s="268"/>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1" t="s">
        <v>71</v>
      </c>
      <c r="C4" s="271"/>
      <c r="D4" s="143">
        <f>D3-(COUNTA('8645C Innerduct'!C2:V499)*4)</f>
        <v>691</v>
      </c>
      <c r="E4" s="129"/>
      <c r="F4" s="129"/>
      <c r="G4" s="265" t="s">
        <v>72</v>
      </c>
      <c r="H4" s="268"/>
      <c r="I4" s="137" t="str">
        <f>IFERROR(IF(#REF!="","",IF(Aerial!D2="",#REF!,#REF!-(SUM(Aerial!D2,Aerial!D3,End_Sections!B4,End_Sections!B9)))),"")</f>
        <v/>
      </c>
      <c r="J4" s="130"/>
      <c r="K4" s="131"/>
      <c r="L4" s="265" t="s">
        <v>72</v>
      </c>
      <c r="M4" s="268"/>
      <c r="N4" s="137" t="str">
        <f>IFERROR(IF(#REF!="","",IF(Aerial!H2="",#REF!,#REF!-(SUM(Aerial!H2,Aerial!H3,End_Sections!C4,End_Sections!C9)))),"")</f>
        <v/>
      </c>
      <c r="O4" s="130"/>
      <c r="P4" s="131"/>
      <c r="Q4" s="265" t="s">
        <v>72</v>
      </c>
      <c r="R4" s="268"/>
      <c r="S4" s="137" t="str">
        <f>IFERROR(IF(#REF!="","",IF(Aerial!L2="",#REF!,#REF!-(SUM(Aerial!L2,Aerial!L3,End_Sections!D4,End_Sections!D9)))),"")</f>
        <v/>
      </c>
      <c r="T4" s="130"/>
      <c r="U4" s="131"/>
      <c r="V4" s="265" t="s">
        <v>72</v>
      </c>
      <c r="W4" s="268"/>
      <c r="X4" s="137" t="str">
        <f>IFERROR(IF(#REF!="","",IF(Aerial!P2="",#REF!,#REF!-(SUM(Aerial!P2,Aerial!P3,End_Sections!E4,End_Sections!E9)))),"")</f>
        <v/>
      </c>
      <c r="Y4" s="130"/>
      <c r="Z4" s="131"/>
      <c r="AA4" s="265" t="s">
        <v>72</v>
      </c>
      <c r="AB4" s="268"/>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1" t="s">
        <v>73</v>
      </c>
      <c r="C5" s="271"/>
      <c r="D5" s="143">
        <f>SUM('8645C Innerduct'!W2:AF499)</f>
        <v>451</v>
      </c>
      <c r="E5" s="129"/>
      <c r="F5" s="129"/>
      <c r="G5" s="265" t="s">
        <v>71</v>
      </c>
      <c r="H5" s="266"/>
      <c r="I5" s="137" t="str">
        <f>IFERROR(IF(#REF!="","",I4-(SUM(#REF!))-(SUM(End_Sections!B3,End_Sections!B8))),"")</f>
        <v/>
      </c>
      <c r="J5" s="130"/>
      <c r="K5" s="131"/>
      <c r="L5" s="265" t="s">
        <v>71</v>
      </c>
      <c r="M5" s="266"/>
      <c r="N5" s="137" t="str">
        <f>IFERROR(IF(#REF!="","",N4-(SUM(#REF!))-(SUM(End_Sections!C3,End_Sections!C8))),"")</f>
        <v/>
      </c>
      <c r="O5" s="130"/>
      <c r="P5" s="131"/>
      <c r="Q5" s="265" t="s">
        <v>71</v>
      </c>
      <c r="R5" s="266"/>
      <c r="S5" s="137" t="str">
        <f>IFERROR(IF(#REF!="","",S4-(SUM(#REF!))-(SUM(End_Sections!D3,End_Sections!D8))),"")</f>
        <v/>
      </c>
      <c r="T5" s="130"/>
      <c r="U5" s="131"/>
      <c r="V5" s="265" t="s">
        <v>71</v>
      </c>
      <c r="W5" s="266"/>
      <c r="X5" s="137" t="str">
        <f>IFERROR(IF(#REF!="","",X4-(SUM(#REF!))-(SUM(End_Sections!E3,End_Sections!E8))),"")</f>
        <v/>
      </c>
      <c r="Y5" s="130"/>
      <c r="Z5" s="131"/>
      <c r="AA5" s="265"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1" t="s">
        <v>74</v>
      </c>
      <c r="C6" s="271"/>
      <c r="D6" s="143">
        <f>SUM('8645C Innerduct'!AG2:AP499)</f>
        <v>0</v>
      </c>
      <c r="E6" s="129"/>
      <c r="F6" s="129"/>
      <c r="G6" s="265" t="s">
        <v>75</v>
      </c>
      <c r="H6" s="266"/>
      <c r="I6" s="137" t="str">
        <f>IFERROR(IF(AND(#REF!="Y",#REF!="N"),J6,IF(End_Sections!B2="A",IF(#REF!&lt;1000,J6+10,J6+20),J6)),"")</f>
        <v/>
      </c>
      <c r="J6" s="138" t="e">
        <f>IF(K6=0,"",K6)</f>
        <v>#REF!</v>
      </c>
      <c r="K6" s="131" t="e">
        <f>IF(I$4=0,#REF!,IF(Aerial!D3="",SUM(Aerial!D2,End_Sections!B4,End_Sections!B9),Aerial!D2))</f>
        <v>#REF!</v>
      </c>
      <c r="L6" s="265" t="s">
        <v>75</v>
      </c>
      <c r="M6" s="266"/>
      <c r="N6" s="137" t="str">
        <f>IFERROR(IF(AND(#REF!="Y",#REF!="N"),O6,IF(End_Sections!C2="A",IF(#REF!&lt;1000,O6+10,O6+20),O6)),"")</f>
        <v/>
      </c>
      <c r="O6" s="138" t="e">
        <f>IF(P6=0,"",P6)</f>
        <v>#REF!</v>
      </c>
      <c r="P6" s="131" t="e">
        <f>IF(N$4=0,#REF!,IF(Aerial!H3="",SUM(Aerial!H2,End_Sections!C4,End_Sections!C9),Aerial!H2))</f>
        <v>#REF!</v>
      </c>
      <c r="Q6" s="265" t="s">
        <v>75</v>
      </c>
      <c r="R6" s="266"/>
      <c r="S6" s="137" t="str">
        <f>IFERROR(IF(AND(#REF!="Y",#REF!="N"),T6,IF(End_Sections!D2="A",IF(#REF!&lt;1000,T6+10,T6+20),T6)),"")</f>
        <v/>
      </c>
      <c r="T6" s="138" t="e">
        <f>IF(U6=0,"",U6)</f>
        <v>#REF!</v>
      </c>
      <c r="U6" s="131" t="e">
        <f>IF(S$4=0,#REF!,IF(Aerial!L3="",SUM(Aerial!L2,End_Sections!D4,End_Sections!D9),Aerial!L2))</f>
        <v>#REF!</v>
      </c>
      <c r="V6" s="265" t="s">
        <v>75</v>
      </c>
      <c r="W6" s="266"/>
      <c r="X6" s="137" t="str">
        <f>IFERROR(IF(AND(#REF!="Y",#REF!="N"),Y6,IF(End_Sections!E2="A",IF(#REF!&lt;1000,Y6+10,Y6+20),Y6)),"")</f>
        <v/>
      </c>
      <c r="Y6" s="138" t="e">
        <f>IF(Z6=0,"",Z6)</f>
        <v>#REF!</v>
      </c>
      <c r="Z6" s="131" t="e">
        <f>IF(X$4=0,#REF!,IF(Aerial!P3="",SUM(Aerial!P2,End_Sections!E4,End_Sections!E9),Aerial!P2))</f>
        <v>#REF!</v>
      </c>
      <c r="AA6" s="265"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1" t="s">
        <v>76</v>
      </c>
      <c r="C7" s="271"/>
      <c r="D7" s="144">
        <f>SUM('8645C Innerduct'!B:B)</f>
        <v>6</v>
      </c>
      <c r="E7" s="129"/>
      <c r="F7" s="129"/>
      <c r="G7" s="265" t="s">
        <v>77</v>
      </c>
      <c r="H7" s="266"/>
      <c r="I7" s="137" t="e">
        <f>J7</f>
        <v>#REF!</v>
      </c>
      <c r="J7" s="138" t="e">
        <f>IF(K7="","",K7)</f>
        <v>#REF!</v>
      </c>
      <c r="K7" s="131" t="e">
        <f>IF(J6="","",IF(Aerial!D3="","",SUM(Aerial!D3,End_Sections!B9)))</f>
        <v>#REF!</v>
      </c>
      <c r="L7" s="265" t="s">
        <v>77</v>
      </c>
      <c r="M7" s="266"/>
      <c r="N7" s="137" t="e">
        <f>O7</f>
        <v>#REF!</v>
      </c>
      <c r="O7" s="138" t="e">
        <f>IF(P7="","",P7)</f>
        <v>#REF!</v>
      </c>
      <c r="P7" s="131" t="e">
        <f>IF(O6="","",IF(Aerial!H3="","",SUM(Aerial!H3,End_Sections!C9)))</f>
        <v>#REF!</v>
      </c>
      <c r="Q7" s="265" t="s">
        <v>77</v>
      </c>
      <c r="R7" s="266"/>
      <c r="S7" s="137" t="e">
        <f>T7</f>
        <v>#REF!</v>
      </c>
      <c r="T7" s="138" t="e">
        <f>IF(U7="","",U7)</f>
        <v>#REF!</v>
      </c>
      <c r="U7" s="131" t="e">
        <f>IF(T6="","",IF(Aerial!L3="","",SUM(Aerial!L3,End_Sections!D9)))</f>
        <v>#REF!</v>
      </c>
      <c r="V7" s="265" t="s">
        <v>77</v>
      </c>
      <c r="W7" s="266"/>
      <c r="X7" s="137" t="e">
        <f>Y7</f>
        <v>#REF!</v>
      </c>
      <c r="Y7" s="138" t="e">
        <f>IF(Z7="","",Z7)</f>
        <v>#REF!</v>
      </c>
      <c r="Z7" s="131" t="e">
        <f>IF(Y6="","",IF(Aerial!P3="","",SUM(Aerial!P3,End_Sections!E9)))</f>
        <v>#REF!</v>
      </c>
      <c r="AA7" s="265"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9"/>
      <c r="H8" s="269"/>
      <c r="I8" s="132"/>
      <c r="J8" s="133"/>
      <c r="K8" s="131" t="e">
        <f>K7</f>
        <v>#REF!</v>
      </c>
      <c r="L8" s="269"/>
      <c r="M8" s="269"/>
      <c r="N8" s="132"/>
      <c r="O8" s="133"/>
      <c r="P8" s="131"/>
      <c r="Q8" s="269"/>
      <c r="R8" s="269"/>
      <c r="S8" s="132"/>
      <c r="T8" s="133"/>
      <c r="U8" s="131"/>
      <c r="V8" s="269"/>
      <c r="W8" s="269"/>
      <c r="X8" s="132"/>
      <c r="Y8" s="133"/>
      <c r="Z8" s="131"/>
      <c r="AA8" s="269"/>
      <c r="AB8" s="269"/>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9"/>
      <c r="H9" s="269"/>
      <c r="I9" s="132"/>
      <c r="J9" s="133"/>
      <c r="K9" s="131"/>
      <c r="L9" s="269"/>
      <c r="M9" s="269"/>
      <c r="N9" s="132"/>
      <c r="O9" s="133"/>
      <c r="P9" s="131"/>
      <c r="Q9" s="269"/>
      <c r="R9" s="269"/>
      <c r="S9" s="132"/>
      <c r="T9" s="133"/>
      <c r="U9" s="131"/>
      <c r="V9" s="269"/>
      <c r="W9" s="269"/>
      <c r="X9" s="132"/>
      <c r="Y9" s="133"/>
      <c r="Z9" s="131"/>
      <c r="AA9" s="269"/>
      <c r="AB9" s="269"/>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7" t="s">
        <v>78</v>
      </c>
      <c r="H10" s="267"/>
      <c r="I10" s="267"/>
      <c r="J10" s="130"/>
      <c r="K10" s="131"/>
      <c r="L10" s="267" t="s">
        <v>79</v>
      </c>
      <c r="M10" s="267"/>
      <c r="N10" s="267"/>
      <c r="O10" s="130"/>
      <c r="P10" s="131"/>
      <c r="Q10" s="267" t="s">
        <v>80</v>
      </c>
      <c r="R10" s="267"/>
      <c r="S10" s="267"/>
      <c r="T10" s="130"/>
      <c r="U10" s="131"/>
      <c r="V10" s="267" t="s">
        <v>81</v>
      </c>
      <c r="W10" s="267"/>
      <c r="X10" s="267"/>
      <c r="Y10" s="130"/>
      <c r="Z10" s="131"/>
      <c r="AA10" s="267" t="s">
        <v>82</v>
      </c>
      <c r="AB10" s="267"/>
      <c r="AC10" s="267"/>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70" t="s">
        <v>83</v>
      </c>
      <c r="C11" s="270"/>
      <c r="D11" s="270"/>
      <c r="E11" s="129"/>
      <c r="F11" s="129"/>
      <c r="G11" s="265" t="s">
        <v>70</v>
      </c>
      <c r="H11" s="268"/>
      <c r="I11" s="137" t="str">
        <f>IFERROR(IF(AND(#REF!="Y",#REF!="N"),I12,IF(AND(I12&gt;0,End_Sections!G2="B"),IF(#REF!&lt;1000,I12+10,I12+20),I12)),"")</f>
        <v/>
      </c>
      <c r="J11" s="130"/>
      <c r="K11" s="131"/>
      <c r="L11" s="265" t="s">
        <v>70</v>
      </c>
      <c r="M11" s="268"/>
      <c r="N11" s="137" t="str">
        <f>IFERROR(IF(AND(#REF!="Y",#REF!="N"),N12,IF(AND(N12&gt;0,End_Sections!H2="B"),IF(#REF!&lt;1000,N12+10,N12+20),N12)),"")</f>
        <v/>
      </c>
      <c r="O11" s="130"/>
      <c r="P11" s="131"/>
      <c r="Q11" s="265" t="s">
        <v>70</v>
      </c>
      <c r="R11" s="268"/>
      <c r="S11" s="137" t="str">
        <f>IFERROR(IF(AND(#REF!="Y",#REF!="N"),S12,IF(AND(S12&gt;0,End_Sections!I2="B"),IF(#REF!&lt;1000,S12+10,S12+20),S12)),"")</f>
        <v/>
      </c>
      <c r="T11" s="130"/>
      <c r="U11" s="131"/>
      <c r="V11" s="265" t="s">
        <v>70</v>
      </c>
      <c r="W11" s="268"/>
      <c r="X11" s="137" t="str">
        <f>IFERROR(IF(AND(#REF!="Y",#REF!="N"),X12,IF(AND(X12&gt;0,End_Sections!J2="B"),IF(#REF!&lt;1000,X12+10,X12+20),X12)),"")</f>
        <v/>
      </c>
      <c r="Y11" s="130"/>
      <c r="Z11" s="131"/>
      <c r="AA11" s="265" t="s">
        <v>70</v>
      </c>
      <c r="AB11" s="268"/>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3" t="s">
        <v>84</v>
      </c>
      <c r="C12" s="263"/>
      <c r="D12" s="144">
        <f>Data!E2</f>
        <v>52</v>
      </c>
      <c r="E12" s="129"/>
      <c r="F12" s="129"/>
      <c r="G12" s="265" t="s">
        <v>72</v>
      </c>
      <c r="H12" s="268"/>
      <c r="I12" s="137" t="str">
        <f>IFERROR(IF(#REF!="","",IF(Aerial!X2="",#REF!,#REF!-(SUM(Aerial!X2,Aerial!X3,,End_Sections!G4,End_Sections!G9)))),"")</f>
        <v/>
      </c>
      <c r="J12" s="130"/>
      <c r="K12" s="131"/>
      <c r="L12" s="265" t="s">
        <v>72</v>
      </c>
      <c r="M12" s="268"/>
      <c r="N12" s="137" t="str">
        <f>IFERROR(IF(#REF!="","",IF(Aerial!AB2="",#REF!,#REF!-(SUM(Aerial!AB2,Aerial!AB3,End_Sections!H4,End_Sections!H9)))),"")</f>
        <v/>
      </c>
      <c r="O12" s="130"/>
      <c r="P12" s="131"/>
      <c r="Q12" s="265" t="s">
        <v>72</v>
      </c>
      <c r="R12" s="268"/>
      <c r="S12" s="137" t="str">
        <f>IFERROR(IF(#REF!="","",IF(Aerial!AF2="",#REF!,#REF!-(SUM(Aerial!AF2,Aerial!AF3,End_Sections!I4,End_Sections!I9)))),"")</f>
        <v/>
      </c>
      <c r="T12" s="130"/>
      <c r="U12" s="131"/>
      <c r="V12" s="265" t="s">
        <v>72</v>
      </c>
      <c r="W12" s="268"/>
      <c r="X12" s="137" t="str">
        <f>IFERROR(IF(#REF!="","",IF(Aerial!AJ2="",#REF!,#REF!-(SUM(Aerial!AJ2,Aerial!AJ3,End_Sections!J4,End_Sections!J9)))),"")</f>
        <v/>
      </c>
      <c r="Y12" s="130"/>
      <c r="Z12" s="131"/>
      <c r="AA12" s="265" t="s">
        <v>72</v>
      </c>
      <c r="AB12" s="268"/>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3" t="s">
        <v>85</v>
      </c>
      <c r="C13" s="263"/>
      <c r="D13" s="144">
        <f>Data!E3</f>
        <v>0</v>
      </c>
      <c r="E13" s="129"/>
      <c r="F13" s="129"/>
      <c r="G13" s="265" t="s">
        <v>71</v>
      </c>
      <c r="H13" s="266"/>
      <c r="I13" s="137" t="str">
        <f>IFERROR(IF(#REF!="","",I12-(SUM(#REF!))-(SUM(End_Sections!G3,End_Sections!G8))),"")</f>
        <v/>
      </c>
      <c r="J13" s="130"/>
      <c r="K13" s="131"/>
      <c r="L13" s="265" t="s">
        <v>71</v>
      </c>
      <c r="M13" s="266"/>
      <c r="N13" s="137" t="str">
        <f>IFERROR(IF(#REF!="","",N12-(SUM(#REF!))-(SUM(End_Sections!H3,End_Sections!H8))),"")</f>
        <v/>
      </c>
      <c r="O13" s="130"/>
      <c r="P13" s="131"/>
      <c r="Q13" s="265" t="s">
        <v>71</v>
      </c>
      <c r="R13" s="266"/>
      <c r="S13" s="137" t="str">
        <f>IFERROR(IF(#REF!="","",S12-(SUM(#REF!))-(SUM(End_Sections!I3,End_Sections!I8))),"")</f>
        <v/>
      </c>
      <c r="T13" s="130"/>
      <c r="U13" s="131"/>
      <c r="V13" s="265" t="s">
        <v>71</v>
      </c>
      <c r="W13" s="266"/>
      <c r="X13" s="137" t="str">
        <f>IFERROR(IF(#REF!="","",X12-(SUM(#REF!))-(SUM(End_Sections!J3,End_Sections!J8))),"")</f>
        <v/>
      </c>
      <c r="Y13" s="130"/>
      <c r="Z13" s="131"/>
      <c r="AA13" s="265"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3" t="s">
        <v>86</v>
      </c>
      <c r="C14" s="263"/>
      <c r="D14" s="144">
        <f>Data!E4</f>
        <v>12</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3" t="s">
        <v>87</v>
      </c>
      <c r="C15" s="263"/>
      <c r="D15" s="144">
        <f>Data!E5</f>
        <v>2</v>
      </c>
      <c r="E15" s="129"/>
      <c r="F15" s="129"/>
      <c r="G15" s="265" t="s">
        <v>75</v>
      </c>
      <c r="H15" s="266"/>
      <c r="I15" s="137" t="str">
        <f>IFERROR(IF(AND(#REF!="Y",#REF!="N"),J15,IF(End_Sections!G2="A",IF(#REF!&lt;1000,J15+10,J15+20),J15)),"")</f>
        <v/>
      </c>
      <c r="J15" s="138" t="e">
        <f>IF(K15=0,"",K15)</f>
        <v>#REF!</v>
      </c>
      <c r="K15" s="131" t="e">
        <f>IF(I$12=0,#REF!,IF(Aerial!X3="",SUM(Aerial!X2,End_Sections!G4,End_Sections!G9),Aerial!X2))</f>
        <v>#REF!</v>
      </c>
      <c r="L15" s="265" t="s">
        <v>75</v>
      </c>
      <c r="M15" s="266"/>
      <c r="N15" s="137" t="str">
        <f>IFERROR(IF(AND(#REF!="Y",#REF!="N"),O15,IF(End_Sections!H2="A",IF(#REF!&lt;1000,O15+10,O15+20),O15)),"")</f>
        <v/>
      </c>
      <c r="O15" s="138" t="e">
        <f>IF(P15=0,"",P15)</f>
        <v>#REF!</v>
      </c>
      <c r="P15" s="131" t="e">
        <f>IF(N$12=0,#REF!,IF(Aerial!AB3="",SUM(Aerial!AB2,End_Sections!H4,End_Sections!H9),Aerial!AB2))</f>
        <v>#REF!</v>
      </c>
      <c r="Q15" s="265" t="s">
        <v>75</v>
      </c>
      <c r="R15" s="266"/>
      <c r="S15" s="137" t="str">
        <f>IFERROR(IF(AND(#REF!="Y",#REF!="N"),T15,IF(End_Sections!I2="A",IF(#REF!&lt;1000,T15+10,T15+20),T15)),"")</f>
        <v/>
      </c>
      <c r="T15" s="138" t="e">
        <f>IF(U15=0,"",U15)</f>
        <v>#REF!</v>
      </c>
      <c r="U15" s="131" t="e">
        <f>IF(S$12=0,#REF!,IF(Aerial!AF3="",SUM(Aerial!AF2,End_Sections!I4,End_Sections!I9),Aerial!AF2))</f>
        <v>#REF!</v>
      </c>
      <c r="V15" s="265" t="s">
        <v>75</v>
      </c>
      <c r="W15" s="266"/>
      <c r="X15" s="137" t="str">
        <f>IFERROR(IF(AND(#REF!="Y",#REF!="N"),Y15,IF(End_Sections!J2="A",IF(#REF!&lt;1000,Y15+10,Y15+20),Y15)),"")</f>
        <v/>
      </c>
      <c r="Y15" s="138" t="e">
        <f>IF(Z15=0,"",Z15)</f>
        <v>#REF!</v>
      </c>
      <c r="Z15" s="131" t="e">
        <f>IF(X$12=0,#REF!,IF(Aerial!AJ3="",SUM(Aerial!AJ2,End_Sections!J4,End_Sections!J9),Aerial!AJ2))</f>
        <v>#REF!</v>
      </c>
      <c r="AA15" s="265"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5" t="s">
        <v>70</v>
      </c>
      <c r="H16" s="268"/>
      <c r="I16" s="137" t="str">
        <f>IFERROR(IF(AND(#REF!="Y",#REF!="N"),I17,IF(AND(I17&gt;0,End_Sections!L2="B"),IF(#REF!&lt;1000,I17+10,I17+20),I17)),"")</f>
        <v/>
      </c>
      <c r="J16" s="130"/>
      <c r="K16" s="131"/>
      <c r="L16" s="265" t="s">
        <v>70</v>
      </c>
      <c r="M16" s="268"/>
      <c r="N16" s="137" t="str">
        <f>IFERROR(IF(AND(#REF!="Y",#REF!="N"),N17,IF(AND(N17&gt;0,End_Sections!M2="B"),IF(#REF!&lt;1000,N17+10,N17+20),N17)),"")</f>
        <v/>
      </c>
      <c r="O16" s="130"/>
      <c r="P16" s="131"/>
      <c r="Q16" s="265" t="s">
        <v>70</v>
      </c>
      <c r="R16" s="268"/>
      <c r="S16" s="137" t="str">
        <f>IFERROR(IF(AND(#REF!="Y",#REF!="N"),S17,IF(AND(S17&gt;0,End_Sections!N2="B"),IF(#REF!&lt;1000,S17+10,S17+20),S17)),"")</f>
        <v/>
      </c>
      <c r="T16" s="130"/>
      <c r="U16" s="131"/>
      <c r="V16" s="265" t="s">
        <v>70</v>
      </c>
      <c r="W16" s="268"/>
      <c r="X16" s="137" t="str">
        <f>IFERROR(IF(AND(#REF!="Y",#REF!="N"),X17,IF(AND(X17&gt;0,End_Sections!O2="B"),IF(#REF!&lt;1000,X17+10,X17+20),X17)),"")</f>
        <v/>
      </c>
      <c r="Y16" s="130"/>
      <c r="Z16" s="131"/>
      <c r="AA16" s="265" t="s">
        <v>70</v>
      </c>
      <c r="AB16" s="268"/>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5" t="s">
        <v>72</v>
      </c>
      <c r="H17" s="268"/>
      <c r="I17" s="137" t="str">
        <f>IFERROR(IF(#REF!="","",IF(Aerial!AR2="",#REF!,#REF!-(SUM(Aerial!AR2,Aerial!AR3,End_Sections!L4,End_Sections!L9)))),"")</f>
        <v/>
      </c>
      <c r="J17" s="130"/>
      <c r="K17" s="131"/>
      <c r="L17" s="265" t="s">
        <v>72</v>
      </c>
      <c r="M17" s="268"/>
      <c r="N17" s="137" t="str">
        <f>IFERROR(IF(#REF!="","",IF(Aerial!AV2="",#REF!,#REF!-(SUM(Aerial!AV2,Aerial!AV3,End_Sections!M4,End_Sections!M9)))),"")</f>
        <v/>
      </c>
      <c r="O17" s="130"/>
      <c r="P17" s="131"/>
      <c r="Q17" s="265" t="s">
        <v>72</v>
      </c>
      <c r="R17" s="268"/>
      <c r="S17" s="137" t="str">
        <f>IFERROR(IF(#REF!="","",IF(Aerial!AZ2="",#REF!,#REF!-(SUM(Aerial!AZ2,Aerial!AZ3,End_Sections!N4,End_Sections!N9)))),"")</f>
        <v/>
      </c>
      <c r="T17" s="130"/>
      <c r="U17" s="131"/>
      <c r="V17" s="265" t="s">
        <v>72</v>
      </c>
      <c r="W17" s="268"/>
      <c r="X17" s="137" t="str">
        <f>IFERROR(IF(#REF!="","",IF(Aerial!BD2="",#REF!,#REF!-(SUM(Aerial!BD2,Aerial!BD3,End_Sections!O4,End_Sections!O9)))),"")</f>
        <v/>
      </c>
      <c r="Y17" s="130"/>
      <c r="Z17" s="131"/>
      <c r="AA17" s="265" t="s">
        <v>72</v>
      </c>
      <c r="AB17" s="268"/>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5" t="s">
        <v>71</v>
      </c>
      <c r="H18" s="266"/>
      <c r="I18" s="137" t="str">
        <f>IFERROR(IF(#REF!="","",I17-(SUM(#REF!))-(SUM(End_Sections!L3,End_Sections!L8))),"")</f>
        <v/>
      </c>
      <c r="J18" s="130"/>
      <c r="K18" s="131"/>
      <c r="L18" s="265" t="s">
        <v>71</v>
      </c>
      <c r="M18" s="266"/>
      <c r="N18" s="137" t="str">
        <f>IFERROR(IF(#REF!="","",N17-(SUM(#REF!))-(SUM(End_Sections!M3,End_Sections!M8))),"")</f>
        <v/>
      </c>
      <c r="O18" s="130"/>
      <c r="P18" s="131"/>
      <c r="Q18" s="265" t="s">
        <v>71</v>
      </c>
      <c r="R18" s="266"/>
      <c r="S18" s="137" t="str">
        <f>IFERROR(IF(#REF!="","",S17-(SUM(#REF!))-(SUM(End_Sections!N3,End_Sections!N8))),"")</f>
        <v/>
      </c>
      <c r="T18" s="130"/>
      <c r="U18" s="131"/>
      <c r="V18" s="265" t="s">
        <v>71</v>
      </c>
      <c r="W18" s="266"/>
      <c r="X18" s="137" t="str">
        <f>IFERROR(IF(#REF!="","",X17-(SUM(#REF!))-(SUM(End_Sections!O3,End_Sections!O8))),"")</f>
        <v/>
      </c>
      <c r="Y18" s="130"/>
      <c r="Z18" s="131"/>
      <c r="AA18" s="265"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70" t="s">
        <v>88</v>
      </c>
      <c r="C19" s="270"/>
      <c r="D19" s="270"/>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5" t="s">
        <v>77</v>
      </c>
      <c r="H23" s="266"/>
      <c r="I23" s="137" t="e">
        <f>J23</f>
        <v>#REF!</v>
      </c>
      <c r="J23" s="138" t="e">
        <f>IF(K23=0,"",K23)</f>
        <v>#REF!</v>
      </c>
      <c r="K23" s="131" t="e">
        <f>IF(#REF!="","",IF(Aerial!AR3="","",SUM(Aerial!AR3,End_Sections!L9)))</f>
        <v>#REF!</v>
      </c>
      <c r="L23" s="265" t="s">
        <v>77</v>
      </c>
      <c r="M23" s="266"/>
      <c r="N23" s="137" t="e">
        <f>O23</f>
        <v>#REF!</v>
      </c>
      <c r="O23" s="138" t="e">
        <f>IF(P23=0,"",P23)</f>
        <v>#REF!</v>
      </c>
      <c r="P23" s="131" t="e">
        <f>IF(#REF!="","",IF(Aerial!AV3="","",SUM(Aerial!AV3,End_Sections!M9)))</f>
        <v>#REF!</v>
      </c>
      <c r="Q23" s="265" t="s">
        <v>77</v>
      </c>
      <c r="R23" s="266"/>
      <c r="S23" s="137" t="e">
        <f>T23</f>
        <v>#REF!</v>
      </c>
      <c r="T23" s="138" t="e">
        <f>IF(U23=0,"",U23)</f>
        <v>#REF!</v>
      </c>
      <c r="U23" s="131" t="e">
        <f>IF(#REF!="","",IF(Aerial!AZ3="","",SUM(Aerial!AZ3,End_Sections!N9)))</f>
        <v>#REF!</v>
      </c>
      <c r="V23" s="265" t="s">
        <v>77</v>
      </c>
      <c r="W23" s="266"/>
      <c r="X23" s="137" t="e">
        <f>Y23</f>
        <v>#REF!</v>
      </c>
      <c r="Y23" s="138" t="e">
        <f>IF(Z23=0,"",Z23)</f>
        <v>#REF!</v>
      </c>
      <c r="Z23" s="131" t="e">
        <f>IF(#REF!="","",IF(Aerial!BD3="","",SUM(Aerial!BD3,End_Sections!O9)))</f>
        <v>#REF!</v>
      </c>
      <c r="AA23" s="265"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4" t="s">
        <v>92</v>
      </c>
      <c r="C24" s="264"/>
      <c r="D24" s="264"/>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1" t="s">
        <v>93</v>
      </c>
      <c r="C25" s="271"/>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2" t="s">
        <v>94</v>
      </c>
      <c r="C26" s="272"/>
      <c r="D26" s="145"/>
      <c r="E26" s="129"/>
      <c r="F26" s="129"/>
      <c r="G26" s="267" t="s">
        <v>95</v>
      </c>
      <c r="H26" s="267"/>
      <c r="I26" s="267"/>
      <c r="J26" s="130"/>
      <c r="K26" s="131"/>
      <c r="L26" s="267" t="s">
        <v>96</v>
      </c>
      <c r="M26" s="267"/>
      <c r="N26" s="267"/>
      <c r="O26" s="130"/>
      <c r="P26" s="131"/>
      <c r="Q26" s="267" t="s">
        <v>97</v>
      </c>
      <c r="R26" s="267"/>
      <c r="S26" s="267"/>
      <c r="T26" s="130"/>
      <c r="U26" s="131"/>
      <c r="V26" s="267" t="s">
        <v>98</v>
      </c>
      <c r="W26" s="267"/>
      <c r="X26" s="267"/>
      <c r="Y26" s="130"/>
      <c r="Z26" s="131"/>
      <c r="AA26" s="267" t="s">
        <v>99</v>
      </c>
      <c r="AB26" s="267"/>
      <c r="AC26" s="267"/>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1" t="s">
        <v>100</v>
      </c>
      <c r="C27" s="271"/>
      <c r="D27" s="145"/>
      <c r="E27" s="129"/>
      <c r="F27" s="129"/>
      <c r="G27" s="265" t="s">
        <v>70</v>
      </c>
      <c r="H27" s="268"/>
      <c r="I27" s="137" t="str">
        <f>IFERROR(IF(AND(#REF!="Y",#REF!="N"),#REF!,IF(AND(#REF!&gt;0,End_Sections!Q2="B"),IF(#REF!&lt;1000,#REF!+10,#REF!+20),#REF!)),"")</f>
        <v/>
      </c>
      <c r="J27" s="130"/>
      <c r="K27" s="131"/>
      <c r="L27" s="265" t="s">
        <v>70</v>
      </c>
      <c r="M27" s="268"/>
      <c r="N27" s="137" t="str">
        <f>IFERROR(IF(AND(#REF!="Y",#REF!="N"),#REF!,IF(AND(#REF!&gt;0,End_Sections!R2="B"),IF(#REF!&lt;1000,#REF!+10,#REF!+20),#REF!)),"")</f>
        <v/>
      </c>
      <c r="O27" s="130"/>
      <c r="P27" s="131"/>
      <c r="Q27" s="265" t="s">
        <v>70</v>
      </c>
      <c r="R27" s="268"/>
      <c r="S27" s="137" t="str">
        <f>IFERROR(IF(AND(#REF!="Y",#REF!="N"),#REF!,IF(AND(#REF!&gt;0,End_Sections!S2="B"),IF(#REF!&lt;1000,#REF!+10,#REF!+20),#REF!)),"")</f>
        <v/>
      </c>
      <c r="T27" s="130"/>
      <c r="U27" s="131"/>
      <c r="V27" s="265" t="s">
        <v>70</v>
      </c>
      <c r="W27" s="268"/>
      <c r="X27" s="137" t="str">
        <f>IFERROR(IF(AND(#REF!="Y",#REF!="N"),#REF!,IF(AND(#REF!&gt;0,End_Sections!T2="B"),IF(#REF!&lt;1000,#REF!+10,#REF!+20),#REF!)),"")</f>
        <v/>
      </c>
      <c r="Y27" s="130"/>
      <c r="Z27" s="131"/>
      <c r="AA27" s="265" t="s">
        <v>70</v>
      </c>
      <c r="AB27" s="268"/>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2" t="s">
        <v>101</v>
      </c>
      <c r="C28" s="272"/>
      <c r="D28" s="145"/>
      <c r="E28" s="129"/>
      <c r="F28" s="129"/>
      <c r="G28" s="265" t="s">
        <v>71</v>
      </c>
      <c r="H28" s="266"/>
      <c r="I28" s="137" t="str">
        <f>IFERROR(IF(#REF!="","",#REF!-(SUM(#REF!))-(SUM(End_Sections!Q3,End_Sections!Q8))),"")</f>
        <v/>
      </c>
      <c r="J28" s="130"/>
      <c r="K28" s="131"/>
      <c r="L28" s="265" t="s">
        <v>71</v>
      </c>
      <c r="M28" s="266"/>
      <c r="N28" s="137" t="str">
        <f>IFERROR(IF(#REF!="","",#REF!-(SUM(#REF!))-(SUM(End_Sections!R3,End_Sections!R8))),"")</f>
        <v/>
      </c>
      <c r="O28" s="130"/>
      <c r="P28" s="131"/>
      <c r="Q28" s="265" t="s">
        <v>71</v>
      </c>
      <c r="R28" s="266"/>
      <c r="S28" s="137" t="str">
        <f>IFERROR(IF(#REF!="","",#REF!-(SUM(#REF!))-(SUM(End_Sections!S3,End_Sections!S8))),"")</f>
        <v/>
      </c>
      <c r="T28" s="130"/>
      <c r="U28" s="131"/>
      <c r="V28" s="265" t="s">
        <v>71</v>
      </c>
      <c r="W28" s="266"/>
      <c r="X28" s="137" t="str">
        <f>IFERROR(IF(#REF!="","",#REF!-(SUM(#REF!))-(SUM(End_Sections!T3,End_Sections!T8))),"")</f>
        <v/>
      </c>
      <c r="Y28" s="130"/>
      <c r="Z28" s="131"/>
      <c r="AA28" s="265"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2" t="s">
        <v>102</v>
      </c>
      <c r="C29" s="272"/>
      <c r="D29" s="145"/>
      <c r="E29" s="129"/>
      <c r="F29" s="129"/>
      <c r="G29" s="265" t="s">
        <v>75</v>
      </c>
      <c r="H29" s="266"/>
      <c r="I29" s="137" t="str">
        <f>IFERROR(IF(AND(#REF!="Y",#REF!="N"),J29,IF(End_Sections!Q2="A",IF(#REF!&lt;1000,J29+10,J29+20),J29)),"")</f>
        <v/>
      </c>
      <c r="J29" s="138" t="e">
        <f>IF(K29=0,"",K29)</f>
        <v>#REF!</v>
      </c>
      <c r="K29" s="131" t="e">
        <f>IF(#REF!=0,#REF!,IF(Aerial!BL3="",SUM(Aerial!BL2,End_Sections!Q4,End_Sections!Q9),Aerial!BL2))</f>
        <v>#REF!</v>
      </c>
      <c r="L29" s="265" t="s">
        <v>75</v>
      </c>
      <c r="M29" s="266"/>
      <c r="N29" s="137" t="str">
        <f>IFERROR(IF(AND(#REF!="Y",#REF!="N"),O29,IF(End_Sections!R2="A",IF(#REF!&lt;1000,O29+10,O29+20),O29)),"")</f>
        <v/>
      </c>
      <c r="O29" s="138" t="e">
        <f>IF(P29=0,"",P29)</f>
        <v>#REF!</v>
      </c>
      <c r="P29" s="131" t="e">
        <f>IF(#REF!=0,#REF!,IF(Aerial!BP3="",SUM(Aerial!BP2,End_Sections!R4,End_Sections!R9),Aerial!BP2))</f>
        <v>#REF!</v>
      </c>
      <c r="Q29" s="265" t="s">
        <v>75</v>
      </c>
      <c r="R29" s="266"/>
      <c r="S29" s="137" t="str">
        <f>IFERROR(IF(AND(#REF!="Y",#REF!="N"),T29,IF(End_Sections!S2="A",IF(#REF!&lt;1000,T29+10,T29+20),T29)),"")</f>
        <v/>
      </c>
      <c r="T29" s="138" t="e">
        <f>IF(U29=0,"",U29)</f>
        <v>#REF!</v>
      </c>
      <c r="U29" s="131" t="e">
        <f>IF(#REF!=0,#REF!,IF(Aerial!BT3="",SUM(Aerial!BT2,End_Sections!S4,End_Sections!S9),Aerial!BT2))</f>
        <v>#REF!</v>
      </c>
      <c r="V29" s="265" t="s">
        <v>75</v>
      </c>
      <c r="W29" s="266"/>
      <c r="X29" s="137" t="str">
        <f>IFERROR(IF(AND(#REF!="Y",#REF!="N"),Y29,IF(End_Sections!T2="A",IF(#REF!&lt;1000,Y29+10,Y29+20),Y29)),"")</f>
        <v/>
      </c>
      <c r="Y29" s="138" t="e">
        <f>IF(Z29=0,"",Z29)</f>
        <v>#REF!</v>
      </c>
      <c r="Z29" s="131" t="e">
        <f>IF(#REF!=0,#REF!,IF(Aerial!BX3="",SUM(Aerial!BX2,End_Sections!T4,End_Sections!T9),Aerial!BX2))</f>
        <v>#REF!</v>
      </c>
      <c r="AA29" s="265"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3"/>
      <c r="C30" s="273"/>
      <c r="D30" s="273"/>
      <c r="E30" s="129"/>
      <c r="F30" s="129"/>
      <c r="G30" s="265" t="s">
        <v>77</v>
      </c>
      <c r="H30" s="266"/>
      <c r="I30" s="137" t="e">
        <f>J30</f>
        <v>#REF!</v>
      </c>
      <c r="J30" s="138" t="e">
        <f>IF(K30=0,"",K30)</f>
        <v>#REF!</v>
      </c>
      <c r="K30" s="131" t="e">
        <f>IF(J29="","",IF(Aerial!BL3="","",SUM(Aerial!BL3,End_Sections!Q9)))</f>
        <v>#REF!</v>
      </c>
      <c r="L30" s="265" t="s">
        <v>77</v>
      </c>
      <c r="M30" s="266"/>
      <c r="N30" s="137" t="e">
        <f>O30</f>
        <v>#REF!</v>
      </c>
      <c r="O30" s="138" t="e">
        <f>IF(P30=0,"",P30)</f>
        <v>#REF!</v>
      </c>
      <c r="P30" s="131" t="e">
        <f>IF(O29="","",IF(Aerial!BP3="","",SUM(Aerial!BP3,End_Sections!R9)))</f>
        <v>#REF!</v>
      </c>
      <c r="Q30" s="265" t="s">
        <v>77</v>
      </c>
      <c r="R30" s="266"/>
      <c r="S30" s="137" t="e">
        <f>T30</f>
        <v>#REF!</v>
      </c>
      <c r="T30" s="138" t="e">
        <f>IF(U30=0,"",U30)</f>
        <v>#REF!</v>
      </c>
      <c r="U30" s="131" t="e">
        <f>IF(T29="","",IF(Aerial!BT3="","",SUM(Aerial!BT3,End_Sections!S9)))</f>
        <v>#REF!</v>
      </c>
      <c r="V30" s="265" t="s">
        <v>77</v>
      </c>
      <c r="W30" s="266"/>
      <c r="X30" s="137" t="e">
        <f>Y30</f>
        <v>#REF!</v>
      </c>
      <c r="Y30" s="138" t="e">
        <f>IF(Z30=0,"",Z30)</f>
        <v>#REF!</v>
      </c>
      <c r="Z30" s="131" t="e">
        <f>IF(Y29="","",IF(Aerial!BX3="","",SUM(Aerial!BX3,End_Sections!T9)))</f>
        <v>#REF!</v>
      </c>
      <c r="AA30" s="265"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9"/>
      <c r="C31" s="269"/>
      <c r="D31" s="136"/>
      <c r="E31" s="129"/>
      <c r="F31" s="129"/>
      <c r="G31" s="269"/>
      <c r="H31" s="269"/>
      <c r="I31" s="132"/>
      <c r="J31" s="133"/>
      <c r="K31" s="131"/>
      <c r="L31" s="269"/>
      <c r="M31" s="269"/>
      <c r="N31" s="132"/>
      <c r="O31" s="133"/>
      <c r="P31" s="131"/>
      <c r="Q31" s="269"/>
      <c r="R31" s="269"/>
      <c r="S31" s="132"/>
      <c r="T31" s="133"/>
      <c r="U31" s="131"/>
      <c r="V31" s="269"/>
      <c r="W31" s="269"/>
      <c r="X31" s="132"/>
      <c r="Y31" s="133"/>
      <c r="Z31" s="131"/>
      <c r="AA31" s="269"/>
      <c r="AB31" s="269"/>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9"/>
      <c r="C32" s="269"/>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7" t="s">
        <v>103</v>
      </c>
      <c r="H33" s="267"/>
      <c r="I33" s="267"/>
      <c r="J33" s="130"/>
      <c r="K33" s="131"/>
      <c r="L33" s="267" t="s">
        <v>104</v>
      </c>
      <c r="M33" s="267"/>
      <c r="N33" s="267"/>
      <c r="O33" s="130"/>
      <c r="P33" s="131"/>
      <c r="Q33" s="267" t="s">
        <v>105</v>
      </c>
      <c r="R33" s="267"/>
      <c r="S33" s="267"/>
      <c r="T33" s="130"/>
      <c r="U33" s="131"/>
      <c r="V33" s="267" t="s">
        <v>106</v>
      </c>
      <c r="W33" s="267"/>
      <c r="X33" s="267"/>
      <c r="Y33" s="130"/>
      <c r="Z33" s="131"/>
      <c r="AA33" s="267" t="s">
        <v>107</v>
      </c>
      <c r="AB33" s="267"/>
      <c r="AC33" s="267"/>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5" t="s">
        <v>70</v>
      </c>
      <c r="H34" s="268"/>
      <c r="I34" s="137" t="str">
        <f>IFERROR(IF(AND(#REF!="Y",#REF!="N"),I35,IF(AND(I35&gt;0,End_Sections!V2="B"),IF(#REF!&lt;1000,I35+10,I35+20),I35)),"")</f>
        <v/>
      </c>
      <c r="J34" s="130"/>
      <c r="K34" s="131"/>
      <c r="L34" s="265" t="s">
        <v>70</v>
      </c>
      <c r="M34" s="268"/>
      <c r="N34" s="137" t="str">
        <f>IFERROR(IF(AND(#REF!="Y",#REF!="N"),N35,IF(AND(N35&gt;0,End_Sections!W2="B"),IF(#REF!&lt;1000,N35+10,N35+20),N35)),"")</f>
        <v/>
      </c>
      <c r="O34" s="130"/>
      <c r="P34" s="131"/>
      <c r="Q34" s="265" t="s">
        <v>70</v>
      </c>
      <c r="R34" s="268"/>
      <c r="S34" s="137" t="str">
        <f>IFERROR(IF(AND(#REF!="Y",#REF!="N"),S35,IF(AND(S35&gt;0,End_Sections!X2="B"),IF(#REF!&lt;1000,S35+10,S35+20),S35)),"")</f>
        <v/>
      </c>
      <c r="T34" s="130"/>
      <c r="U34" s="131"/>
      <c r="V34" s="265" t="s">
        <v>70</v>
      </c>
      <c r="W34" s="268"/>
      <c r="X34" s="137" t="str">
        <f>IFERROR(IF(AND(#REF!="Y",#REF!="N"),X35,IF(AND(X35&gt;0,End_Sections!Y2="B"),IF(#REF!&lt;1000,X35+10,X35+20),X35)),"")</f>
        <v/>
      </c>
      <c r="Y34" s="130"/>
      <c r="Z34" s="131"/>
      <c r="AA34" s="265" t="s">
        <v>70</v>
      </c>
      <c r="AB34" s="268"/>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5" t="s">
        <v>72</v>
      </c>
      <c r="H35" s="268"/>
      <c r="I35" s="137" t="str">
        <f>IFERROR(IF(#REF!="","",IF(Aerial!CF2="",#REF!,#REF!-(SUM(Aerial!CF2,Aerial!CF3,End_Sections!V4,End_Sections!V9)))),"")</f>
        <v/>
      </c>
      <c r="J35" s="130"/>
      <c r="K35" s="131"/>
      <c r="L35" s="265" t="s">
        <v>72</v>
      </c>
      <c r="M35" s="268"/>
      <c r="N35" s="137" t="str">
        <f>IFERROR(IF(#REF!="","",IF(Aerial!CJ2="",#REF!,#REF!-(SUM(Aerial!CJ2,Aerial!CJ3,End_Sections!W4,End_Sections!W9)))),"")</f>
        <v/>
      </c>
      <c r="O35" s="130"/>
      <c r="P35" s="131"/>
      <c r="Q35" s="265" t="s">
        <v>72</v>
      </c>
      <c r="R35" s="268"/>
      <c r="S35" s="137" t="str">
        <f>IFERROR(IF(#REF!="","",IF(Aerial!CN2="",#REF!,#REF!-(SUM(Aerial!CN2,Aerial!CN3,End_Sections!X4,End_Sections!X9)))),"")</f>
        <v/>
      </c>
      <c r="T35" s="130"/>
      <c r="U35" s="131"/>
      <c r="V35" s="265" t="s">
        <v>72</v>
      </c>
      <c r="W35" s="268"/>
      <c r="X35" s="137" t="str">
        <f>IFERROR(IF(#REF!="","",IF(Aerial!CR2="",#REF!,#REF!-(SUM(Aerial!CR2,Aerial!CR3,End_Sections!Y4,End_Sections!Y9)))),"")</f>
        <v/>
      </c>
      <c r="Y35" s="130"/>
      <c r="Z35" s="131"/>
      <c r="AA35" s="265" t="s">
        <v>72</v>
      </c>
      <c r="AB35" s="268"/>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5" t="s">
        <v>71</v>
      </c>
      <c r="H36" s="266"/>
      <c r="I36" s="137" t="str">
        <f>IFERROR(IF(#REF!="","",I35-(SUM(#REF!))-(SUM(End_Sections!V3,End_Sections!V8))),"")</f>
        <v/>
      </c>
      <c r="J36" s="130"/>
      <c r="K36" s="131"/>
      <c r="L36" s="265" t="s">
        <v>71</v>
      </c>
      <c r="M36" s="266"/>
      <c r="N36" s="137" t="str">
        <f>IFERROR(IF(#REF!="","",N35-(SUM(#REF!))-(SUM(End_Sections!W3,End_Sections!W8))),"")</f>
        <v/>
      </c>
      <c r="O36" s="130"/>
      <c r="P36" s="131"/>
      <c r="Q36" s="265" t="s">
        <v>71</v>
      </c>
      <c r="R36" s="266"/>
      <c r="S36" s="137" t="str">
        <f>IFERROR(IF(#REF!="","",S35-(SUM(#REF!))-(SUM(End_Sections!X3,End_Sections!X8))),"")</f>
        <v/>
      </c>
      <c r="T36" s="130"/>
      <c r="U36" s="131"/>
      <c r="V36" s="265" t="s">
        <v>71</v>
      </c>
      <c r="W36" s="266"/>
      <c r="X36" s="137" t="str">
        <f>IFERROR(IF(#REF!="","",X35-(SUM(#REF!))-(SUM(End_Sections!Y3,End_Sections!Y8))),"")</f>
        <v/>
      </c>
      <c r="Y36" s="130"/>
      <c r="Z36" s="131"/>
      <c r="AA36" s="265"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5" t="s">
        <v>75</v>
      </c>
      <c r="H37" s="266"/>
      <c r="I37" s="137" t="str">
        <f>IFERROR(IF(AND(#REF!="Y",#REF!="N"),J37,IF(End_Sections!V2="A",IF(#REF!&lt;1000,J37+10,J37+20),J37)),"")</f>
        <v/>
      </c>
      <c r="J37" s="138" t="e">
        <f>IF(K37=0,"",K37)</f>
        <v>#REF!</v>
      </c>
      <c r="K37" s="131" t="e">
        <f>IF(I35=0,#REF!,IF(Aerial!CF3="",SUM(Aerial!CF2,End_Sections!V4,End_Sections!V9),Aerial!CF2))</f>
        <v>#REF!</v>
      </c>
      <c r="L37" s="265" t="s">
        <v>75</v>
      </c>
      <c r="M37" s="266"/>
      <c r="N37" s="137" t="str">
        <f>IFERROR(IF(AND(#REF!="Y",#REF!="N"),O37,IF(End_Sections!W2="A",IF(#REF!&lt;1000,O37+10,O37+20),O37)),"")</f>
        <v/>
      </c>
      <c r="O37" s="138" t="e">
        <f>IF(P37=0,"",P37)</f>
        <v>#REF!</v>
      </c>
      <c r="P37" s="131" t="e">
        <f>IF(N35=0,#REF!,IF(Aerial!CJ3="",SUM(Aerial!CJ2,End_Sections!W4,End_Sections!W9),Aerial!CJ2))</f>
        <v>#REF!</v>
      </c>
      <c r="Q37" s="265" t="s">
        <v>75</v>
      </c>
      <c r="R37" s="266"/>
      <c r="S37" s="137" t="str">
        <f>IFERROR(IF(AND(#REF!="Y",#REF!="N"),T37,IF(End_Sections!X2="A",IF(#REF!&lt;1000,T37+10,T37+20),T37)),"")</f>
        <v/>
      </c>
      <c r="T37" s="138" t="e">
        <f>IF(U37=0,"",U37)</f>
        <v>#REF!</v>
      </c>
      <c r="U37" s="131" t="e">
        <f>IF(S35=0,#REF!,IF(Aerial!CN3="",SUM(Aerial!CN2,End_Sections!X4,End_Sections!X9),Aerial!CN2))</f>
        <v>#REF!</v>
      </c>
      <c r="V37" s="265" t="s">
        <v>75</v>
      </c>
      <c r="W37" s="266"/>
      <c r="X37" s="137" t="str">
        <f>IFERROR(IF(AND(#REF!="Y",#REF!="N"),Y37,IF(End_Sections!Y2="A",IF(#REF!&lt;1000,Y37+10,Y37+20),Y37)),"")</f>
        <v/>
      </c>
      <c r="Y37" s="138" t="e">
        <f>IF(Z37=0,"",Z37)</f>
        <v>#REF!</v>
      </c>
      <c r="Z37" s="131" t="e">
        <f>IF(X35=0,#REF!,IF(Aerial!CR3="",SUM(Aerial!CR2,End_Sections!Y4,End_Sections!Y9),Aerial!CR2))</f>
        <v>#REF!</v>
      </c>
      <c r="AA37" s="265"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5" t="s">
        <v>77</v>
      </c>
      <c r="H38" s="266"/>
      <c r="I38" s="137" t="e">
        <f>J38</f>
        <v>#REF!</v>
      </c>
      <c r="J38" s="138" t="e">
        <f>IF(K38="","",K38)</f>
        <v>#REF!</v>
      </c>
      <c r="K38" s="131" t="e">
        <f>IF(J37="","",IF(Aerial!CF3="","",SUM(Aerial!CF3,End_Sections!V9)))</f>
        <v>#REF!</v>
      </c>
      <c r="L38" s="265" t="s">
        <v>77</v>
      </c>
      <c r="M38" s="266"/>
      <c r="N38" s="137" t="e">
        <f>O38</f>
        <v>#REF!</v>
      </c>
      <c r="O38" s="138" t="e">
        <f>IF(P38="","",P38)</f>
        <v>#REF!</v>
      </c>
      <c r="P38" s="131" t="e">
        <f>IF(O37="","",IF(Aerial!CJ3="","",SUM(Aerial!CJ3,End_Sections!W9)))</f>
        <v>#REF!</v>
      </c>
      <c r="Q38" s="265" t="s">
        <v>77</v>
      </c>
      <c r="R38" s="266"/>
      <c r="S38" s="137" t="e">
        <f>T38</f>
        <v>#REF!</v>
      </c>
      <c r="T38" s="138" t="e">
        <f>IF(U38="","",U38)</f>
        <v>#REF!</v>
      </c>
      <c r="U38" s="131" t="e">
        <f>IF(T37="","",IF(Aerial!CN3="","",SUM(Aerial!CN3,End_Sections!X9)))</f>
        <v>#REF!</v>
      </c>
      <c r="V38" s="265" t="s">
        <v>77</v>
      </c>
      <c r="W38" s="266"/>
      <c r="X38" s="137" t="e">
        <f>Y38</f>
        <v>#REF!</v>
      </c>
      <c r="Y38" s="138" t="e">
        <f>IF(Z38="","",Z38)</f>
        <v>#REF!</v>
      </c>
      <c r="Z38" s="131" t="e">
        <f>IF(Y37="","",IF(Aerial!CR3="","",SUM(Aerial!CR3,End_Sections!Y9)))</f>
        <v>#REF!</v>
      </c>
      <c r="AA38" s="265"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9"/>
      <c r="H39" s="269"/>
      <c r="I39" s="132"/>
      <c r="J39" s="133"/>
      <c r="K39" s="131" t="e">
        <f>K38</f>
        <v>#REF!</v>
      </c>
      <c r="L39" s="269"/>
      <c r="M39" s="269"/>
      <c r="N39" s="132"/>
      <c r="O39" s="133"/>
      <c r="P39" s="131"/>
      <c r="Q39" s="269"/>
      <c r="R39" s="269"/>
      <c r="S39" s="132"/>
      <c r="T39" s="133"/>
      <c r="U39" s="131"/>
      <c r="V39" s="269"/>
      <c r="W39" s="269"/>
      <c r="X39" s="132"/>
      <c r="Y39" s="133"/>
      <c r="Z39" s="131"/>
      <c r="AA39" s="269"/>
      <c r="AB39" s="269"/>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9"/>
      <c r="H40" s="269"/>
      <c r="I40" s="132"/>
      <c r="J40" s="133"/>
      <c r="K40" s="131"/>
      <c r="L40" s="269"/>
      <c r="M40" s="269"/>
      <c r="N40" s="132"/>
      <c r="O40" s="133"/>
      <c r="P40" s="131"/>
      <c r="Q40" s="269"/>
      <c r="R40" s="269"/>
      <c r="S40" s="132"/>
      <c r="T40" s="133"/>
      <c r="U40" s="131"/>
      <c r="V40" s="269"/>
      <c r="W40" s="269"/>
      <c r="X40" s="132"/>
      <c r="Y40" s="133"/>
      <c r="Z40" s="131"/>
      <c r="AA40" s="269"/>
      <c r="AB40" s="269"/>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7" t="s">
        <v>108</v>
      </c>
      <c r="H41" s="267"/>
      <c r="I41" s="267"/>
      <c r="J41" s="130"/>
      <c r="K41" s="131"/>
      <c r="L41" s="267" t="s">
        <v>109</v>
      </c>
      <c r="M41" s="267"/>
      <c r="N41" s="267"/>
      <c r="O41" s="130"/>
      <c r="P41" s="131"/>
      <c r="Q41" s="267" t="s">
        <v>110</v>
      </c>
      <c r="R41" s="267"/>
      <c r="S41" s="267"/>
      <c r="T41" s="130"/>
      <c r="U41" s="131"/>
      <c r="V41" s="267" t="s">
        <v>111</v>
      </c>
      <c r="W41" s="267"/>
      <c r="X41" s="267"/>
      <c r="Y41" s="130"/>
      <c r="Z41" s="131"/>
      <c r="AA41" s="267" t="s">
        <v>112</v>
      </c>
      <c r="AB41" s="267"/>
      <c r="AC41" s="267"/>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5" t="s">
        <v>70</v>
      </c>
      <c r="H42" s="268"/>
      <c r="I42" s="137" t="str">
        <f>IFERROR(IF(AND(#REF!="Y",#REF!="N"),I43,IF(AND(I43&gt;0,End_Sections!AA2="B"),IF(#REF!&lt;1000,I43+10,I43+20),I43)),"")</f>
        <v/>
      </c>
      <c r="J42" s="130"/>
      <c r="K42" s="131"/>
      <c r="L42" s="265" t="s">
        <v>70</v>
      </c>
      <c r="M42" s="268"/>
      <c r="N42" s="137" t="str">
        <f>IFERROR(IF(AND(#REF!="Y",#REF!="N"),N43,IF(AND(N43&gt;0,End_Sections!AB2="B"),IF(#REF!&lt;1000,N43+10,N43+20),N43)),"")</f>
        <v/>
      </c>
      <c r="O42" s="130"/>
      <c r="P42" s="131"/>
      <c r="Q42" s="265" t="s">
        <v>70</v>
      </c>
      <c r="R42" s="268"/>
      <c r="S42" s="137" t="str">
        <f>IFERROR(IF(AND(#REF!="Y",#REF!="N"),S43,IF(AND(S43&gt;0,End_Sections!AC2="B"),IF(#REF!&lt;1000,S43+10,S43+20),S43)),"")</f>
        <v/>
      </c>
      <c r="T42" s="130"/>
      <c r="U42" s="131"/>
      <c r="V42" s="265" t="s">
        <v>70</v>
      </c>
      <c r="W42" s="268"/>
      <c r="X42" s="137" t="str">
        <f>IFERROR(IF(AND(#REF!="Y",#REF!="N"),X43,IF(AND(X43&gt;0,End_Sections!AD2="B"),IF(#REF!&lt;1000,X43+10,X43+20),X43)),"")</f>
        <v/>
      </c>
      <c r="Y42" s="130"/>
      <c r="Z42" s="131"/>
      <c r="AA42" s="265" t="s">
        <v>70</v>
      </c>
      <c r="AB42" s="268"/>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5" t="s">
        <v>72</v>
      </c>
      <c r="H43" s="268"/>
      <c r="I43" s="137" t="str">
        <f>IFERROR(IF(#REF!="","",IF(Aerial!CZ2="",#REF!,#REF!-(SUM(Aerial!CZ2,Aerial!CZ3,End_Sections!AA4,End_Sections!AA9)))),"")</f>
        <v/>
      </c>
      <c r="J43" s="130"/>
      <c r="K43" s="131"/>
      <c r="L43" s="265" t="s">
        <v>72</v>
      </c>
      <c r="M43" s="268"/>
      <c r="N43" s="137" t="str">
        <f>IFERROR(IF(#REF!="","",IF(Aerial!DD2="",#REF!,#REF!-(SUM(Aerial!DD2,Aerial!DD3,End_Sections!AB4,End_Sections!AB9)))),"")</f>
        <v/>
      </c>
      <c r="O43" s="130"/>
      <c r="P43" s="131"/>
      <c r="Q43" s="265" t="s">
        <v>72</v>
      </c>
      <c r="R43" s="268"/>
      <c r="S43" s="137" t="str">
        <f>IFERROR(IF(#REF!="","",IF(Aerial!DH2="",#REF!,#REF!-(SUM(Aerial!DH2,Aerial!DH3,End_Sections!AC4,End_Sections!AC9)))),"")</f>
        <v/>
      </c>
      <c r="T43" s="130"/>
      <c r="U43" s="131"/>
      <c r="V43" s="265" t="s">
        <v>72</v>
      </c>
      <c r="W43" s="268"/>
      <c r="X43" s="137" t="str">
        <f>IFERROR(IF(#REF!="","",IF(Aerial!DN2="",#REF!,#REF!-(SUM(Aerial!DL2,Aerial!DL3,End_Sections!AD4,End_Sections!AD9)))),"")</f>
        <v/>
      </c>
      <c r="Y43" s="130"/>
      <c r="Z43" s="131"/>
      <c r="AA43" s="265" t="s">
        <v>72</v>
      </c>
      <c r="AB43" s="268"/>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5" t="s">
        <v>71</v>
      </c>
      <c r="H44" s="266"/>
      <c r="I44" s="137" t="str">
        <f>IFERROR(IF(#REF!="","",I43-(SUM(#REF!))-(SUM(End_Sections!AA3,End_Sections!AA8))),"")</f>
        <v/>
      </c>
      <c r="J44" s="130"/>
      <c r="K44" s="131"/>
      <c r="L44" s="265" t="s">
        <v>71</v>
      </c>
      <c r="M44" s="266"/>
      <c r="N44" s="137" t="str">
        <f>IFERROR(IF(#REF!="","",N43-(SUM(#REF!))-(SUM(End_Sections!AB3,End_Sections!AB8))),"")</f>
        <v/>
      </c>
      <c r="O44" s="130"/>
      <c r="P44" s="131"/>
      <c r="Q44" s="265" t="s">
        <v>71</v>
      </c>
      <c r="R44" s="266"/>
      <c r="S44" s="137" t="str">
        <f>IFERROR(IF(#REF!="","",S43-(SUM(#REF!))-(SUM(End_Sections!AC3,End_Sections!AC8))),"")</f>
        <v/>
      </c>
      <c r="T44" s="130"/>
      <c r="U44" s="131"/>
      <c r="V44" s="265" t="s">
        <v>71</v>
      </c>
      <c r="W44" s="266"/>
      <c r="X44" s="137" t="str">
        <f>IFERROR(IF(#REF!="","",X43-(SUM(#REF!))-(SUM(End_Sections!AD3,End_Sections!AD8))),"")</f>
        <v/>
      </c>
      <c r="Y44" s="130"/>
      <c r="Z44" s="131"/>
      <c r="AA44" s="265"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5" t="s">
        <v>75</v>
      </c>
      <c r="H45" s="266"/>
      <c r="I45" s="137" t="str">
        <f>IFERROR(IF(AND(#REF!="Y",#REF!="N"),J45,IF(End_Sections!AA2="A",IF(#REF!&lt;1000,J45+10,J45+20),J45)),"")</f>
        <v/>
      </c>
      <c r="J45" s="138" t="e">
        <f>IF(K45=0,"",K45)</f>
        <v>#REF!</v>
      </c>
      <c r="K45" s="131" t="e">
        <f>IF(I43=0,#REF!,IF(Aerial!CZ3="",SUM(Aerial!CZ2,End_Sections!AA4,End_Sections!AA9),Aerial!CZ2))</f>
        <v>#REF!</v>
      </c>
      <c r="L45" s="265" t="s">
        <v>75</v>
      </c>
      <c r="M45" s="266"/>
      <c r="N45" s="137" t="str">
        <f>IFERROR(IF(AND(#REF!="Y",#REF!="N"),O45,IF(End_Sections!AB2="A",IF(#REF!&lt;1000,O45+10,O45+20),O45)),"")</f>
        <v/>
      </c>
      <c r="O45" s="138" t="e">
        <f>IF(P45=0,"",P45)</f>
        <v>#REF!</v>
      </c>
      <c r="P45" s="131" t="e">
        <f>IF(N43=0,#REF!,IF(Aerial!DD3="",SUM(Aerial!DD2,End_Sections!AB4,End_Sections!AB9),Aerial!DD2))</f>
        <v>#REF!</v>
      </c>
      <c r="Q45" s="265" t="s">
        <v>75</v>
      </c>
      <c r="R45" s="266"/>
      <c r="S45" s="137" t="str">
        <f>IFERROR(IF(AND(#REF!="Y",#REF!="N"),T45,IF(End_Sections!AC2="A",IF(#REF!&lt;1000,T45+10,T45+20),T45)),"")</f>
        <v/>
      </c>
      <c r="T45" s="138" t="e">
        <f>IF(U45=0,"",U45)</f>
        <v>#REF!</v>
      </c>
      <c r="U45" s="131" t="e">
        <f>IF(S43=0,#REF!,IF(Aerial!DH3="",SUM(Aerial!DH2,End_Sections!AC4,End_Sections!AC9),Aerial!DH2))</f>
        <v>#REF!</v>
      </c>
      <c r="V45" s="265" t="s">
        <v>75</v>
      </c>
      <c r="W45" s="266"/>
      <c r="X45" s="137" t="str">
        <f>IFERROR(IF(AND(#REF!="Y",#REF!="N"),Y45,IF(End_Sections!AD2="A",IF(#REF!&lt;1000,Y45+10,Y45+20),Y45)),"")</f>
        <v/>
      </c>
      <c r="Y45" s="138" t="e">
        <f>IF(Z45=0,"",Z45)</f>
        <v>#REF!</v>
      </c>
      <c r="Z45" s="131" t="e">
        <f>IF(X43=0,#REF!,IF(Aerial!DL3="",SUM(Aerial!DL2,End_Sections!AD4,End_Sections!AD9),Aerial!DL2))</f>
        <v>#REF!</v>
      </c>
      <c r="AA45" s="265"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5" t="s">
        <v>77</v>
      </c>
      <c r="H46" s="266"/>
      <c r="I46" s="137" t="e">
        <f>J46</f>
        <v>#REF!</v>
      </c>
      <c r="J46" s="138" t="e">
        <f>IF(K46=0,"",K46)</f>
        <v>#REF!</v>
      </c>
      <c r="K46" s="131" t="e">
        <f>IF(J45="","",IF(Aerial!CZ3="","",SUM(Aerial!CZ3,End_Sections!AA9)))</f>
        <v>#REF!</v>
      </c>
      <c r="L46" s="265" t="s">
        <v>77</v>
      </c>
      <c r="M46" s="266"/>
      <c r="N46" s="137" t="e">
        <f>O46</f>
        <v>#REF!</v>
      </c>
      <c r="O46" s="138" t="e">
        <f>IF(P46=0,"",P46)</f>
        <v>#REF!</v>
      </c>
      <c r="P46" s="131" t="e">
        <f>IF(O45="","",IF(Aerial!DD3="","",SUM(Aerial!DD3,End_Sections!AB9)))</f>
        <v>#REF!</v>
      </c>
      <c r="Q46" s="265" t="s">
        <v>77</v>
      </c>
      <c r="R46" s="266"/>
      <c r="S46" s="137" t="e">
        <f>T46</f>
        <v>#REF!</v>
      </c>
      <c r="T46" s="138" t="e">
        <f>IF(U46=0,"",U46)</f>
        <v>#REF!</v>
      </c>
      <c r="U46" s="131" t="e">
        <f>IF(T45="","",IF(Aerial!DH3="","",SUM(Aerial!DH3,End_Sections!AC9)))</f>
        <v>#REF!</v>
      </c>
      <c r="V46" s="265" t="s">
        <v>77</v>
      </c>
      <c r="W46" s="266"/>
      <c r="X46" s="137" t="e">
        <f>Y46</f>
        <v>#REF!</v>
      </c>
      <c r="Y46" s="138" t="e">
        <f>IF(Z46=0,"",Z46)</f>
        <v>#REF!</v>
      </c>
      <c r="Z46" s="131" t="e">
        <f>IF(Y45="","",IF(Aerial!DL3="","",SUM(Aerial!DL3,End_Sections!AD9)))</f>
        <v>#REF!</v>
      </c>
      <c r="AA46" s="265"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7" t="s">
        <v>113</v>
      </c>
      <c r="H49" s="267"/>
      <c r="I49" s="267"/>
      <c r="J49" s="130"/>
      <c r="K49" s="131"/>
      <c r="L49" s="267" t="s">
        <v>114</v>
      </c>
      <c r="M49" s="267"/>
      <c r="N49" s="267"/>
      <c r="O49" s="130"/>
      <c r="P49" s="131"/>
      <c r="Q49" s="267" t="s">
        <v>115</v>
      </c>
      <c r="R49" s="267"/>
      <c r="S49" s="267"/>
      <c r="T49" s="130"/>
      <c r="U49" s="131"/>
      <c r="V49" s="267" t="s">
        <v>116</v>
      </c>
      <c r="W49" s="267"/>
      <c r="X49" s="267"/>
      <c r="Y49" s="130"/>
      <c r="Z49" s="131"/>
      <c r="AA49" s="267" t="s">
        <v>117</v>
      </c>
      <c r="AB49" s="267"/>
      <c r="AC49" s="267"/>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5" t="s">
        <v>70</v>
      </c>
      <c r="H50" s="268"/>
      <c r="I50" s="137" t="str">
        <f>IFERROR(IF(AND(#REF!="Y",#REF!="N"),I51,IF(AND(I51&gt;0,End_Sections!AF2="B"),IF(#REF!&lt;1000,I51+10,I51+20),I51)),"")</f>
        <v/>
      </c>
      <c r="J50" s="130"/>
      <c r="K50" s="131"/>
      <c r="L50" s="265" t="s">
        <v>70</v>
      </c>
      <c r="M50" s="268"/>
      <c r="N50" s="137" t="str">
        <f>IFERROR(IF(AND(#REF!="Y",#REF!="N"),N51,IF(AND(N51&gt;0,End_Sections!AG2="B"),IF(#REF!&lt;1000,N51+10,N51+20),N51)),"")</f>
        <v/>
      </c>
      <c r="O50" s="130"/>
      <c r="P50" s="131"/>
      <c r="Q50" s="265" t="s">
        <v>70</v>
      </c>
      <c r="R50" s="268"/>
      <c r="S50" s="137" t="str">
        <f>IFERROR(IF(AND(#REF!="Y",#REF!="N"),S51,IF(AND(S51&gt;0,End_Sections!AH2="B"),IF(#REF!&lt;1000,S51+10,S51+20),S51)),"")</f>
        <v/>
      </c>
      <c r="T50" s="130"/>
      <c r="U50" s="131"/>
      <c r="V50" s="265" t="s">
        <v>70</v>
      </c>
      <c r="W50" s="268"/>
      <c r="X50" s="137" t="str">
        <f>IFERROR(IF(AND(#REF!="Y",#REF!="N"),X51,IF(AND(X51&gt;0,End_Sections!AI2="B"),IF(#REF!&lt;1000,X51+10,X51+20),X51)),"")</f>
        <v/>
      </c>
      <c r="Y50" s="130"/>
      <c r="Z50" s="131"/>
      <c r="AA50" s="265" t="s">
        <v>70</v>
      </c>
      <c r="AB50" s="268"/>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5" t="s">
        <v>72</v>
      </c>
      <c r="H51" s="268"/>
      <c r="I51" s="137" t="str">
        <f>IFERROR(IF(#REF!="","",IF(Aerial!DT2="",#REF!,#REF!-(SUM(Aerial!DT2,Aerial!DT3,End_Sections!AF4,End_Sections!AF9)))),"")</f>
        <v/>
      </c>
      <c r="J51" s="130"/>
      <c r="K51" s="131"/>
      <c r="L51" s="265" t="s">
        <v>72</v>
      </c>
      <c r="M51" s="268"/>
      <c r="N51" s="137" t="str">
        <f>IFERROR(IF(#REF!="","",IF(Aerial!DX2="",#REF!,#REF!-(SUM(Aerial!DX2,Aerial!DX3,End_Sections!AG4,End_Sections!AG9)))),"")</f>
        <v/>
      </c>
      <c r="O51" s="130"/>
      <c r="P51" s="131"/>
      <c r="Q51" s="265" t="s">
        <v>72</v>
      </c>
      <c r="R51" s="268"/>
      <c r="S51" s="137" t="str">
        <f>IFERROR(IF(#REF!="","",IF(Aerial!EB2="",#REF!,#REF!-(SUM(Aerial!EB2,Aerial!EB3,End_Sections!AH4,End_Sections!AH9)))),"")</f>
        <v/>
      </c>
      <c r="T51" s="130"/>
      <c r="U51" s="131"/>
      <c r="V51" s="265" t="s">
        <v>72</v>
      </c>
      <c r="W51" s="268"/>
      <c r="X51" s="137" t="str">
        <f>IFERROR(IF(#REF!="","",IF(Aerial!EF2="",#REF!,#REF!-(SUM(Aerial!EF2,Aerial!EF3,End_Sections!AI4,End_Sections!AI9)))),"")</f>
        <v/>
      </c>
      <c r="Y51" s="130"/>
      <c r="Z51" s="131"/>
      <c r="AA51" s="265" t="s">
        <v>72</v>
      </c>
      <c r="AB51" s="268"/>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5" t="s">
        <v>71</v>
      </c>
      <c r="H52" s="266"/>
      <c r="I52" s="137" t="str">
        <f>IFERROR(IF(#REF!="","",I51-(SUM(#REF!))-(SUM(End_Sections!AF3,End_Sections!AF8))),"")</f>
        <v/>
      </c>
      <c r="J52" s="130"/>
      <c r="K52" s="131"/>
      <c r="L52" s="265" t="s">
        <v>71</v>
      </c>
      <c r="M52" s="266"/>
      <c r="N52" s="137" t="str">
        <f>IFERROR(IF(#REF!="","",N51-(SUM(#REF!))-(SUM(End_Sections!AG3,End_Sections!AG8))),"")</f>
        <v/>
      </c>
      <c r="O52" s="130"/>
      <c r="P52" s="131"/>
      <c r="Q52" s="265" t="s">
        <v>71</v>
      </c>
      <c r="R52" s="266"/>
      <c r="S52" s="137" t="str">
        <f>IFERROR(IF(#REF!="","",S51-(SUM(#REF!))-(SUM(End_Sections!AH3,End_Sections!AH8))),"")</f>
        <v/>
      </c>
      <c r="T52" s="130"/>
      <c r="U52" s="131"/>
      <c r="V52" s="265" t="s">
        <v>71</v>
      </c>
      <c r="W52" s="266"/>
      <c r="X52" s="137" t="str">
        <f>IFERROR(IF(#REF!="","",X51-(SUM(#REF!))-(SUM(End_Sections!AI3,End_Sections!AI8))),"")</f>
        <v/>
      </c>
      <c r="Y52" s="130"/>
      <c r="Z52" s="131"/>
      <c r="AA52" s="265"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5" t="s">
        <v>75</v>
      </c>
      <c r="H53" s="266"/>
      <c r="I53" s="137" t="str">
        <f>IFERROR(IF(AND(#REF!="Y",#REF!="N"),J53,IF(End_Sections!AF2="A",IF(#REF!&lt;1000,J53+10,J53+20),J53)),"")</f>
        <v/>
      </c>
      <c r="J53" s="138" t="e">
        <f>IF(K53=0,"",K53)</f>
        <v>#REF!</v>
      </c>
      <c r="K53" s="131" t="e">
        <f>IF(I51=0,#REF!,IF(Aerial!DT3="",SUM(Aerial!DT2,End_Sections!AF4,End_Sections!AF9),Aerial!DT2))</f>
        <v>#REF!</v>
      </c>
      <c r="L53" s="265" t="s">
        <v>75</v>
      </c>
      <c r="M53" s="266"/>
      <c r="N53" s="137" t="str">
        <f>IFERROR(IF(AND(#REF!="Y",#REF!="N"),O53,IF(End_Sections!AG2="A",IF(#REF!&lt;1000,O53+10,O53+20),O53)),"")</f>
        <v/>
      </c>
      <c r="O53" s="138" t="e">
        <f>IF(P53=0,"",P53)</f>
        <v>#REF!</v>
      </c>
      <c r="P53" s="131" t="e">
        <f>IF(N51=0,#REF!,IF(Aerial!DX3="",SUM(Aerial!DX2,End_Sections!AG4,End_Sections!AG9),Aerial!DX2))</f>
        <v>#REF!</v>
      </c>
      <c r="Q53" s="265" t="s">
        <v>75</v>
      </c>
      <c r="R53" s="266"/>
      <c r="S53" s="137" t="str">
        <f>IFERROR(IF(AND(#REF!="Y",#REF!="N"),T53,IF(End_Sections!AH2="A",IF(#REF!&lt;1000,T53+10,T53+20),T53)),"")</f>
        <v/>
      </c>
      <c r="T53" s="138" t="e">
        <f>IF(U53=0,"",U53)</f>
        <v>#REF!</v>
      </c>
      <c r="U53" s="131" t="e">
        <f>IF(S51=0,#REF!,IF(Aerial!EB3="",SUM(Aerial!EB2,End_Sections!AH4,End_Sections!AH9),Aerial!EB2))</f>
        <v>#REF!</v>
      </c>
      <c r="V53" s="265" t="s">
        <v>75</v>
      </c>
      <c r="W53" s="266"/>
      <c r="X53" s="137" t="str">
        <f>IFERROR(IF(AND(#REF!="Y",#REF!="N"),Y53,IF(End_Sections!AI2="A",IF(#REF!&lt;1000,Y53+10,Y53+20),Y53)),"")</f>
        <v/>
      </c>
      <c r="Y53" s="138" t="e">
        <f>IF(Z53=0,"",Z53)</f>
        <v>#REF!</v>
      </c>
      <c r="Z53" s="131" t="e">
        <f>IF(X51=0,#REF!,IF(Aerial!EF3="",SUM(Aerial!EF2,End_Sections!AI4,End_Sections!AI9),Aerial!EF2))</f>
        <v>#REF!</v>
      </c>
      <c r="AA53" s="265"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5" t="s">
        <v>77</v>
      </c>
      <c r="H54" s="266"/>
      <c r="I54" s="137" t="e">
        <f>J54</f>
        <v>#REF!</v>
      </c>
      <c r="J54" s="138" t="e">
        <f>IF(K54=0,"",K54)</f>
        <v>#REF!</v>
      </c>
      <c r="K54" s="131" t="e">
        <f>IF(J53="","",IF(Aerial!DT3="","",SUM(Aerial!DT3,End_Sections!AF9)))</f>
        <v>#REF!</v>
      </c>
      <c r="L54" s="265" t="s">
        <v>77</v>
      </c>
      <c r="M54" s="266"/>
      <c r="N54" s="137" t="e">
        <f>O54</f>
        <v>#REF!</v>
      </c>
      <c r="O54" s="138" t="e">
        <f>IF(P54=0,"",P54)</f>
        <v>#REF!</v>
      </c>
      <c r="P54" s="131" t="e">
        <f>IF(O53="","",IF(Aerial!DX3="","",SUM(Aerial!DX3,End_Sections!AG9)))</f>
        <v>#REF!</v>
      </c>
      <c r="Q54" s="265" t="s">
        <v>77</v>
      </c>
      <c r="R54" s="266"/>
      <c r="S54" s="137" t="e">
        <f>T54</f>
        <v>#REF!</v>
      </c>
      <c r="T54" s="138" t="e">
        <f>IF(U54=0,"",U54)</f>
        <v>#REF!</v>
      </c>
      <c r="U54" s="131" t="e">
        <f>IF(T53="","",IF(Aerial!EB3="","",SUM(Aerial!EB3,End_Sections!AH9)))</f>
        <v>#REF!</v>
      </c>
      <c r="V54" s="265" t="s">
        <v>77</v>
      </c>
      <c r="W54" s="266"/>
      <c r="X54" s="137" t="e">
        <f>Y54</f>
        <v>#REF!</v>
      </c>
      <c r="Y54" s="138" t="e">
        <f>IF(Z54=0,"",Z54)</f>
        <v>#REF!</v>
      </c>
      <c r="Z54" s="131" t="e">
        <f>IF(Y53="","",IF(Aerial!EF3="","",SUM(Aerial!EF3,End_Sections!AI9)))</f>
        <v>#REF!</v>
      </c>
      <c r="AA54" s="265"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7" t="s">
        <v>118</v>
      </c>
      <c r="H57" s="267"/>
      <c r="I57" s="267"/>
      <c r="J57" s="130"/>
      <c r="K57" s="131"/>
      <c r="L57" s="267" t="s">
        <v>119</v>
      </c>
      <c r="M57" s="267"/>
      <c r="N57" s="267"/>
      <c r="O57" s="130"/>
      <c r="P57" s="131"/>
      <c r="Q57" s="267" t="s">
        <v>120</v>
      </c>
      <c r="R57" s="267"/>
      <c r="S57" s="267"/>
      <c r="T57" s="130"/>
      <c r="U57" s="131"/>
      <c r="V57" s="267" t="s">
        <v>121</v>
      </c>
      <c r="W57" s="267"/>
      <c r="X57" s="267"/>
      <c r="Y57" s="130"/>
      <c r="Z57" s="131"/>
      <c r="AA57" s="267" t="s">
        <v>122</v>
      </c>
      <c r="AB57" s="267"/>
      <c r="AC57" s="267"/>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5" t="s">
        <v>70</v>
      </c>
      <c r="H58" s="268"/>
      <c r="I58" s="137" t="str">
        <f>IFERROR(IF(AND(#REF!="Y",#REF!="N"),I59,IF(AND(I59&gt;0,End_Sections!AK2="B"),IF(#REF!&lt;1000,I59+10,I59+20),I59)),"")</f>
        <v/>
      </c>
      <c r="J58" s="130"/>
      <c r="K58" s="131"/>
      <c r="L58" s="265" t="s">
        <v>70</v>
      </c>
      <c r="M58" s="268"/>
      <c r="N58" s="137" t="str">
        <f>IFERROR(IF(AND(#REF!="Y",#REF!="N"),N59,IF(AND(N59&gt;0,End_Sections!AL2="B"),IF(#REF!&lt;1000,N59+10,N59+20),N59)),"")</f>
        <v/>
      </c>
      <c r="O58" s="130"/>
      <c r="P58" s="131"/>
      <c r="Q58" s="265" t="s">
        <v>70</v>
      </c>
      <c r="R58" s="268"/>
      <c r="S58" s="137" t="str">
        <f>IFERROR(IF(AND(#REF!="Y",#REF!="N"),S59,IF(AND(S59&gt;0,End_Sections!AM2="B"),IF(#REF!&lt;1000,S59+10,S59+20),S59)),"")</f>
        <v/>
      </c>
      <c r="T58" s="130"/>
      <c r="U58" s="131"/>
      <c r="V58" s="265" t="s">
        <v>70</v>
      </c>
      <c r="W58" s="268"/>
      <c r="X58" s="137" t="str">
        <f>IFERROR(IF(AND(#REF!="Y",#REF!="N"),X59,IF(AND(X59&gt;0,End_Sections!AN2="B"),IF(#REF!&lt;1000,X59+10,X59+20),X59)),"")</f>
        <v/>
      </c>
      <c r="Y58" s="130"/>
      <c r="Z58" s="131"/>
      <c r="AA58" s="265" t="s">
        <v>70</v>
      </c>
      <c r="AB58" s="268"/>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5" t="s">
        <v>72</v>
      </c>
      <c r="H59" s="268"/>
      <c r="I59" s="137" t="str">
        <f>IFERROR(IF(#REF!="","",IF(Aerial!EN2="",#REF!,#REF!-(SUM(Aerial!EN2,Aerial!EN3,End_Sections!AK4,End_Sections!AK9)))),"")</f>
        <v/>
      </c>
      <c r="J59" s="130"/>
      <c r="K59" s="131"/>
      <c r="L59" s="265" t="s">
        <v>72</v>
      </c>
      <c r="M59" s="268"/>
      <c r="N59" s="137" t="str">
        <f>IFERROR(IF(#REF!="","",IF(Aerial!ER2="",#REF!,#REF!-(SUM(Aerial!ER2,Aerial!ER3,End_Sections!AL4,End_Sections!AL9)))),"")</f>
        <v/>
      </c>
      <c r="O59" s="130"/>
      <c r="P59" s="131"/>
      <c r="Q59" s="265" t="s">
        <v>72</v>
      </c>
      <c r="R59" s="268"/>
      <c r="S59" s="137" t="str">
        <f>IFERROR(IF(#REF!="","",IF(Aerial!EV2="",#REF!,#REF!-(SUM(Aerial!EV2,Aerial!EV3,End_Sections!AM4,End_Sections!AM9)))),"")</f>
        <v/>
      </c>
      <c r="T59" s="130"/>
      <c r="U59" s="131"/>
      <c r="V59" s="265" t="s">
        <v>72</v>
      </c>
      <c r="W59" s="268"/>
      <c r="X59" s="137" t="str">
        <f>IFERROR(IF(#REF!="","",IF(Aerial!EZ2="",#REF!,#REF!-(SUM(Aerial!EZ2,Aerial!EZ3,End_Sections!AN4,End_Sections!AN9)))),"")</f>
        <v/>
      </c>
      <c r="Y59" s="130"/>
      <c r="Z59" s="131"/>
      <c r="AA59" s="265" t="s">
        <v>72</v>
      </c>
      <c r="AB59" s="268"/>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5" t="s">
        <v>71</v>
      </c>
      <c r="H60" s="266"/>
      <c r="I60" s="137" t="str">
        <f>IFERROR(IF(#REF!="","",I59-(SUM(#REF!))-(SUM(End_Sections!AK3,End_Sections!AK8))),"")</f>
        <v/>
      </c>
      <c r="J60" s="130"/>
      <c r="K60" s="131"/>
      <c r="L60" s="265" t="s">
        <v>71</v>
      </c>
      <c r="M60" s="266"/>
      <c r="N60" s="137" t="str">
        <f>IFERROR(IF(#REF!="","",N59-(SUM(#REF!))-(SUM(End_Sections!AL3,End_Sections!AL8))),"")</f>
        <v/>
      </c>
      <c r="O60" s="130"/>
      <c r="P60" s="131"/>
      <c r="Q60" s="265" t="s">
        <v>71</v>
      </c>
      <c r="R60" s="266"/>
      <c r="S60" s="137" t="str">
        <f>IFERROR(IF(#REF!="","",S59-(SUM(#REF!))-(SUM(End_Sections!AM3,End_Sections!AM8))),"")</f>
        <v/>
      </c>
      <c r="T60" s="130"/>
      <c r="U60" s="131"/>
      <c r="V60" s="265" t="s">
        <v>71</v>
      </c>
      <c r="W60" s="266"/>
      <c r="X60" s="137" t="str">
        <f>IFERROR(IF(#REF!="","",X59-(SUM(#REF!))-(SUM(End_Sections!AN3,End_Sections!AN8))),"")</f>
        <v/>
      </c>
      <c r="Y60" s="130"/>
      <c r="Z60" s="131"/>
      <c r="AA60" s="265"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5" t="s">
        <v>75</v>
      </c>
      <c r="H61" s="266"/>
      <c r="I61" s="137" t="str">
        <f>IFERROR(IF(AND(#REF!="Y",#REF!="N"),J61,IF(End_Sections!AK2="A",IF(#REF!&lt;1000,J61+10,J61+20),J61)),"")</f>
        <v/>
      </c>
      <c r="J61" s="138" t="e">
        <f>IF(K61=0,"",K61)</f>
        <v>#REF!</v>
      </c>
      <c r="K61" s="131" t="e">
        <f>IF(I59=0,#REF!,IF(Aerial!EN3="",SUM(Aerial!EN2,End_Sections!AK4,End_Sections!AK9),Aerial!EN2))</f>
        <v>#REF!</v>
      </c>
      <c r="L61" s="265" t="s">
        <v>75</v>
      </c>
      <c r="M61" s="266"/>
      <c r="N61" s="137" t="str">
        <f>IFERROR(IF(AND(#REF!="Y",#REF!="N"),O61,IF(End_Sections!AL2="A",IF(#REF!&lt;1000,O61+10,O61+20),O61)),"")</f>
        <v/>
      </c>
      <c r="O61" s="138" t="e">
        <f>IF(P61=0,"",P61)</f>
        <v>#REF!</v>
      </c>
      <c r="P61" s="131" t="e">
        <f>IF(N59=0,#REF!,IF(Aerial!ER3="",SUM(Aerial!ER2,End_Sections!AL4,End_Sections!AL9),Aerial!ER2))</f>
        <v>#REF!</v>
      </c>
      <c r="Q61" s="265" t="s">
        <v>75</v>
      </c>
      <c r="R61" s="266"/>
      <c r="S61" s="137" t="str">
        <f>IFERROR(IF(AND(#REF!="Y",#REF!="N"),T61,IF(End_Sections!AM2="A",IF(#REF!&lt;1000,T61+10,T61+20),T61)),"")</f>
        <v/>
      </c>
      <c r="T61" s="138" t="e">
        <f>IF(U61=0,"",U61)</f>
        <v>#REF!</v>
      </c>
      <c r="U61" s="131" t="e">
        <f>IF(S59=0,#REF!,IF(Aerial!EV3="",SUM(Aerial!EV2,End_Sections!AM4,End_Sections!AM9),Aerial!EV2))</f>
        <v>#REF!</v>
      </c>
      <c r="V61" s="265" t="s">
        <v>75</v>
      </c>
      <c r="W61" s="266"/>
      <c r="X61" s="137" t="str">
        <f>IFERROR(IF(AND(#REF!="Y",#REF!="N"),Y61,IF(End_Sections!AN2="A",IF(#REF!&lt;1000,Y61+10,Y61+20),Y61)),"")</f>
        <v/>
      </c>
      <c r="Y61" s="138" t="e">
        <f>IF(Z61=0,"",Z61)</f>
        <v>#REF!</v>
      </c>
      <c r="Z61" s="131" t="e">
        <f>IF(X59=0,#REF!,IF(Aerial!EZ3="",SUM(Aerial!EZ2,End_Sections!AN4,End_Sections!AN9),Aerial!EZ2))</f>
        <v>#REF!</v>
      </c>
      <c r="AA61" s="265"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5" t="s">
        <v>77</v>
      </c>
      <c r="H62" s="266"/>
      <c r="I62" s="137" t="e">
        <f>J62</f>
        <v>#REF!</v>
      </c>
      <c r="J62" s="138" t="e">
        <f>IF(K62=0,"",K62)</f>
        <v>#REF!</v>
      </c>
      <c r="K62" s="131" t="e">
        <f>IF(J61="","",IF(Aerial!EN3="","",SUM(Aerial!EN3,End_Sections!AK9)))</f>
        <v>#REF!</v>
      </c>
      <c r="L62" s="265" t="s">
        <v>77</v>
      </c>
      <c r="M62" s="266"/>
      <c r="N62" s="137" t="e">
        <f>O62</f>
        <v>#REF!</v>
      </c>
      <c r="O62" s="138" t="e">
        <f>IF(P62=0,"",P62)</f>
        <v>#REF!</v>
      </c>
      <c r="P62" s="131" t="e">
        <f>IF(O61="","",IF(Aerial!ER3="","",SUM(Aerial!ER3,End_Sections!AL9)))</f>
        <v>#REF!</v>
      </c>
      <c r="Q62" s="265" t="s">
        <v>77</v>
      </c>
      <c r="R62" s="266"/>
      <c r="S62" s="137" t="e">
        <f>T62</f>
        <v>#REF!</v>
      </c>
      <c r="T62" s="138" t="e">
        <f>IF(U62=0,"",U62)</f>
        <v>#REF!</v>
      </c>
      <c r="U62" s="131" t="e">
        <f>IF(T61="","",IF(Aerial!EV3="","",SUM(Aerial!EV3,End_Sections!AM9)))</f>
        <v>#REF!</v>
      </c>
      <c r="V62" s="265" t="s">
        <v>77</v>
      </c>
      <c r="W62" s="266"/>
      <c r="X62" s="137" t="e">
        <f>Y62</f>
        <v>#REF!</v>
      </c>
      <c r="Y62" s="138" t="e">
        <f>IF(Z62=0,"",Z62)</f>
        <v>#REF!</v>
      </c>
      <c r="Z62" s="131" t="e">
        <f>IF(Y61="","",IF(Aerial!EZ3="","",SUM(Aerial!EZ3,End_Sections!AN9)))</f>
        <v>#REF!</v>
      </c>
      <c r="AA62" s="265"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U1" zoomScaleNormal="100" workbookViewId="0">
      <pane ySplit="8" topLeftCell="A9" activePane="bottomLeft" state="frozen"/>
      <selection pane="bottomLeft" activeCell="AW22" sqref="AW22"/>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4" t="s">
        <v>123</v>
      </c>
      <c r="B1" s="274"/>
      <c r="C1" s="274"/>
      <c r="D1" s="274"/>
      <c r="F1" s="274" t="s">
        <v>124</v>
      </c>
      <c r="G1" s="274"/>
      <c r="H1" s="274"/>
      <c r="I1" s="274"/>
      <c r="K1" s="274" t="s">
        <v>125</v>
      </c>
      <c r="L1" s="274"/>
      <c r="M1" s="274"/>
      <c r="N1" s="274"/>
      <c r="P1" s="274" t="s">
        <v>126</v>
      </c>
      <c r="Q1" s="274"/>
      <c r="R1" s="274"/>
      <c r="S1" s="274"/>
      <c r="U1" s="274" t="s">
        <v>127</v>
      </c>
      <c r="V1" s="274"/>
      <c r="W1" s="274"/>
      <c r="X1" s="274"/>
      <c r="Z1" s="274" t="s">
        <v>128</v>
      </c>
      <c r="AA1" s="274"/>
      <c r="AB1" s="274"/>
      <c r="AC1" s="274"/>
      <c r="AE1" s="274" t="s">
        <v>129</v>
      </c>
      <c r="AF1" s="274"/>
      <c r="AG1" s="274"/>
      <c r="AH1" s="274"/>
      <c r="AJ1" s="274" t="s">
        <v>130</v>
      </c>
      <c r="AK1" s="274"/>
      <c r="AL1" s="274"/>
      <c r="AM1" s="274"/>
      <c r="AO1" s="274" t="s">
        <v>131</v>
      </c>
      <c r="AP1" s="274"/>
      <c r="AQ1" s="274"/>
      <c r="AR1" s="274"/>
      <c r="AT1" s="274" t="s">
        <v>132</v>
      </c>
      <c r="AU1" s="274"/>
      <c r="AV1" s="274"/>
      <c r="AW1" s="274"/>
      <c r="AY1" s="274" t="s">
        <v>133</v>
      </c>
      <c r="AZ1" s="274"/>
      <c r="BA1" s="274"/>
      <c r="BB1" s="274"/>
      <c r="BD1" s="274" t="s">
        <v>134</v>
      </c>
      <c r="BE1" s="274"/>
      <c r="BF1" s="274"/>
      <c r="BG1" s="274"/>
      <c r="BI1" s="274" t="s">
        <v>135</v>
      </c>
      <c r="BJ1" s="274"/>
      <c r="BK1" s="274"/>
      <c r="BL1" s="274"/>
      <c r="BN1" s="274" t="s">
        <v>136</v>
      </c>
      <c r="BO1" s="274"/>
      <c r="BP1" s="274"/>
      <c r="BQ1" s="274"/>
      <c r="BS1" s="274" t="s">
        <v>137</v>
      </c>
      <c r="BT1" s="274"/>
      <c r="BU1" s="274"/>
      <c r="BV1" s="274"/>
      <c r="BX1" s="274" t="s">
        <v>138</v>
      </c>
      <c r="BY1" s="274"/>
      <c r="BZ1" s="274"/>
      <c r="CA1" s="274"/>
      <c r="CC1" s="274" t="s">
        <v>139</v>
      </c>
      <c r="CD1" s="274"/>
      <c r="CE1" s="274"/>
      <c r="CF1" s="274"/>
      <c r="CH1" s="274" t="s">
        <v>140</v>
      </c>
      <c r="CI1" s="274"/>
      <c r="CJ1" s="274"/>
      <c r="CK1" s="274"/>
      <c r="CM1" s="274" t="s">
        <v>141</v>
      </c>
      <c r="CN1" s="274"/>
      <c r="CO1" s="274"/>
      <c r="CP1" s="274"/>
      <c r="CR1" s="274" t="s">
        <v>142</v>
      </c>
      <c r="CS1" s="274"/>
      <c r="CT1" s="274"/>
      <c r="CU1" s="274"/>
      <c r="CW1" s="274" t="s">
        <v>143</v>
      </c>
      <c r="CX1" s="274"/>
      <c r="CY1" s="274"/>
      <c r="CZ1" s="274"/>
      <c r="DB1" s="274" t="s">
        <v>144</v>
      </c>
      <c r="DC1" s="274"/>
      <c r="DD1" s="274"/>
      <c r="DE1" s="274"/>
      <c r="DG1" s="274" t="s">
        <v>145</v>
      </c>
      <c r="DH1" s="274"/>
      <c r="DI1" s="274"/>
      <c r="DJ1" s="274"/>
      <c r="DL1" s="274" t="s">
        <v>146</v>
      </c>
      <c r="DM1" s="274"/>
      <c r="DN1" s="274"/>
      <c r="DO1" s="274"/>
      <c r="DQ1" s="274" t="s">
        <v>147</v>
      </c>
      <c r="DR1" s="274"/>
      <c r="DS1" s="274"/>
      <c r="DT1" s="274"/>
      <c r="DV1" s="274" t="s">
        <v>148</v>
      </c>
      <c r="DW1" s="274"/>
      <c r="DX1" s="274"/>
      <c r="DY1" s="274"/>
      <c r="EA1" s="274" t="s">
        <v>149</v>
      </c>
      <c r="EB1" s="274"/>
      <c r="EC1" s="274"/>
      <c r="ED1" s="274"/>
      <c r="EF1" s="274" t="s">
        <v>150</v>
      </c>
      <c r="EG1" s="274"/>
      <c r="EH1" s="274"/>
      <c r="EI1" s="274"/>
      <c r="EK1" s="274" t="s">
        <v>151</v>
      </c>
      <c r="EL1" s="274"/>
      <c r="EM1" s="274"/>
      <c r="EN1" s="274"/>
      <c r="EP1" s="274" t="s">
        <v>152</v>
      </c>
      <c r="EQ1" s="274"/>
      <c r="ER1" s="274"/>
      <c r="ES1" s="274"/>
      <c r="EU1" s="274" t="s">
        <v>153</v>
      </c>
      <c r="EV1" s="274"/>
      <c r="EW1" s="274"/>
      <c r="EX1" s="274"/>
      <c r="EZ1" s="274" t="s">
        <v>154</v>
      </c>
      <c r="FA1" s="274"/>
      <c r="FB1" s="274"/>
      <c r="FC1" s="274"/>
      <c r="FE1" s="274" t="s">
        <v>155</v>
      </c>
      <c r="FF1" s="274"/>
      <c r="FG1" s="274"/>
      <c r="FH1" s="274"/>
      <c r="FJ1" s="274" t="s">
        <v>156</v>
      </c>
      <c r="FK1" s="274"/>
      <c r="FL1" s="274"/>
      <c r="FM1" s="274"/>
      <c r="FO1" s="274" t="s">
        <v>157</v>
      </c>
      <c r="FP1" s="274"/>
      <c r="FQ1" s="274"/>
      <c r="FR1" s="274"/>
      <c r="FT1" s="274" t="s">
        <v>158</v>
      </c>
      <c r="FU1" s="274"/>
      <c r="FV1" s="274"/>
      <c r="FW1" s="274"/>
      <c r="FY1" s="274" t="s">
        <v>159</v>
      </c>
      <c r="FZ1" s="274"/>
      <c r="GA1" s="274"/>
      <c r="GB1" s="274"/>
      <c r="GD1" s="274" t="s">
        <v>160</v>
      </c>
      <c r="GE1" s="274"/>
      <c r="GF1" s="274"/>
      <c r="GG1" s="274"/>
      <c r="GI1" s="274" t="s">
        <v>161</v>
      </c>
      <c r="GJ1" s="274"/>
      <c r="GK1" s="274"/>
      <c r="GL1" s="274"/>
      <c r="GN1" s="274" t="s">
        <v>162</v>
      </c>
      <c r="GO1" s="274"/>
      <c r="GP1" s="274"/>
      <c r="GQ1" s="274"/>
      <c r="GS1" s="274" t="s">
        <v>163</v>
      </c>
      <c r="GT1" s="274"/>
      <c r="GU1" s="274"/>
      <c r="GV1" s="274"/>
      <c r="GX1" s="274" t="s">
        <v>164</v>
      </c>
      <c r="GY1" s="274"/>
      <c r="GZ1" s="274"/>
      <c r="HA1" s="274"/>
      <c r="HC1" s="274" t="s">
        <v>165</v>
      </c>
      <c r="HD1" s="274"/>
      <c r="HE1" s="274"/>
      <c r="HF1" s="274"/>
      <c r="HH1" s="274" t="s">
        <v>166</v>
      </c>
      <c r="HI1" s="274"/>
      <c r="HJ1" s="274"/>
      <c r="HK1" s="274"/>
      <c r="HM1" s="274" t="s">
        <v>167</v>
      </c>
      <c r="HN1" s="274"/>
      <c r="HO1" s="274"/>
      <c r="HP1" s="274"/>
      <c r="HR1" s="274" t="s">
        <v>168</v>
      </c>
      <c r="HS1" s="274"/>
      <c r="HT1" s="274"/>
      <c r="HU1" s="274"/>
      <c r="HW1" s="274" t="s">
        <v>169</v>
      </c>
      <c r="HX1" s="274"/>
      <c r="HY1" s="274"/>
      <c r="HZ1" s="274"/>
      <c r="IB1" s="274" t="s">
        <v>170</v>
      </c>
      <c r="IC1" s="274"/>
      <c r="ID1" s="274"/>
      <c r="IE1" s="274"/>
      <c r="IG1" s="274" t="s">
        <v>171</v>
      </c>
      <c r="IH1" s="274"/>
      <c r="II1" s="274"/>
      <c r="IJ1" s="274"/>
      <c r="IL1" s="274" t="s">
        <v>172</v>
      </c>
      <c r="IM1" s="274"/>
      <c r="IN1" s="274"/>
      <c r="IO1" s="274"/>
    </row>
    <row r="2" spans="1:250" x14ac:dyDescent="0.25">
      <c r="A2" s="275" t="s">
        <v>173</v>
      </c>
      <c r="B2" s="275"/>
      <c r="C2" s="275"/>
      <c r="D2" s="14">
        <f>IF(D3="","",IF(AND(D5="Y",D6="N"),D3,IF(D3&lt;1000,D3+10,D3+20)))</f>
        <v>1026</v>
      </c>
      <c r="F2" s="275" t="s">
        <v>173</v>
      </c>
      <c r="G2" s="275"/>
      <c r="H2" s="275"/>
      <c r="I2" s="14">
        <f>IF(I3="","",IF(AND(I5="Y",I6="N"),I3,IF(I3&lt;1000,I3+10,I3+20)))</f>
        <v>1838</v>
      </c>
      <c r="K2" s="275" t="s">
        <v>173</v>
      </c>
      <c r="L2" s="275"/>
      <c r="M2" s="275"/>
      <c r="N2" s="14">
        <f>IF(N3="","",IF(AND(N5="Y",N6="N"),N3,IF(N3&lt;1000,N3+10,N3+20)))</f>
        <v>1962</v>
      </c>
      <c r="P2" s="275" t="s">
        <v>173</v>
      </c>
      <c r="Q2" s="275"/>
      <c r="R2" s="275"/>
      <c r="S2" s="14">
        <f>IF(S3="","",IF(AND(S5="Y",S6="N"),S3,IF(S3&lt;1000,S3+10,S3+20)))</f>
        <v>748</v>
      </c>
      <c r="U2" s="275" t="s">
        <v>173</v>
      </c>
      <c r="V2" s="275"/>
      <c r="W2" s="275"/>
      <c r="X2" s="14">
        <f>IF(X3="","",IF(AND(X5="Y",X6="N"),X3,IF(X3&lt;1000,X3+10,X3+20)))</f>
        <v>1475</v>
      </c>
      <c r="Z2" s="275" t="s">
        <v>173</v>
      </c>
      <c r="AA2" s="275"/>
      <c r="AB2" s="275"/>
      <c r="AC2" s="14">
        <f>IF(AC3="","",IF(AND(AC5="Y",AC6="N"),AC3,IF(AC3&lt;1000,AC3+10,AC3+20)))</f>
        <v>838</v>
      </c>
      <c r="AE2" s="275" t="s">
        <v>173</v>
      </c>
      <c r="AF2" s="275"/>
      <c r="AG2" s="275"/>
      <c r="AH2" s="14">
        <f>IF(AH3="","",IF(AND(AH5="Y",AH6="N"),AH3,IF(AH3&lt;1000,AH3+10,AH3+20)))</f>
        <v>400</v>
      </c>
      <c r="AJ2" s="275" t="s">
        <v>173</v>
      </c>
      <c r="AK2" s="275"/>
      <c r="AL2" s="275"/>
      <c r="AM2" s="14">
        <f>IF(AM3="","",IF(AND(AM5="Y",AM6="N"),AM3,IF(AM3&lt;1000,AM3+10,AM3+20)))</f>
        <v>574</v>
      </c>
      <c r="AO2" s="275" t="s">
        <v>173</v>
      </c>
      <c r="AP2" s="275"/>
      <c r="AQ2" s="275"/>
      <c r="AR2" s="14">
        <f>IF(AR3="","",IF(AND(AR5="Y",AR6="N"),AR3,IF(AR3&lt;1000,AR3+10,AR3+20)))</f>
        <v>2325</v>
      </c>
      <c r="AT2" s="275" t="s">
        <v>173</v>
      </c>
      <c r="AU2" s="275"/>
      <c r="AV2" s="275"/>
      <c r="AW2" s="14">
        <f>IF(AW3="","",IF(AND(AW5="Y",AW6="N"),AW3,IF(AW3&lt;1000,AW3+10,AW3+20)))</f>
        <v>2666</v>
      </c>
      <c r="AY2" s="275" t="s">
        <v>173</v>
      </c>
      <c r="AZ2" s="275"/>
      <c r="BA2" s="275"/>
      <c r="BB2" s="14">
        <f>IF(BB3="","",IF(AND(BB5="Y",BB6="N"),BB3,IF(BB3&lt;1000,BB3+10,BB3+20)))</f>
        <v>576</v>
      </c>
      <c r="BD2" s="275" t="s">
        <v>173</v>
      </c>
      <c r="BE2" s="275"/>
      <c r="BF2" s="275"/>
      <c r="BG2" s="14">
        <f>IF(BG3="","",IF(AND(BG5="Y",BG6="N"),BG3,IF(BG3&lt;1000,BG3+10,BG3+20)))</f>
        <v>1176</v>
      </c>
      <c r="BI2" s="275" t="s">
        <v>173</v>
      </c>
      <c r="BJ2" s="275"/>
      <c r="BK2" s="275"/>
      <c r="BL2" s="14">
        <f>IF(BL3="","",IF(AND(BL5="Y",BL6="N"),BL3,IF(BL3&lt;1000,BL3+10,BL3+20)))</f>
        <v>1672</v>
      </c>
      <c r="BN2" s="275" t="s">
        <v>173</v>
      </c>
      <c r="BO2" s="275"/>
      <c r="BP2" s="275"/>
      <c r="BQ2" s="14">
        <f>IF(BQ3="","",IF(AND(BQ5="Y",BQ6="N"),BQ3,IF(BQ3&lt;1000,BQ3+10,BQ3+20)))</f>
        <v>992</v>
      </c>
      <c r="BS2" s="275" t="s">
        <v>173</v>
      </c>
      <c r="BT2" s="275"/>
      <c r="BU2" s="275"/>
      <c r="BV2" s="14">
        <f>IF(BV3="","",IF(AND(BV5="Y",BV6="N"),BV3,IF(BV3&lt;1000,BV3+10,BV3+20)))</f>
        <v>1231</v>
      </c>
      <c r="BX2" s="275" t="s">
        <v>173</v>
      </c>
      <c r="BY2" s="275"/>
      <c r="BZ2" s="275"/>
      <c r="CA2" s="14">
        <f>IF(CA3="","",IF(AND(CA5="Y",CA6="N"),CA3,IF(CA3&lt;1000,CA3+10,CA3+20)))</f>
        <v>1575</v>
      </c>
      <c r="CC2" s="275" t="s">
        <v>173</v>
      </c>
      <c r="CD2" s="275"/>
      <c r="CE2" s="275"/>
      <c r="CF2" s="14">
        <f>IF(CF3="","",IF(AND(CF5="Y",CF6="N"),CF3,IF(CF3&lt;1000,CF3+10,CF3+20)))</f>
        <v>946</v>
      </c>
      <c r="CH2" s="275" t="s">
        <v>173</v>
      </c>
      <c r="CI2" s="275"/>
      <c r="CJ2" s="275"/>
      <c r="CK2" s="14">
        <f>IF(CK3="","",IF(AND(CK5="Y",CK6="N"),CK3,IF(CK3&lt;1000,CK3+10,CK3+20)))</f>
        <v>2476</v>
      </c>
      <c r="CM2" s="275" t="s">
        <v>173</v>
      </c>
      <c r="CN2" s="275"/>
      <c r="CO2" s="275"/>
      <c r="CP2" s="14">
        <f>IF(CP3="","",IF(AND(CP5="Y",CP6="N"),CP3,IF(CP3&lt;1000,CP3+10,CP3+20)))</f>
        <v>110</v>
      </c>
      <c r="CR2" s="275" t="s">
        <v>173</v>
      </c>
      <c r="CS2" s="275"/>
      <c r="CT2" s="275"/>
      <c r="CU2" s="14" t="str">
        <f>IF(CU3="","",IF(AND(CU5="Y",CU6="N"),CU3,IF(CU3&lt;1000,CU3+10,CU3+20)))</f>
        <v/>
      </c>
      <c r="CW2" s="275" t="s">
        <v>173</v>
      </c>
      <c r="CX2" s="275"/>
      <c r="CY2" s="275"/>
      <c r="CZ2" s="14" t="str">
        <f>IF(CZ3="","",IF(AND(CZ5="Y",CZ6="N"),CZ3,IF(CZ3&lt;1000,CZ3+10,CZ3+20)))</f>
        <v/>
      </c>
      <c r="DB2" s="275" t="s">
        <v>173</v>
      </c>
      <c r="DC2" s="275"/>
      <c r="DD2" s="275"/>
      <c r="DE2" s="14" t="str">
        <f>IF(DE3="","",IF(AND(DE5="Y",DE6="N"),DE3,IF(DE3&lt;1000,DE3+10,DE3+20)))</f>
        <v/>
      </c>
      <c r="DG2" s="275" t="s">
        <v>173</v>
      </c>
      <c r="DH2" s="275"/>
      <c r="DI2" s="275"/>
      <c r="DJ2" s="14" t="str">
        <f>IF(DJ3="","",IF(AND(DJ5="Y",DJ6="N"),DJ3,IF(DJ3&lt;1000,DJ3+10,DJ3+20)))</f>
        <v/>
      </c>
      <c r="DL2" s="275" t="s">
        <v>173</v>
      </c>
      <c r="DM2" s="275"/>
      <c r="DN2" s="275"/>
      <c r="DO2" s="14" t="str">
        <f>IF(DO3="","",IF(AND(DO5="Y",DO6="N"),DO3,IF(DO3&lt;1000,DO3+10,DO3+20)))</f>
        <v/>
      </c>
      <c r="DQ2" s="275" t="s">
        <v>173</v>
      </c>
      <c r="DR2" s="275"/>
      <c r="DS2" s="275"/>
      <c r="DT2" s="14" t="str">
        <f>IF(DT3="","",IF(AND(DT5="Y",DT6="N"),DT3,IF(DT3&lt;1000,DT3+10,DT3+20)))</f>
        <v/>
      </c>
      <c r="DV2" s="275" t="s">
        <v>173</v>
      </c>
      <c r="DW2" s="275"/>
      <c r="DX2" s="275"/>
      <c r="DY2" s="14" t="str">
        <f>IF(DY3="","",IF(AND(DY5="Y",DY6="N"),DY3,IF(DY3&lt;1000,DY3+10,DY3+20)))</f>
        <v/>
      </c>
      <c r="EA2" s="275" t="s">
        <v>173</v>
      </c>
      <c r="EB2" s="275"/>
      <c r="EC2" s="275"/>
      <c r="ED2" s="14" t="str">
        <f>IF(ED3="","",IF(AND(ED5="Y",ED6="N"),ED3,IF(ED3&lt;1000,ED3+10,ED3+20)))</f>
        <v/>
      </c>
      <c r="EF2" s="275" t="s">
        <v>173</v>
      </c>
      <c r="EG2" s="275"/>
      <c r="EH2" s="275"/>
      <c r="EI2" s="14" t="str">
        <f>IF(EI3="","",IF(AND(EI5="Y",EI6="N"),EI3,IF(EI3&lt;1000,EI3+10,EI3+20)))</f>
        <v/>
      </c>
      <c r="EK2" s="275" t="s">
        <v>173</v>
      </c>
      <c r="EL2" s="275"/>
      <c r="EM2" s="275"/>
      <c r="EN2" s="14" t="str">
        <f>IF(EN3="","",IF(AND(EN5="Y",EN6="N"),EN3,IF(EN3&lt;1000,EN3+10,EN3+20)))</f>
        <v/>
      </c>
      <c r="EP2" s="275" t="s">
        <v>173</v>
      </c>
      <c r="EQ2" s="275"/>
      <c r="ER2" s="275"/>
      <c r="ES2" s="14" t="str">
        <f>IF(ES3="","",IF(AND(ES5="Y",ES6="N"),ES3,IF(ES3&lt;1000,ES3+10,ES3+20)))</f>
        <v/>
      </c>
      <c r="EU2" s="275" t="s">
        <v>173</v>
      </c>
      <c r="EV2" s="275"/>
      <c r="EW2" s="275"/>
      <c r="EX2" s="14" t="str">
        <f>IF(EX3="","",IF(AND(EX5="Y",EX6="N"),EX3,IF(EX3&lt;1000,EX3+10,EX3+20)))</f>
        <v/>
      </c>
      <c r="EZ2" s="275" t="s">
        <v>173</v>
      </c>
      <c r="FA2" s="275"/>
      <c r="FB2" s="275"/>
      <c r="FC2" s="14" t="str">
        <f>IF(FC3="","",IF(AND(FC5="Y",FC6="N"),FC3,IF(FC3&lt;1000,FC3+10,FC3+20)))</f>
        <v/>
      </c>
      <c r="FE2" s="275" t="s">
        <v>173</v>
      </c>
      <c r="FF2" s="275"/>
      <c r="FG2" s="275"/>
      <c r="FH2" s="14" t="str">
        <f>IF(FH3="","",IF(AND(FH5="Y",FH6="N"),FH3,IF(FH3&lt;1000,FH3+10,FH3+20)))</f>
        <v/>
      </c>
      <c r="FJ2" s="275" t="s">
        <v>173</v>
      </c>
      <c r="FK2" s="275"/>
      <c r="FL2" s="275"/>
      <c r="FM2" s="14" t="str">
        <f>IF(FM3="","",IF(AND(FM5="Y",FM6="N"),FM3,IF(FM3&lt;1000,FM3+10,FM3+20)))</f>
        <v/>
      </c>
      <c r="FO2" s="275" t="s">
        <v>173</v>
      </c>
      <c r="FP2" s="275"/>
      <c r="FQ2" s="275"/>
      <c r="FR2" s="14" t="str">
        <f>IF(FR3="","",IF(AND(FR5="Y",FR6="N"),FR3,IF(FR3&lt;1000,FR3+10,FR3+20)))</f>
        <v/>
      </c>
      <c r="FT2" s="275" t="s">
        <v>173</v>
      </c>
      <c r="FU2" s="275"/>
      <c r="FV2" s="275"/>
      <c r="FW2" s="14" t="str">
        <f>IF(FW3="","",IF(AND(FW5="Y",FW6="N"),FW3,IF(FW3&lt;1000,FW3+10,FW3+20)))</f>
        <v/>
      </c>
      <c r="FY2" s="275" t="s">
        <v>173</v>
      </c>
      <c r="FZ2" s="275"/>
      <c r="GA2" s="275"/>
      <c r="GB2" s="14" t="str">
        <f>IF(GB3="","",IF(AND(GB5="Y",GB6="N"),GB3,IF(GB3&lt;1000,GB3+10,GB3+20)))</f>
        <v/>
      </c>
      <c r="GD2" s="275" t="s">
        <v>173</v>
      </c>
      <c r="GE2" s="275"/>
      <c r="GF2" s="275"/>
      <c r="GG2" s="14" t="str">
        <f>IF(GG3="","",IF(AND(GG5="Y",GG6="N"),GG3,IF(GG3&lt;1000,GG3+10,GG3+20)))</f>
        <v/>
      </c>
      <c r="GI2" s="275" t="s">
        <v>173</v>
      </c>
      <c r="GJ2" s="275"/>
      <c r="GK2" s="275"/>
      <c r="GL2" s="14" t="str">
        <f>IF(GL3="","",IF(AND(GL5="Y",GL6="N"),GL3,IF(GL3&lt;1000,GL3+10,GL3+20)))</f>
        <v/>
      </c>
      <c r="GN2" s="275" t="s">
        <v>173</v>
      </c>
      <c r="GO2" s="275"/>
      <c r="GP2" s="275"/>
      <c r="GQ2" s="14" t="str">
        <f>IF(GQ3="","",IF(AND(GQ5="Y",GQ6="N"),GQ3,IF(GQ3&lt;1000,GQ3+10,GQ3+20)))</f>
        <v/>
      </c>
      <c r="GS2" s="275" t="s">
        <v>173</v>
      </c>
      <c r="GT2" s="275"/>
      <c r="GU2" s="275"/>
      <c r="GV2" s="14" t="str">
        <f>IF(GV3="","",IF(AND(GV5="Y",GV6="N"),GV3,IF(GV3&lt;1000,GV3+10,GV3+20)))</f>
        <v/>
      </c>
      <c r="GX2" s="275" t="s">
        <v>173</v>
      </c>
      <c r="GY2" s="275"/>
      <c r="GZ2" s="275"/>
      <c r="HA2" s="14" t="str">
        <f>IF(HA3="","",IF(AND(HA5="Y",HA6="N"),HA3,IF(HA3&lt;1000,HA3+10,HA3+20)))</f>
        <v/>
      </c>
      <c r="HC2" s="275" t="s">
        <v>173</v>
      </c>
      <c r="HD2" s="275"/>
      <c r="HE2" s="275"/>
      <c r="HF2" s="14" t="str">
        <f>IF(HF3="","",IF(AND(HF5="Y",HF6="N"),HF3,IF(HF3&lt;1000,HF3+10,HF3+20)))</f>
        <v/>
      </c>
      <c r="HH2" s="275" t="s">
        <v>173</v>
      </c>
      <c r="HI2" s="275"/>
      <c r="HJ2" s="275"/>
      <c r="HK2" s="14" t="str">
        <f>IF(HK3="","",IF(AND(HK5="Y",HK6="N"),HK3,IF(HK3&lt;1000,HK3+10,HK3+20)))</f>
        <v/>
      </c>
      <c r="HM2" s="275" t="s">
        <v>173</v>
      </c>
      <c r="HN2" s="275"/>
      <c r="HO2" s="275"/>
      <c r="HP2" s="14" t="str">
        <f>IF(HP3="","",IF(AND(HP5="Y",HP6="N"),HP3,IF(HP3&lt;1000,HP3+10,HP3+20)))</f>
        <v/>
      </c>
      <c r="HR2" s="275" t="s">
        <v>173</v>
      </c>
      <c r="HS2" s="275"/>
      <c r="HT2" s="275"/>
      <c r="HU2" s="14" t="str">
        <f>IF(HU3="","",IF(AND(HU5="Y",HU6="N"),HU3,IF(HU3&lt;1000,HU3+10,HU3+20)))</f>
        <v/>
      </c>
      <c r="HW2" s="275" t="s">
        <v>173</v>
      </c>
      <c r="HX2" s="275"/>
      <c r="HY2" s="275"/>
      <c r="HZ2" s="14" t="str">
        <f>IF(HZ3="","",IF(AND(HZ5="Y",HZ6="N"),HZ3,IF(HZ3&lt;1000,HZ3+10,HZ3+20)))</f>
        <v/>
      </c>
      <c r="IB2" s="275" t="s">
        <v>173</v>
      </c>
      <c r="IC2" s="275"/>
      <c r="ID2" s="275"/>
      <c r="IE2" s="14" t="str">
        <f>IF(IE3="","",IF(AND(IE5="Y",IE6="N"),IE3,IF(IE3&lt;1000,IE3+10,IE3+20)))</f>
        <v/>
      </c>
      <c r="IG2" s="275" t="s">
        <v>173</v>
      </c>
      <c r="IH2" s="275"/>
      <c r="II2" s="275"/>
      <c r="IJ2" s="14" t="str">
        <f>IF(IJ3="","",IF(AND(IJ5="Y",IJ6="N"),IJ3,IF(IJ3&lt;1000,IJ3+10,IJ3+20)))</f>
        <v/>
      </c>
      <c r="IL2" s="275" t="s">
        <v>173</v>
      </c>
      <c r="IM2" s="275"/>
      <c r="IN2" s="275"/>
      <c r="IO2" s="14" t="str">
        <f>IF(IO3="","",IF(AND(IO5="Y",IO6="N"),IO3,IF(IO3&lt;1000,IO3+10,IO3+20)))</f>
        <v/>
      </c>
    </row>
    <row r="3" spans="1:250" x14ac:dyDescent="0.25">
      <c r="A3" s="275" t="s">
        <v>174</v>
      </c>
      <c r="B3" s="275"/>
      <c r="C3" s="275"/>
      <c r="D3" s="15">
        <f>IF(E3="","",SUM(E3,E5,E6))</f>
        <v>1006</v>
      </c>
      <c r="E3" s="16">
        <f>IF(E9="","",SUM(E9:E208,B9:B208,D9:D208))</f>
        <v>1006</v>
      </c>
      <c r="F3" s="275" t="s">
        <v>174</v>
      </c>
      <c r="G3" s="275"/>
      <c r="H3" s="275"/>
      <c r="I3" s="15">
        <f>IF(J3="","",SUM(J3,J5,J6))</f>
        <v>1818</v>
      </c>
      <c r="J3" s="16">
        <f>IF(J9="","",SUM(J9:J208,G9:G208,I9:I208))</f>
        <v>1793</v>
      </c>
      <c r="K3" s="275" t="s">
        <v>174</v>
      </c>
      <c r="L3" s="275"/>
      <c r="M3" s="275"/>
      <c r="N3" s="15">
        <f>IF(O3="","",SUM(O3,O5,O6))</f>
        <v>1942</v>
      </c>
      <c r="O3" s="16">
        <f>IF(O9="","",SUM(O9:O208,L9:L208,N9:N208))</f>
        <v>1917</v>
      </c>
      <c r="P3" s="275" t="s">
        <v>174</v>
      </c>
      <c r="Q3" s="275"/>
      <c r="R3" s="275"/>
      <c r="S3" s="15">
        <f>IF(T3="","",SUM(T3,T5,T6))</f>
        <v>748</v>
      </c>
      <c r="T3" s="16">
        <f>IF(T9="","",SUM(T9:T208,Q9:Q208,S9:S208))</f>
        <v>698</v>
      </c>
      <c r="U3" s="275" t="s">
        <v>174</v>
      </c>
      <c r="V3" s="275"/>
      <c r="W3" s="275"/>
      <c r="X3" s="15">
        <f>IF(Y3="","",SUM(Y3,Y5,Y6))</f>
        <v>1455</v>
      </c>
      <c r="Y3" s="16">
        <f>IF(Y9="","",SUM(Y9:Y208,V9:V208,X9:X208))</f>
        <v>1455</v>
      </c>
      <c r="Z3" s="275" t="s">
        <v>174</v>
      </c>
      <c r="AA3" s="275"/>
      <c r="AB3" s="275"/>
      <c r="AC3" s="15">
        <f>IF(AD3="","",SUM(AD3,AD5,AD6))</f>
        <v>828</v>
      </c>
      <c r="AD3" s="16">
        <f>IF(AD9="","",SUM(AD9:AD208,AA9:AA208,AC9:AC208))</f>
        <v>828</v>
      </c>
      <c r="AE3" s="275" t="s">
        <v>174</v>
      </c>
      <c r="AF3" s="275"/>
      <c r="AG3" s="275"/>
      <c r="AH3" s="15">
        <f>IF(AI3="","",SUM(AI3,AI5,AI6))</f>
        <v>390</v>
      </c>
      <c r="AI3" s="16">
        <f>IF(AI9="","",SUM(AI9:AI208,AF9:AF208,AH9:AH208))</f>
        <v>390</v>
      </c>
      <c r="AJ3" s="275" t="s">
        <v>174</v>
      </c>
      <c r="AK3" s="275"/>
      <c r="AL3" s="275"/>
      <c r="AM3" s="15">
        <f>IF(AN3="","",SUM(AN3,AN5,AN6))</f>
        <v>564</v>
      </c>
      <c r="AN3" s="16">
        <f>IF(AN9="","",SUM(AN9:AN208,AK9:AK208,AM9:AM208))</f>
        <v>539</v>
      </c>
      <c r="AO3" s="275" t="s">
        <v>174</v>
      </c>
      <c r="AP3" s="275"/>
      <c r="AQ3" s="275"/>
      <c r="AR3" s="15">
        <f>IF(AS3="","",SUM(AS3,AS5,AS6))</f>
        <v>2305</v>
      </c>
      <c r="AS3" s="16">
        <f>IF(AS9="","",SUM(AS9:AS208,AP9:AP208,AR9:AR208))</f>
        <v>2280</v>
      </c>
      <c r="AT3" s="275" t="s">
        <v>174</v>
      </c>
      <c r="AU3" s="275"/>
      <c r="AV3" s="275"/>
      <c r="AW3" s="15">
        <f>IF(AX3="","",SUM(AX3,AX5,AX6))</f>
        <v>2646</v>
      </c>
      <c r="AX3" s="16">
        <f>IF(AX9="","",SUM(AX9:AX208,AU9:AU208,AW9:AW208))</f>
        <v>2646</v>
      </c>
      <c r="AY3" s="275" t="s">
        <v>174</v>
      </c>
      <c r="AZ3" s="275"/>
      <c r="BA3" s="275"/>
      <c r="BB3" s="15">
        <f>IF(BC3="","",SUM(BC3,BC5,BC6))</f>
        <v>576</v>
      </c>
      <c r="BC3" s="16">
        <f>IF(BC9="","",SUM(BC9:BC208,AZ9:AZ208,BB9:BB208))</f>
        <v>546</v>
      </c>
      <c r="BD3" s="275" t="s">
        <v>174</v>
      </c>
      <c r="BE3" s="275"/>
      <c r="BF3" s="275"/>
      <c r="BG3" s="15">
        <f>IF(BH3="","",SUM(BH3,BH5,BH6))</f>
        <v>1176</v>
      </c>
      <c r="BH3" s="16">
        <f>IF(BH9="","",SUM(BH9:BH208,BE9:BE208,BG9:BG208))</f>
        <v>1146</v>
      </c>
      <c r="BI3" s="275" t="s">
        <v>174</v>
      </c>
      <c r="BJ3" s="275"/>
      <c r="BK3" s="275"/>
      <c r="BL3" s="15">
        <f>IF(BM3="","",SUM(BM3,BM5,BM6))</f>
        <v>1652</v>
      </c>
      <c r="BM3" s="16">
        <f>IF(BM9="","",SUM(BM9:BM208,BJ9:BJ208,BL9:BL208))</f>
        <v>1652</v>
      </c>
      <c r="BN3" s="275" t="s">
        <v>174</v>
      </c>
      <c r="BO3" s="275"/>
      <c r="BP3" s="275"/>
      <c r="BQ3" s="15">
        <f>IF(BR3="","",SUM(BR3,BR5,BR6))</f>
        <v>982</v>
      </c>
      <c r="BR3" s="16">
        <f>IF(BR9="","",SUM(BR9:BR208,BO9:BO208,BQ9:BQ208))</f>
        <v>982</v>
      </c>
      <c r="BS3" s="275" t="s">
        <v>174</v>
      </c>
      <c r="BT3" s="275"/>
      <c r="BU3" s="275"/>
      <c r="BV3" s="15">
        <f>IF(BW3="","",SUM(BW3,BW5,BW6))</f>
        <v>1211</v>
      </c>
      <c r="BW3" s="16">
        <f>IF(BW9="","",SUM(BW9:BW208,BT9:BT208,BV9:BV208))</f>
        <v>1196</v>
      </c>
      <c r="BX3" s="275" t="s">
        <v>174</v>
      </c>
      <c r="BY3" s="275"/>
      <c r="BZ3" s="275"/>
      <c r="CA3" s="15">
        <f>IF(CB3="","",SUM(CB3,CB5,CB6))</f>
        <v>1555</v>
      </c>
      <c r="CB3" s="16">
        <f>IF(CB9="","",SUM(CB9:CB208,BY9:BY208,CA9:CA208))</f>
        <v>1540</v>
      </c>
      <c r="CC3" s="275" t="s">
        <v>174</v>
      </c>
      <c r="CD3" s="275"/>
      <c r="CE3" s="275"/>
      <c r="CF3" s="15">
        <f>IF(CG3="","",SUM(CG3,CG5,CG6))</f>
        <v>946</v>
      </c>
      <c r="CG3" s="16">
        <f>IF(CG9="","",SUM(CG9:CG208,CD9:CD208,CF9:CF208))</f>
        <v>896</v>
      </c>
      <c r="CH3" s="275" t="s">
        <v>174</v>
      </c>
      <c r="CI3" s="275"/>
      <c r="CJ3" s="275"/>
      <c r="CK3" s="15">
        <f>IF(CL3="","",SUM(CL3,CL5,CL6))</f>
        <v>2476</v>
      </c>
      <c r="CL3" s="16">
        <f>IF(CL9="","",SUM(CL9:CL208,CI9:CI208,CK9:CK208))</f>
        <v>2446</v>
      </c>
      <c r="CM3" s="275" t="s">
        <v>174</v>
      </c>
      <c r="CN3" s="275"/>
      <c r="CO3" s="275"/>
      <c r="CP3" s="15">
        <f>IF(CQ3="","",SUM(CQ3,CQ5,CQ6))</f>
        <v>100</v>
      </c>
      <c r="CQ3" s="16">
        <f>IF(CQ9="","",SUM(CQ9:CQ208,CN9:CN208,CP9:CP208))</f>
        <v>100</v>
      </c>
      <c r="CR3" s="275" t="s">
        <v>174</v>
      </c>
      <c r="CS3" s="275"/>
      <c r="CT3" s="275"/>
      <c r="CU3" s="15" t="str">
        <f>IF(CV3="","",SUM(CV3,CV5,CV6))</f>
        <v/>
      </c>
      <c r="CV3" s="16" t="str">
        <f>IF(CV9="","",SUM(CV9:CV208,CS9:CS208,CU9:CU208))</f>
        <v/>
      </c>
      <c r="CW3" s="275" t="s">
        <v>174</v>
      </c>
      <c r="CX3" s="275"/>
      <c r="CY3" s="275"/>
      <c r="CZ3" s="15" t="str">
        <f>IF(DA3="","",SUM(DA3,DA5,DA6))</f>
        <v/>
      </c>
      <c r="DA3" s="16" t="str">
        <f>IF(DA9="","",SUM(DA9:DA208,CX9:CX208,CZ9:CZ208))</f>
        <v/>
      </c>
      <c r="DB3" s="275" t="s">
        <v>174</v>
      </c>
      <c r="DC3" s="275"/>
      <c r="DD3" s="275"/>
      <c r="DE3" s="15" t="str">
        <f>IF(DF3="","",SUM(DF3,DF5,DF6))</f>
        <v/>
      </c>
      <c r="DF3" s="16" t="str">
        <f>IF(DF9="","",SUM(DF9:DF208,DC9:DC208,DE9:DE208))</f>
        <v/>
      </c>
      <c r="DG3" s="275" t="s">
        <v>174</v>
      </c>
      <c r="DH3" s="275"/>
      <c r="DI3" s="275"/>
      <c r="DJ3" s="15" t="str">
        <f>IF(DK3="","",SUM(DK3,DK5,DK6))</f>
        <v/>
      </c>
      <c r="DK3" s="16" t="str">
        <f>IF(DK9="","",SUM(DK9:DK208,DH9:DH208,DJ9:DJ208))</f>
        <v/>
      </c>
      <c r="DL3" s="275" t="s">
        <v>174</v>
      </c>
      <c r="DM3" s="275"/>
      <c r="DN3" s="275"/>
      <c r="DO3" s="15" t="str">
        <f>IF(DP3="","",SUM(DP3,DP5,DP6))</f>
        <v/>
      </c>
      <c r="DP3" s="16" t="str">
        <f>IF(DP9="","",SUM(DP9:DP208,DM9:DM208,DO9:DO208))</f>
        <v/>
      </c>
      <c r="DQ3" s="275" t="s">
        <v>174</v>
      </c>
      <c r="DR3" s="275"/>
      <c r="DS3" s="275"/>
      <c r="DT3" s="15" t="str">
        <f>IF(DU3="","",SUM(DU3,DU5,DU6))</f>
        <v/>
      </c>
      <c r="DU3" s="16" t="str">
        <f>IF(DU9="","",SUM(DU9:DU208,DR9:DR208,DT9:DT208))</f>
        <v/>
      </c>
      <c r="DV3" s="275" t="s">
        <v>174</v>
      </c>
      <c r="DW3" s="275"/>
      <c r="DX3" s="275"/>
      <c r="DY3" s="15" t="str">
        <f>IF(DZ3="","",SUM(DZ3,DZ5,DZ6))</f>
        <v/>
      </c>
      <c r="DZ3" s="16" t="str">
        <f>IF(DZ9="","",SUM(DZ9:DZ208,DW9:DW208,DY9:DY208))</f>
        <v/>
      </c>
      <c r="EA3" s="275" t="s">
        <v>174</v>
      </c>
      <c r="EB3" s="275"/>
      <c r="EC3" s="275"/>
      <c r="ED3" s="15" t="str">
        <f>IF(EE3="","",SUM(EE3,EE5,EE6))</f>
        <v/>
      </c>
      <c r="EE3" s="16" t="str">
        <f>IF(EE9="","",SUM(EE9:EE208,EB9:EB208,ED9:ED208))</f>
        <v/>
      </c>
      <c r="EF3" s="275" t="s">
        <v>174</v>
      </c>
      <c r="EG3" s="275"/>
      <c r="EH3" s="275"/>
      <c r="EI3" s="15" t="str">
        <f>IF(EJ3="","",SUM(EJ3,EJ5,EJ6))</f>
        <v/>
      </c>
      <c r="EJ3" s="16" t="str">
        <f>IF(EJ9="","",SUM(EJ9:EJ208,EG9:EG208,EI9:EI208))</f>
        <v/>
      </c>
      <c r="EK3" s="275" t="s">
        <v>174</v>
      </c>
      <c r="EL3" s="275"/>
      <c r="EM3" s="275"/>
      <c r="EN3" s="15" t="str">
        <f>IF(EO3="","",SUM(EO3,EO5,EO6))</f>
        <v/>
      </c>
      <c r="EO3" s="16" t="str">
        <f>IF(EO9="","",SUM(EO9:EO208,EL9:EL208,EN9:EN208))</f>
        <v/>
      </c>
      <c r="EP3" s="275" t="s">
        <v>174</v>
      </c>
      <c r="EQ3" s="275"/>
      <c r="ER3" s="275"/>
      <c r="ES3" s="15" t="str">
        <f>IF(ET3="","",SUM(ET3,ET5,ET6))</f>
        <v/>
      </c>
      <c r="ET3" s="16" t="str">
        <f>IF(ET9="","",SUM(ET9:ET208,EQ9:EQ208,ES9:ES208))</f>
        <v/>
      </c>
      <c r="EU3" s="275" t="s">
        <v>174</v>
      </c>
      <c r="EV3" s="275"/>
      <c r="EW3" s="275"/>
      <c r="EX3" s="15" t="str">
        <f>IF(EY3="","",SUM(EY3,EY5,EY6))</f>
        <v/>
      </c>
      <c r="EY3" s="16" t="str">
        <f>IF(EY9="","",SUM(EY9:EY208,EV9:EV208,EX9:EX208))</f>
        <v/>
      </c>
      <c r="EZ3" s="275" t="s">
        <v>174</v>
      </c>
      <c r="FA3" s="275"/>
      <c r="FB3" s="275"/>
      <c r="FC3" s="15" t="str">
        <f>IF(FD3="","",SUM(FD3,FD5,FD6))</f>
        <v/>
      </c>
      <c r="FD3" s="16" t="str">
        <f>IF(FD9="","",SUM(FD9:FD208,FA9:FA208,FC9:FC208))</f>
        <v/>
      </c>
      <c r="FE3" s="275" t="s">
        <v>174</v>
      </c>
      <c r="FF3" s="275"/>
      <c r="FG3" s="275"/>
      <c r="FH3" s="15" t="str">
        <f>IF(FI3="","",SUM(FI3,FI5,FI6))</f>
        <v/>
      </c>
      <c r="FI3" s="16" t="str">
        <f>IF(FI9="","",SUM(FI9:FI208,FF9:FF208,FH9:FH208))</f>
        <v/>
      </c>
      <c r="FJ3" s="275" t="s">
        <v>174</v>
      </c>
      <c r="FK3" s="275"/>
      <c r="FL3" s="275"/>
      <c r="FM3" s="15" t="str">
        <f>IF(FN3="","",SUM(FN3,FN5,FN6))</f>
        <v/>
      </c>
      <c r="FN3" s="16" t="str">
        <f>IF(FN9="","",SUM(FN9:FN208,FK9:FK208,FM9:FM208))</f>
        <v/>
      </c>
      <c r="FO3" s="275" t="s">
        <v>174</v>
      </c>
      <c r="FP3" s="275"/>
      <c r="FQ3" s="275"/>
      <c r="FR3" s="15" t="str">
        <f>IF(FS3="","",SUM(FS3,FS5,FS6))</f>
        <v/>
      </c>
      <c r="FS3" s="16" t="str">
        <f>IF(FS9="","",SUM(FS9:FS208,FP9:FP208,FR9:FR208))</f>
        <v/>
      </c>
      <c r="FT3" s="275" t="s">
        <v>174</v>
      </c>
      <c r="FU3" s="275"/>
      <c r="FV3" s="275"/>
      <c r="FW3" s="15" t="str">
        <f>IF(FX3="","",SUM(FX3,FX5,FX6))</f>
        <v/>
      </c>
      <c r="FX3" s="16" t="str">
        <f>IF(FX9="","",SUM(FX9:FX208,FU9:FU208,FW9:FW208))</f>
        <v/>
      </c>
      <c r="FY3" s="275" t="s">
        <v>174</v>
      </c>
      <c r="FZ3" s="275"/>
      <c r="GA3" s="275"/>
      <c r="GB3" s="15" t="str">
        <f>IF(GC3="","",SUM(GC3,GC5,GC6))</f>
        <v/>
      </c>
      <c r="GC3" s="16" t="str">
        <f>IF(GC9="","",SUM(GC9:GC208,FZ9:FZ208,GB9:GB208))</f>
        <v/>
      </c>
      <c r="GD3" s="275" t="s">
        <v>174</v>
      </c>
      <c r="GE3" s="275"/>
      <c r="GF3" s="275"/>
      <c r="GG3" s="15" t="str">
        <f>IF(GH3="","",SUM(GH3,GH5,GH6))</f>
        <v/>
      </c>
      <c r="GH3" s="16" t="str">
        <f>IF(GH9="","",SUM(GH9:GH208,GE9:GE208,GG9:GG208))</f>
        <v/>
      </c>
      <c r="GI3" s="275" t="s">
        <v>174</v>
      </c>
      <c r="GJ3" s="275"/>
      <c r="GK3" s="275"/>
      <c r="GL3" s="15" t="str">
        <f>IF(GM3="","",SUM(GM3,GM5,GM6))</f>
        <v/>
      </c>
      <c r="GM3" s="16" t="str">
        <f>IF(GM9="","",SUM(GM9:GM208,GJ9:GJ208,GL9:GL208))</f>
        <v/>
      </c>
      <c r="GN3" s="275" t="s">
        <v>174</v>
      </c>
      <c r="GO3" s="275"/>
      <c r="GP3" s="275"/>
      <c r="GQ3" s="15" t="str">
        <f>IF(GR3="","",SUM(GR3,GR5,GR6))</f>
        <v/>
      </c>
      <c r="GR3" s="16" t="str">
        <f>IF(GR9="","",SUM(GR9:GR208,GO9:GO208,GQ9:GQ208))</f>
        <v/>
      </c>
      <c r="GS3" s="275" t="s">
        <v>174</v>
      </c>
      <c r="GT3" s="275"/>
      <c r="GU3" s="275"/>
      <c r="GV3" s="15" t="str">
        <f>IF(GW3="","",SUM(GW3,GW5,GW6))</f>
        <v/>
      </c>
      <c r="GW3" s="16" t="str">
        <f>IF(GW9="","",SUM(GW9:GW208,GT9:GT208,GV9:GV208))</f>
        <v/>
      </c>
      <c r="GX3" s="275" t="s">
        <v>174</v>
      </c>
      <c r="GY3" s="275"/>
      <c r="GZ3" s="275"/>
      <c r="HA3" s="15" t="str">
        <f>IF(HB3="","",SUM(HB3,HB5,HB6))</f>
        <v/>
      </c>
      <c r="HB3" s="16" t="str">
        <f>IF(HB9="","",SUM(HB9:HB208,GY9:GY208,HA9:HA208))</f>
        <v/>
      </c>
      <c r="HC3" s="275" t="s">
        <v>174</v>
      </c>
      <c r="HD3" s="275"/>
      <c r="HE3" s="275"/>
      <c r="HF3" s="15" t="str">
        <f>IF(HG3="","",SUM(HG3,HG5,HG6))</f>
        <v/>
      </c>
      <c r="HG3" s="16" t="str">
        <f>IF(HG9="","",SUM(HG9:HG208,HD9:HD208,HF9:HF208))</f>
        <v/>
      </c>
      <c r="HH3" s="275" t="s">
        <v>174</v>
      </c>
      <c r="HI3" s="275"/>
      <c r="HJ3" s="275"/>
      <c r="HK3" s="15" t="str">
        <f>IF(HL3="","",SUM(HL3,HL5,HL6))</f>
        <v/>
      </c>
      <c r="HL3" s="16" t="str">
        <f>IF(HL9="","",SUM(HL9:HL208,HI9:HI208,HK9:HK208))</f>
        <v/>
      </c>
      <c r="HM3" s="275" t="s">
        <v>174</v>
      </c>
      <c r="HN3" s="275"/>
      <c r="HO3" s="275"/>
      <c r="HP3" s="15" t="str">
        <f>IF(HQ3="","",SUM(HQ3,HQ5,HQ6))</f>
        <v/>
      </c>
      <c r="HQ3" s="16" t="str">
        <f>IF(HQ9="","",SUM(HQ9:HQ208,HN9:HN208,HP9:HP208))</f>
        <v/>
      </c>
      <c r="HR3" s="275" t="s">
        <v>174</v>
      </c>
      <c r="HS3" s="275"/>
      <c r="HT3" s="275"/>
      <c r="HU3" s="15" t="str">
        <f>IF(HV3="","",SUM(HV3,HV5,HV6))</f>
        <v/>
      </c>
      <c r="HV3" s="16" t="str">
        <f>IF(HV9="","",SUM(HV9:HV208,HS9:HS208,HU9:HU208))</f>
        <v/>
      </c>
      <c r="HW3" s="275" t="s">
        <v>174</v>
      </c>
      <c r="HX3" s="275"/>
      <c r="HY3" s="275"/>
      <c r="HZ3" s="15" t="str">
        <f>IF(IA3="","",SUM(IA3,IA5,IA6))</f>
        <v/>
      </c>
      <c r="IA3" s="16" t="str">
        <f>IF(IA9="","",SUM(IA9:IA208,HX9:HX208,HZ9:HZ208))</f>
        <v/>
      </c>
      <c r="IB3" s="275" t="s">
        <v>174</v>
      </c>
      <c r="IC3" s="275"/>
      <c r="ID3" s="275"/>
      <c r="IE3" s="15" t="str">
        <f>IF(IF3="","",SUM(IF3,IF5,IF6))</f>
        <v/>
      </c>
      <c r="IF3" s="16" t="str">
        <f>IF(IF9="","",SUM(IF9:IF208,IC9:IC208,IE9:IE208))</f>
        <v/>
      </c>
      <c r="IG3" s="275" t="s">
        <v>174</v>
      </c>
      <c r="IH3" s="275"/>
      <c r="II3" s="275"/>
      <c r="IJ3" s="15" t="str">
        <f>IF(IK3="","",SUM(IK3,IK5,IK6))</f>
        <v/>
      </c>
      <c r="IK3" s="16" t="str">
        <f>IF(IK9="","",SUM(IK9:IK208,IH9:IH208,IJ9:IJ208))</f>
        <v/>
      </c>
      <c r="IL3" s="275" t="s">
        <v>174</v>
      </c>
      <c r="IM3" s="275"/>
      <c r="IN3" s="275"/>
      <c r="IO3" s="15" t="str">
        <f>IF(IP3="","",SUM(IP3,IP5,IP6))</f>
        <v/>
      </c>
      <c r="IP3" s="16" t="str">
        <f>IF(IP9="","",SUM(IP9:IP208,IM9:IM208,IO9:IO208))</f>
        <v/>
      </c>
    </row>
    <row r="4" spans="1:250" x14ac:dyDescent="0.25">
      <c r="A4" s="276" t="s">
        <v>175</v>
      </c>
      <c r="B4" s="277"/>
      <c r="C4" s="278"/>
      <c r="D4" s="117" t="s">
        <v>179</v>
      </c>
      <c r="F4" s="276" t="s">
        <v>175</v>
      </c>
      <c r="G4" s="277"/>
      <c r="H4" s="278"/>
      <c r="I4" s="117" t="s">
        <v>179</v>
      </c>
      <c r="K4" s="276" t="s">
        <v>175</v>
      </c>
      <c r="L4" s="277"/>
      <c r="M4" s="278"/>
      <c r="N4" s="117" t="s">
        <v>179</v>
      </c>
      <c r="P4" s="276" t="s">
        <v>175</v>
      </c>
      <c r="Q4" s="277"/>
      <c r="R4" s="278"/>
      <c r="S4" s="117" t="s">
        <v>179</v>
      </c>
      <c r="U4" s="276" t="s">
        <v>175</v>
      </c>
      <c r="V4" s="277"/>
      <c r="W4" s="278"/>
      <c r="X4" s="117" t="s">
        <v>179</v>
      </c>
      <c r="Z4" s="276" t="s">
        <v>175</v>
      </c>
      <c r="AA4" s="277"/>
      <c r="AB4" s="278"/>
      <c r="AC4" s="117" t="s">
        <v>178</v>
      </c>
      <c r="AE4" s="276" t="s">
        <v>175</v>
      </c>
      <c r="AF4" s="277"/>
      <c r="AG4" s="278"/>
      <c r="AH4" s="117" t="s">
        <v>179</v>
      </c>
      <c r="AJ4" s="276" t="s">
        <v>175</v>
      </c>
      <c r="AK4" s="277"/>
      <c r="AL4" s="278"/>
      <c r="AM4" s="117" t="s">
        <v>179</v>
      </c>
      <c r="AO4" s="276" t="s">
        <v>175</v>
      </c>
      <c r="AP4" s="277"/>
      <c r="AQ4" s="278"/>
      <c r="AR4" s="117" t="s">
        <v>179</v>
      </c>
      <c r="AT4" s="276" t="s">
        <v>175</v>
      </c>
      <c r="AU4" s="277"/>
      <c r="AV4" s="278"/>
      <c r="AW4" s="117" t="s">
        <v>178</v>
      </c>
      <c r="AY4" s="276" t="s">
        <v>175</v>
      </c>
      <c r="AZ4" s="277"/>
      <c r="BA4" s="278"/>
      <c r="BB4" s="117" t="s">
        <v>179</v>
      </c>
      <c r="BD4" s="276" t="s">
        <v>175</v>
      </c>
      <c r="BE4" s="277"/>
      <c r="BF4" s="278"/>
      <c r="BG4" s="117" t="s">
        <v>179</v>
      </c>
      <c r="BI4" s="276" t="s">
        <v>175</v>
      </c>
      <c r="BJ4" s="277"/>
      <c r="BK4" s="278"/>
      <c r="BL4" s="117" t="s">
        <v>179</v>
      </c>
      <c r="BN4" s="276" t="s">
        <v>175</v>
      </c>
      <c r="BO4" s="277"/>
      <c r="BP4" s="278"/>
      <c r="BQ4" s="117" t="s">
        <v>179</v>
      </c>
      <c r="BS4" s="276" t="s">
        <v>175</v>
      </c>
      <c r="BT4" s="277"/>
      <c r="BU4" s="278"/>
      <c r="BV4" s="254" t="s">
        <v>179</v>
      </c>
      <c r="BX4" s="276" t="s">
        <v>175</v>
      </c>
      <c r="BY4" s="277"/>
      <c r="BZ4" s="278"/>
      <c r="CA4" s="254" t="s">
        <v>179</v>
      </c>
      <c r="CC4" s="276" t="s">
        <v>175</v>
      </c>
      <c r="CD4" s="277"/>
      <c r="CE4" s="278"/>
      <c r="CF4" s="254" t="s">
        <v>179</v>
      </c>
      <c r="CH4" s="276" t="s">
        <v>175</v>
      </c>
      <c r="CI4" s="277"/>
      <c r="CJ4" s="278"/>
      <c r="CK4" s="254" t="s">
        <v>179</v>
      </c>
      <c r="CM4" s="276" t="s">
        <v>175</v>
      </c>
      <c r="CN4" s="277"/>
      <c r="CO4" s="278"/>
      <c r="CP4" s="117" t="s">
        <v>178</v>
      </c>
      <c r="CR4" s="276" t="s">
        <v>175</v>
      </c>
      <c r="CS4" s="277"/>
      <c r="CT4" s="278"/>
      <c r="CU4" s="117"/>
      <c r="CW4" s="276" t="s">
        <v>175</v>
      </c>
      <c r="CX4" s="277"/>
      <c r="CY4" s="278"/>
      <c r="CZ4" s="117"/>
      <c r="DB4" s="276" t="s">
        <v>175</v>
      </c>
      <c r="DC4" s="277"/>
      <c r="DD4" s="278"/>
      <c r="DE4" s="117"/>
      <c r="DG4" s="276" t="s">
        <v>175</v>
      </c>
      <c r="DH4" s="277"/>
      <c r="DI4" s="278"/>
      <c r="DJ4" s="117"/>
      <c r="DL4" s="276" t="s">
        <v>175</v>
      </c>
      <c r="DM4" s="277"/>
      <c r="DN4" s="278"/>
      <c r="DO4" s="117"/>
      <c r="DQ4" s="276" t="s">
        <v>175</v>
      </c>
      <c r="DR4" s="277"/>
      <c r="DS4" s="278"/>
      <c r="DT4" s="117"/>
      <c r="DV4" s="276" t="s">
        <v>175</v>
      </c>
      <c r="DW4" s="277"/>
      <c r="DX4" s="278"/>
      <c r="DY4" s="117"/>
      <c r="EA4" s="276" t="s">
        <v>175</v>
      </c>
      <c r="EB4" s="277"/>
      <c r="EC4" s="278"/>
      <c r="ED4" s="117"/>
      <c r="EF4" s="276" t="s">
        <v>175</v>
      </c>
      <c r="EG4" s="277"/>
      <c r="EH4" s="278"/>
      <c r="EI4" s="117"/>
      <c r="EK4" s="276" t="s">
        <v>175</v>
      </c>
      <c r="EL4" s="277"/>
      <c r="EM4" s="278"/>
      <c r="EN4" s="117"/>
      <c r="EP4" s="276" t="s">
        <v>175</v>
      </c>
      <c r="EQ4" s="277"/>
      <c r="ER4" s="278"/>
      <c r="ES4" s="117"/>
      <c r="EU4" s="276" t="s">
        <v>175</v>
      </c>
      <c r="EV4" s="277"/>
      <c r="EW4" s="278"/>
      <c r="EX4" s="117"/>
      <c r="EZ4" s="276" t="s">
        <v>175</v>
      </c>
      <c r="FA4" s="277"/>
      <c r="FB4" s="278"/>
      <c r="FC4" s="117"/>
      <c r="FE4" s="276" t="s">
        <v>175</v>
      </c>
      <c r="FF4" s="277"/>
      <c r="FG4" s="278"/>
      <c r="FH4" s="117"/>
      <c r="FJ4" s="276" t="s">
        <v>175</v>
      </c>
      <c r="FK4" s="277"/>
      <c r="FL4" s="278"/>
      <c r="FM4" s="117"/>
      <c r="FO4" s="276" t="s">
        <v>175</v>
      </c>
      <c r="FP4" s="277"/>
      <c r="FQ4" s="278"/>
      <c r="FR4" s="117"/>
      <c r="FT4" s="276" t="s">
        <v>175</v>
      </c>
      <c r="FU4" s="277"/>
      <c r="FV4" s="278"/>
      <c r="FW4" s="117"/>
      <c r="FY4" s="276" t="s">
        <v>175</v>
      </c>
      <c r="FZ4" s="277"/>
      <c r="GA4" s="278"/>
      <c r="GB4" s="117"/>
      <c r="GD4" s="276" t="s">
        <v>175</v>
      </c>
      <c r="GE4" s="277"/>
      <c r="GF4" s="278"/>
      <c r="GG4" s="117"/>
      <c r="GI4" s="276" t="s">
        <v>175</v>
      </c>
      <c r="GJ4" s="277"/>
      <c r="GK4" s="278"/>
      <c r="GL4" s="117"/>
      <c r="GN4" s="276" t="s">
        <v>175</v>
      </c>
      <c r="GO4" s="277"/>
      <c r="GP4" s="278"/>
      <c r="GQ4" s="117"/>
      <c r="GS4" s="276" t="s">
        <v>175</v>
      </c>
      <c r="GT4" s="277"/>
      <c r="GU4" s="278"/>
      <c r="GV4" s="117"/>
      <c r="GX4" s="276" t="s">
        <v>175</v>
      </c>
      <c r="GY4" s="277"/>
      <c r="GZ4" s="278"/>
      <c r="HA4" s="117"/>
      <c r="HC4" s="276" t="s">
        <v>175</v>
      </c>
      <c r="HD4" s="277"/>
      <c r="HE4" s="278"/>
      <c r="HF4" s="117"/>
      <c r="HH4" s="276" t="s">
        <v>175</v>
      </c>
      <c r="HI4" s="277"/>
      <c r="HJ4" s="278"/>
      <c r="HK4" s="117"/>
      <c r="HM4" s="276" t="s">
        <v>175</v>
      </c>
      <c r="HN4" s="277"/>
      <c r="HO4" s="278"/>
      <c r="HP4" s="117"/>
      <c r="HR4" s="276" t="s">
        <v>175</v>
      </c>
      <c r="HS4" s="277"/>
      <c r="HT4" s="278"/>
      <c r="HU4" s="117"/>
      <c r="HW4" s="276" t="s">
        <v>175</v>
      </c>
      <c r="HX4" s="277"/>
      <c r="HY4" s="278"/>
      <c r="HZ4" s="117"/>
      <c r="IB4" s="276" t="s">
        <v>175</v>
      </c>
      <c r="IC4" s="277"/>
      <c r="ID4" s="278"/>
      <c r="IE4" s="117"/>
      <c r="IG4" s="276" t="s">
        <v>175</v>
      </c>
      <c r="IH4" s="277"/>
      <c r="II4" s="278"/>
      <c r="IJ4" s="117"/>
      <c r="IL4" s="276" t="s">
        <v>175</v>
      </c>
      <c r="IM4" s="277"/>
      <c r="IN4" s="278"/>
      <c r="IO4" s="117"/>
    </row>
    <row r="5" spans="1:250" x14ac:dyDescent="0.25">
      <c r="A5" s="276" t="s">
        <v>176</v>
      </c>
      <c r="B5" s="277"/>
      <c r="C5" s="278"/>
      <c r="D5" s="117" t="s">
        <v>178</v>
      </c>
      <c r="E5" s="16" t="str">
        <f>IF(D4="N","0",IF(D5="Y",E7/2,"0"))</f>
        <v>0</v>
      </c>
      <c r="F5" s="276" t="s">
        <v>176</v>
      </c>
      <c r="G5" s="277"/>
      <c r="H5" s="278"/>
      <c r="I5" s="117" t="s">
        <v>178</v>
      </c>
      <c r="J5" s="16" t="str">
        <f>IF(I4="N","0",IF(I5="Y",J7/2,"0"))</f>
        <v>0</v>
      </c>
      <c r="K5" s="276" t="s">
        <v>176</v>
      </c>
      <c r="L5" s="277"/>
      <c r="M5" s="278"/>
      <c r="N5" s="117" t="s">
        <v>178</v>
      </c>
      <c r="O5" s="16" t="str">
        <f>IF(N4="N","0",IF(N5="Y",O7/2,"0"))</f>
        <v>0</v>
      </c>
      <c r="P5" s="276" t="s">
        <v>176</v>
      </c>
      <c r="Q5" s="277"/>
      <c r="R5" s="278"/>
      <c r="S5" s="117" t="s">
        <v>179</v>
      </c>
      <c r="T5" s="16">
        <f>IF(S4="N","0",IF(S5="Y",T7/2,"0"))</f>
        <v>25</v>
      </c>
      <c r="U5" s="276" t="s">
        <v>176</v>
      </c>
      <c r="V5" s="277"/>
      <c r="W5" s="278"/>
      <c r="X5" s="117" t="s">
        <v>178</v>
      </c>
      <c r="Y5" s="16" t="str">
        <f>IF(X4="N","0",IF(X5="Y",Y7/2,"0"))</f>
        <v>0</v>
      </c>
      <c r="Z5" s="276" t="s">
        <v>176</v>
      </c>
      <c r="AA5" s="277"/>
      <c r="AB5" s="278"/>
      <c r="AC5" s="117" t="s">
        <v>178</v>
      </c>
      <c r="AD5" s="16" t="str">
        <f>IF(AC4="N","0",IF(AC5="Y",AD7/2,"0"))</f>
        <v>0</v>
      </c>
      <c r="AE5" s="276" t="s">
        <v>176</v>
      </c>
      <c r="AF5" s="277"/>
      <c r="AG5" s="278"/>
      <c r="AH5" s="117" t="s">
        <v>178</v>
      </c>
      <c r="AI5" s="16" t="str">
        <f>IF(AH4="N","0",IF(AH5="Y",AI7/2,"0"))</f>
        <v>0</v>
      </c>
      <c r="AJ5" s="276" t="s">
        <v>176</v>
      </c>
      <c r="AK5" s="277"/>
      <c r="AL5" s="278"/>
      <c r="AM5" s="117" t="s">
        <v>178</v>
      </c>
      <c r="AN5" s="16" t="str">
        <f>IF(AM4="N","0",IF(AM5="Y",AN7/2,"0"))</f>
        <v>0</v>
      </c>
      <c r="AO5" s="276" t="s">
        <v>176</v>
      </c>
      <c r="AP5" s="277"/>
      <c r="AQ5" s="278"/>
      <c r="AR5" s="117" t="s">
        <v>178</v>
      </c>
      <c r="AS5" s="16" t="str">
        <f>IF(AR4="N","0",IF(AR5="Y",AS7/2,"0"))</f>
        <v>0</v>
      </c>
      <c r="AT5" s="276" t="s">
        <v>176</v>
      </c>
      <c r="AU5" s="277"/>
      <c r="AV5" s="278"/>
      <c r="AW5" s="117" t="s">
        <v>178</v>
      </c>
      <c r="AX5" s="16" t="str">
        <f>IF(AW4="N","0",IF(AW5="Y",AX7/2,"0"))</f>
        <v>0</v>
      </c>
      <c r="AY5" s="276" t="s">
        <v>176</v>
      </c>
      <c r="AZ5" s="277"/>
      <c r="BA5" s="278"/>
      <c r="BB5" s="117" t="s">
        <v>179</v>
      </c>
      <c r="BC5" s="16">
        <f>IF(BB4="N","0",IF(BB5="Y",BC7/2,"0"))</f>
        <v>15</v>
      </c>
      <c r="BD5" s="276" t="s">
        <v>176</v>
      </c>
      <c r="BE5" s="277"/>
      <c r="BF5" s="278"/>
      <c r="BG5" s="117" t="s">
        <v>179</v>
      </c>
      <c r="BH5" s="16">
        <f>IF(BG4="N","0",IF(BG5="Y",BH7/2,"0"))</f>
        <v>15</v>
      </c>
      <c r="BI5" s="276" t="s">
        <v>176</v>
      </c>
      <c r="BJ5" s="277"/>
      <c r="BK5" s="278"/>
      <c r="BL5" s="117" t="s">
        <v>178</v>
      </c>
      <c r="BM5" s="16" t="str">
        <f>IF(BL4="N","0",IF(BL5="Y",BM7/2,"0"))</f>
        <v>0</v>
      </c>
      <c r="BN5" s="276" t="s">
        <v>176</v>
      </c>
      <c r="BO5" s="277"/>
      <c r="BP5" s="278"/>
      <c r="BQ5" s="117" t="s">
        <v>178</v>
      </c>
      <c r="BR5" s="16" t="str">
        <f>IF(BQ4="N","0",IF(BQ5="Y",BR7/2,"0"))</f>
        <v>0</v>
      </c>
      <c r="BS5" s="276" t="s">
        <v>176</v>
      </c>
      <c r="BT5" s="277"/>
      <c r="BU5" s="278"/>
      <c r="BV5" s="254" t="s">
        <v>178</v>
      </c>
      <c r="BW5" s="16" t="str">
        <f>IF(BV4="N","0",IF(BV5="Y",BW7/2,"0"))</f>
        <v>0</v>
      </c>
      <c r="BX5" s="276" t="s">
        <v>176</v>
      </c>
      <c r="BY5" s="277"/>
      <c r="BZ5" s="278"/>
      <c r="CA5" s="254" t="s">
        <v>178</v>
      </c>
      <c r="CB5" s="16" t="str">
        <f>IF(CA4="N","0",IF(CA5="Y",CB7/2,"0"))</f>
        <v>0</v>
      </c>
      <c r="CC5" s="276" t="s">
        <v>176</v>
      </c>
      <c r="CD5" s="277"/>
      <c r="CE5" s="278"/>
      <c r="CF5" s="254" t="s">
        <v>179</v>
      </c>
      <c r="CG5" s="16">
        <f>IF(CF4="N","0",IF(CF5="Y",CG7/2,"0"))</f>
        <v>25</v>
      </c>
      <c r="CH5" s="276" t="s">
        <v>176</v>
      </c>
      <c r="CI5" s="277"/>
      <c r="CJ5" s="278"/>
      <c r="CK5" s="254" t="s">
        <v>179</v>
      </c>
      <c r="CL5" s="16">
        <f>IF(CK4="N","0",IF(CK5="Y",CL7/2,"0"))</f>
        <v>15</v>
      </c>
      <c r="CM5" s="276" t="s">
        <v>176</v>
      </c>
      <c r="CN5" s="277"/>
      <c r="CO5" s="278"/>
      <c r="CP5" s="117" t="s">
        <v>178</v>
      </c>
      <c r="CQ5" s="16" t="str">
        <f>IF(CP4="N","0",IF(CP5="Y",CQ7/2,"0"))</f>
        <v>0</v>
      </c>
      <c r="CR5" s="276" t="s">
        <v>176</v>
      </c>
      <c r="CS5" s="277"/>
      <c r="CT5" s="278"/>
      <c r="CU5" s="117"/>
      <c r="CV5" s="16" t="str">
        <f>IF(CU4="N","0",IF(CU5="Y",CV7/2,"0"))</f>
        <v>0</v>
      </c>
      <c r="CW5" s="276" t="s">
        <v>176</v>
      </c>
      <c r="CX5" s="277"/>
      <c r="CY5" s="278"/>
      <c r="CZ5" s="117"/>
      <c r="DA5" s="16" t="str">
        <f>IF(CZ4="N","0",IF(CZ5="Y",DA7/2,"0"))</f>
        <v>0</v>
      </c>
      <c r="DB5" s="276" t="s">
        <v>176</v>
      </c>
      <c r="DC5" s="277"/>
      <c r="DD5" s="278"/>
      <c r="DE5" s="117"/>
      <c r="DF5" s="16" t="str">
        <f>IF(DE4="N","0",IF(DE5="Y",DF7/2,"0"))</f>
        <v>0</v>
      </c>
      <c r="DG5" s="276" t="s">
        <v>176</v>
      </c>
      <c r="DH5" s="277"/>
      <c r="DI5" s="278"/>
      <c r="DJ5" s="117"/>
      <c r="DK5" s="16" t="str">
        <f>IF(DJ4="N","0",IF(DJ5="Y",DK7/2,"0"))</f>
        <v>0</v>
      </c>
      <c r="DL5" s="276" t="s">
        <v>176</v>
      </c>
      <c r="DM5" s="277"/>
      <c r="DN5" s="278"/>
      <c r="DO5" s="117"/>
      <c r="DP5" s="16" t="str">
        <f>IF(DO4="N","0",IF(DO5="Y",DP7/2,"0"))</f>
        <v>0</v>
      </c>
      <c r="DQ5" s="276" t="s">
        <v>176</v>
      </c>
      <c r="DR5" s="277"/>
      <c r="DS5" s="278"/>
      <c r="DT5" s="117"/>
      <c r="DU5" s="16" t="str">
        <f>IF(DT4="N","0",IF(DT5="Y",DU7/2,"0"))</f>
        <v>0</v>
      </c>
      <c r="DV5" s="276" t="s">
        <v>176</v>
      </c>
      <c r="DW5" s="277"/>
      <c r="DX5" s="278"/>
      <c r="DY5" s="117"/>
      <c r="DZ5" s="16" t="str">
        <f>IF(DY4="N","0",IF(DY5="Y",DZ7/2,"0"))</f>
        <v>0</v>
      </c>
      <c r="EA5" s="276" t="s">
        <v>176</v>
      </c>
      <c r="EB5" s="277"/>
      <c r="EC5" s="278"/>
      <c r="ED5" s="117"/>
      <c r="EE5" s="16" t="str">
        <f>IF(ED4="N","0",IF(ED5="Y",EE7/2,"0"))</f>
        <v>0</v>
      </c>
      <c r="EF5" s="276" t="s">
        <v>176</v>
      </c>
      <c r="EG5" s="277"/>
      <c r="EH5" s="278"/>
      <c r="EI5" s="117"/>
      <c r="EJ5" s="16" t="str">
        <f>IF(EI4="N","0",IF(EI5="Y",EJ7/2,"0"))</f>
        <v>0</v>
      </c>
      <c r="EK5" s="276" t="s">
        <v>176</v>
      </c>
      <c r="EL5" s="277"/>
      <c r="EM5" s="278"/>
      <c r="EN5" s="117"/>
      <c r="EO5" s="16" t="str">
        <f>IF(EN4="N","0",IF(EN5="Y",EO7/2,"0"))</f>
        <v>0</v>
      </c>
      <c r="EP5" s="276" t="s">
        <v>176</v>
      </c>
      <c r="EQ5" s="277"/>
      <c r="ER5" s="278"/>
      <c r="ES5" s="117"/>
      <c r="ET5" s="16" t="str">
        <f>IF(ES4="N","0",IF(ES5="Y",ET7/2,"0"))</f>
        <v>0</v>
      </c>
      <c r="EU5" s="276" t="s">
        <v>176</v>
      </c>
      <c r="EV5" s="277"/>
      <c r="EW5" s="278"/>
      <c r="EX5" s="117"/>
      <c r="EY5" s="16" t="str">
        <f>IF(EX4="N","0",IF(EX5="Y",EY7/2,"0"))</f>
        <v>0</v>
      </c>
      <c r="EZ5" s="276" t="s">
        <v>176</v>
      </c>
      <c r="FA5" s="277"/>
      <c r="FB5" s="278"/>
      <c r="FC5" s="117"/>
      <c r="FD5" s="16" t="str">
        <f>IF(FC4="N","0",IF(FC5="Y",FD7/2,"0"))</f>
        <v>0</v>
      </c>
      <c r="FE5" s="276" t="s">
        <v>176</v>
      </c>
      <c r="FF5" s="277"/>
      <c r="FG5" s="278"/>
      <c r="FH5" s="117"/>
      <c r="FI5" s="16" t="str">
        <f>IF(FH4="N","0",IF(FH5="Y",FI7/2,"0"))</f>
        <v>0</v>
      </c>
      <c r="FJ5" s="276" t="s">
        <v>176</v>
      </c>
      <c r="FK5" s="277"/>
      <c r="FL5" s="278"/>
      <c r="FM5" s="117"/>
      <c r="FN5" s="16" t="str">
        <f>IF(FM4="N","0",IF(FM5="Y",FN7/2,"0"))</f>
        <v>0</v>
      </c>
      <c r="FO5" s="276" t="s">
        <v>176</v>
      </c>
      <c r="FP5" s="277"/>
      <c r="FQ5" s="278"/>
      <c r="FR5" s="117"/>
      <c r="FS5" s="16" t="str">
        <f>IF(FR4="N","0",IF(FR5="Y",FS7/2,"0"))</f>
        <v>0</v>
      </c>
      <c r="FT5" s="276" t="s">
        <v>176</v>
      </c>
      <c r="FU5" s="277"/>
      <c r="FV5" s="278"/>
      <c r="FW5" s="117"/>
      <c r="FX5" s="16" t="str">
        <f>IF(FW4="N","0",IF(FW5="Y",FX7/2,"0"))</f>
        <v>0</v>
      </c>
      <c r="FY5" s="276" t="s">
        <v>176</v>
      </c>
      <c r="FZ5" s="277"/>
      <c r="GA5" s="278"/>
      <c r="GB5" s="117"/>
      <c r="GC5" s="16" t="str">
        <f>IF(GB4="N","0",IF(GB5="Y",GC7/2,"0"))</f>
        <v>0</v>
      </c>
      <c r="GD5" s="276" t="s">
        <v>176</v>
      </c>
      <c r="GE5" s="277"/>
      <c r="GF5" s="278"/>
      <c r="GG5" s="117"/>
      <c r="GH5" s="16" t="str">
        <f>IF(GG4="N","0",IF(GG5="Y",GH7/2,"0"))</f>
        <v>0</v>
      </c>
      <c r="GI5" s="276" t="s">
        <v>176</v>
      </c>
      <c r="GJ5" s="277"/>
      <c r="GK5" s="278"/>
      <c r="GL5" s="117"/>
      <c r="GM5" s="16" t="str">
        <f>IF(GL4="N","0",IF(GL5="Y",GM7/2,"0"))</f>
        <v>0</v>
      </c>
      <c r="GN5" s="276" t="s">
        <v>176</v>
      </c>
      <c r="GO5" s="277"/>
      <c r="GP5" s="278"/>
      <c r="GQ5" s="117"/>
      <c r="GR5" s="16" t="str">
        <f>IF(GQ4="N","0",IF(GQ5="Y",GR7/2,"0"))</f>
        <v>0</v>
      </c>
      <c r="GS5" s="276" t="s">
        <v>176</v>
      </c>
      <c r="GT5" s="277"/>
      <c r="GU5" s="278"/>
      <c r="GV5" s="117"/>
      <c r="GW5" s="16" t="str">
        <f>IF(GV4="N","0",IF(GV5="Y",GW7/2,"0"))</f>
        <v>0</v>
      </c>
      <c r="GX5" s="276" t="s">
        <v>176</v>
      </c>
      <c r="GY5" s="277"/>
      <c r="GZ5" s="278"/>
      <c r="HA5" s="117"/>
      <c r="HB5" s="16" t="str">
        <f>IF(HA4="N","0",IF(HA5="Y",HB7/2,"0"))</f>
        <v>0</v>
      </c>
      <c r="HC5" s="276" t="s">
        <v>176</v>
      </c>
      <c r="HD5" s="277"/>
      <c r="HE5" s="278"/>
      <c r="HF5" s="117"/>
      <c r="HG5" s="16" t="str">
        <f>IF(HF4="N","0",IF(HF5="Y",HG7/2,"0"))</f>
        <v>0</v>
      </c>
      <c r="HH5" s="276" t="s">
        <v>176</v>
      </c>
      <c r="HI5" s="277"/>
      <c r="HJ5" s="278"/>
      <c r="HK5" s="117"/>
      <c r="HL5" s="16" t="str">
        <f>IF(HK4="N","0",IF(HK5="Y",HL7/2,"0"))</f>
        <v>0</v>
      </c>
      <c r="HM5" s="276" t="s">
        <v>176</v>
      </c>
      <c r="HN5" s="277"/>
      <c r="HO5" s="278"/>
      <c r="HP5" s="117"/>
      <c r="HQ5" s="16" t="str">
        <f>IF(HP4="N","0",IF(HP5="Y",HQ7/2,"0"))</f>
        <v>0</v>
      </c>
      <c r="HR5" s="276" t="s">
        <v>176</v>
      </c>
      <c r="HS5" s="277"/>
      <c r="HT5" s="278"/>
      <c r="HU5" s="117"/>
      <c r="HV5" s="16" t="str">
        <f>IF(HU4="N","0",IF(HU5="Y",HV7/2,"0"))</f>
        <v>0</v>
      </c>
      <c r="HW5" s="276" t="s">
        <v>176</v>
      </c>
      <c r="HX5" s="277"/>
      <c r="HY5" s="278"/>
      <c r="HZ5" s="117"/>
      <c r="IA5" s="16" t="str">
        <f>IF(HZ4="N","0",IF(HZ5="Y",IA7/2,"0"))</f>
        <v>0</v>
      </c>
      <c r="IB5" s="276" t="s">
        <v>176</v>
      </c>
      <c r="IC5" s="277"/>
      <c r="ID5" s="278"/>
      <c r="IE5" s="117"/>
      <c r="IF5" s="16" t="str">
        <f>IF(IE4="N","0",IF(IE5="Y",IF7/2,"0"))</f>
        <v>0</v>
      </c>
      <c r="IG5" s="276" t="s">
        <v>176</v>
      </c>
      <c r="IH5" s="277"/>
      <c r="II5" s="278"/>
      <c r="IJ5" s="117"/>
      <c r="IK5" s="16" t="str">
        <f>IF(IJ4="N","0",IF(IJ5="Y",IK7/2,"0"))</f>
        <v>0</v>
      </c>
      <c r="IL5" s="276" t="s">
        <v>176</v>
      </c>
      <c r="IM5" s="277"/>
      <c r="IN5" s="278"/>
      <c r="IO5" s="117"/>
      <c r="IP5" s="16" t="str">
        <f>IF(IO4="N","0",IF(IO5="Y",IP7/2,"0"))</f>
        <v>0</v>
      </c>
    </row>
    <row r="6" spans="1:250" x14ac:dyDescent="0.25">
      <c r="A6" s="276" t="s">
        <v>177</v>
      </c>
      <c r="B6" s="277"/>
      <c r="C6" s="278"/>
      <c r="D6" s="117" t="s">
        <v>179</v>
      </c>
      <c r="E6" s="16" t="str">
        <f>IF(D4="N","0",IF(D6="N",E7/2,"0"))</f>
        <v>0</v>
      </c>
      <c r="F6" s="276" t="s">
        <v>177</v>
      </c>
      <c r="G6" s="277"/>
      <c r="H6" s="278"/>
      <c r="I6" s="117" t="s">
        <v>178</v>
      </c>
      <c r="J6" s="16">
        <f>IF(I4="N","0",IF(I6="N",J7/2,"0"))</f>
        <v>25</v>
      </c>
      <c r="K6" s="276" t="s">
        <v>177</v>
      </c>
      <c r="L6" s="277"/>
      <c r="M6" s="278"/>
      <c r="N6" s="117" t="s">
        <v>178</v>
      </c>
      <c r="O6" s="16">
        <f>IF(N4="N","0",IF(N6="N",O7/2,"0"))</f>
        <v>25</v>
      </c>
      <c r="P6" s="276" t="s">
        <v>177</v>
      </c>
      <c r="Q6" s="277"/>
      <c r="R6" s="278"/>
      <c r="S6" s="117" t="s">
        <v>178</v>
      </c>
      <c r="T6" s="16">
        <f>IF(S4="N","0",IF(S6="N",T7/2,"0"))</f>
        <v>25</v>
      </c>
      <c r="U6" s="276" t="s">
        <v>177</v>
      </c>
      <c r="V6" s="277"/>
      <c r="W6" s="278"/>
      <c r="X6" s="117" t="s">
        <v>179</v>
      </c>
      <c r="Y6" s="16" t="str">
        <f>IF(X4="N","0",IF(X6="N",Y7/2,"0"))</f>
        <v>0</v>
      </c>
      <c r="Z6" s="276" t="s">
        <v>177</v>
      </c>
      <c r="AA6" s="277"/>
      <c r="AB6" s="278"/>
      <c r="AC6" s="117" t="s">
        <v>179</v>
      </c>
      <c r="AD6" s="16" t="str">
        <f>IF(AC4="N","0",IF(AC6="N",AD7/2,"0"))</f>
        <v>0</v>
      </c>
      <c r="AE6" s="276" t="s">
        <v>177</v>
      </c>
      <c r="AF6" s="277"/>
      <c r="AG6" s="278"/>
      <c r="AH6" s="117" t="s">
        <v>179</v>
      </c>
      <c r="AI6" s="16" t="str">
        <f>IF(AH4="N","0",IF(AH6="N",AI7/2,"0"))</f>
        <v>0</v>
      </c>
      <c r="AJ6" s="276" t="s">
        <v>177</v>
      </c>
      <c r="AK6" s="277"/>
      <c r="AL6" s="278"/>
      <c r="AM6" s="117" t="s">
        <v>178</v>
      </c>
      <c r="AN6" s="16">
        <f>IF(AM4="N","0",IF(AM6="N",AN7/2,"0"))</f>
        <v>25</v>
      </c>
      <c r="AO6" s="276" t="s">
        <v>177</v>
      </c>
      <c r="AP6" s="277"/>
      <c r="AQ6" s="278"/>
      <c r="AR6" s="117" t="s">
        <v>178</v>
      </c>
      <c r="AS6" s="16">
        <f>IF(AR4="N","0",IF(AR6="N",AS7/2,"0"))</f>
        <v>25</v>
      </c>
      <c r="AT6" s="276" t="s">
        <v>177</v>
      </c>
      <c r="AU6" s="277"/>
      <c r="AV6" s="278"/>
      <c r="AW6" s="117" t="s">
        <v>178</v>
      </c>
      <c r="AX6" s="16" t="str">
        <f>IF(AW4="N","0",IF(AW6="N",AX7/2,"0"))</f>
        <v>0</v>
      </c>
      <c r="AY6" s="276" t="s">
        <v>177</v>
      </c>
      <c r="AZ6" s="277"/>
      <c r="BA6" s="278"/>
      <c r="BB6" s="117" t="s">
        <v>178</v>
      </c>
      <c r="BC6" s="16">
        <f>IF(BB4="N","0",IF(BB6="N",BC7/2,"0"))</f>
        <v>15</v>
      </c>
      <c r="BD6" s="276" t="s">
        <v>177</v>
      </c>
      <c r="BE6" s="277"/>
      <c r="BF6" s="278"/>
      <c r="BG6" s="117" t="s">
        <v>178</v>
      </c>
      <c r="BH6" s="16">
        <f>IF(BG4="N","0",IF(BG6="N",BH7/2,"0"))</f>
        <v>15</v>
      </c>
      <c r="BI6" s="276" t="s">
        <v>177</v>
      </c>
      <c r="BJ6" s="277"/>
      <c r="BK6" s="278"/>
      <c r="BL6" s="117" t="s">
        <v>179</v>
      </c>
      <c r="BM6" s="16" t="str">
        <f>IF(BL4="N","0",IF(BL6="N",BM7/2,"0"))</f>
        <v>0</v>
      </c>
      <c r="BN6" s="276" t="s">
        <v>177</v>
      </c>
      <c r="BO6" s="277"/>
      <c r="BP6" s="278"/>
      <c r="BQ6" s="117" t="s">
        <v>179</v>
      </c>
      <c r="BR6" s="16" t="str">
        <f>IF(BQ4="N","0",IF(BQ6="N",BR7/2,"0"))</f>
        <v>0</v>
      </c>
      <c r="BS6" s="276" t="s">
        <v>177</v>
      </c>
      <c r="BT6" s="277"/>
      <c r="BU6" s="278"/>
      <c r="BV6" s="254" t="s">
        <v>178</v>
      </c>
      <c r="BW6" s="16">
        <f>IF(BV4="N","0",IF(BV6="N",BW7/2,"0"))</f>
        <v>15</v>
      </c>
      <c r="BX6" s="276" t="s">
        <v>177</v>
      </c>
      <c r="BY6" s="277"/>
      <c r="BZ6" s="278"/>
      <c r="CA6" s="254" t="s">
        <v>178</v>
      </c>
      <c r="CB6" s="16">
        <f>IF(CA4="N","0",IF(CA6="N",CB7/2,"0"))</f>
        <v>15</v>
      </c>
      <c r="CC6" s="276" t="s">
        <v>177</v>
      </c>
      <c r="CD6" s="277"/>
      <c r="CE6" s="278"/>
      <c r="CF6" s="254" t="s">
        <v>178</v>
      </c>
      <c r="CG6" s="16">
        <f>IF(CF4="N","0",IF(CF6="N",CG7/2,"0"))</f>
        <v>25</v>
      </c>
      <c r="CH6" s="276" t="s">
        <v>177</v>
      </c>
      <c r="CI6" s="277"/>
      <c r="CJ6" s="278"/>
      <c r="CK6" s="254" t="s">
        <v>178</v>
      </c>
      <c r="CL6" s="16">
        <f>IF(CK4="N","0",IF(CK6="N",CL7/2,"0"))</f>
        <v>15</v>
      </c>
      <c r="CM6" s="276" t="s">
        <v>177</v>
      </c>
      <c r="CN6" s="277"/>
      <c r="CO6" s="278"/>
      <c r="CP6" s="117" t="s">
        <v>179</v>
      </c>
      <c r="CQ6" s="16" t="str">
        <f>IF(CP4="N","0",IF(CP6="N",CQ7/2,"0"))</f>
        <v>0</v>
      </c>
      <c r="CR6" s="276" t="s">
        <v>177</v>
      </c>
      <c r="CS6" s="277"/>
      <c r="CT6" s="278"/>
      <c r="CU6" s="117" t="s">
        <v>178</v>
      </c>
      <c r="CV6" s="16">
        <f>IF(CU4="N","0",IF(CU6="N",CV7/2,"0"))</f>
        <v>0</v>
      </c>
      <c r="CW6" s="276" t="s">
        <v>177</v>
      </c>
      <c r="CX6" s="277"/>
      <c r="CY6" s="278"/>
      <c r="CZ6" s="117" t="s">
        <v>178</v>
      </c>
      <c r="DA6" s="16">
        <f>IF(CZ4="N","0",IF(CZ6="N",DA7/2,"0"))</f>
        <v>0</v>
      </c>
      <c r="DB6" s="276" t="s">
        <v>177</v>
      </c>
      <c r="DC6" s="277"/>
      <c r="DD6" s="278"/>
      <c r="DE6" s="117" t="s">
        <v>179</v>
      </c>
      <c r="DF6" s="16" t="str">
        <f>IF(DE4="N","0",IF(DE6="N",DF7/2,"0"))</f>
        <v>0</v>
      </c>
      <c r="DG6" s="276" t="s">
        <v>177</v>
      </c>
      <c r="DH6" s="277"/>
      <c r="DI6" s="278"/>
      <c r="DJ6" s="117" t="s">
        <v>178</v>
      </c>
      <c r="DK6" s="16">
        <f>IF(DJ4="N","0",IF(DJ6="N",DK7/2,"0"))</f>
        <v>0</v>
      </c>
      <c r="DL6" s="276" t="s">
        <v>177</v>
      </c>
      <c r="DM6" s="277"/>
      <c r="DN6" s="278"/>
      <c r="DO6" s="117" t="s">
        <v>178</v>
      </c>
      <c r="DP6" s="16">
        <f>IF(DO4="N","0",IF(DO6="N",DP7/2,"0"))</f>
        <v>0</v>
      </c>
      <c r="DQ6" s="276" t="s">
        <v>177</v>
      </c>
      <c r="DR6" s="277"/>
      <c r="DS6" s="278"/>
      <c r="DT6" s="117" t="s">
        <v>178</v>
      </c>
      <c r="DU6" s="16">
        <f>IF(DT4="N","0",IF(DT6="N",DU7/2,"0"))</f>
        <v>0</v>
      </c>
      <c r="DV6" s="276" t="s">
        <v>177</v>
      </c>
      <c r="DW6" s="277"/>
      <c r="DX6" s="278"/>
      <c r="DY6" s="117" t="s">
        <v>178</v>
      </c>
      <c r="DZ6" s="16">
        <f>IF(DY4="N","0",IF(DY6="N",DZ7/2,"0"))</f>
        <v>0</v>
      </c>
      <c r="EA6" s="276" t="s">
        <v>177</v>
      </c>
      <c r="EB6" s="277"/>
      <c r="EC6" s="278"/>
      <c r="ED6" s="117" t="s">
        <v>178</v>
      </c>
      <c r="EE6" s="16">
        <f>IF(ED4="N","0",IF(ED6="N",EE7/2,"0"))</f>
        <v>0</v>
      </c>
      <c r="EF6" s="276" t="s">
        <v>177</v>
      </c>
      <c r="EG6" s="277"/>
      <c r="EH6" s="278"/>
      <c r="EI6" s="117" t="s">
        <v>178</v>
      </c>
      <c r="EJ6" s="16">
        <f>IF(EI4="N","0",IF(EI6="N",EJ7/2,"0"))</f>
        <v>0</v>
      </c>
      <c r="EK6" s="276" t="s">
        <v>177</v>
      </c>
      <c r="EL6" s="277"/>
      <c r="EM6" s="278"/>
      <c r="EN6" s="117" t="s">
        <v>178</v>
      </c>
      <c r="EO6" s="16">
        <f>IF(EN4="N","0",IF(EN6="N",EO7/2,"0"))</f>
        <v>0</v>
      </c>
      <c r="EP6" s="276" t="s">
        <v>177</v>
      </c>
      <c r="EQ6" s="277"/>
      <c r="ER6" s="278"/>
      <c r="ES6" s="117" t="s">
        <v>178</v>
      </c>
      <c r="ET6" s="16">
        <f>IF(ES4="N","0",IF(ES6="N",ET7/2,"0"))</f>
        <v>0</v>
      </c>
      <c r="EU6" s="276" t="s">
        <v>177</v>
      </c>
      <c r="EV6" s="277"/>
      <c r="EW6" s="278"/>
      <c r="EX6" s="117" t="s">
        <v>178</v>
      </c>
      <c r="EY6" s="16">
        <f>IF(EX4="N","0",IF(EX6="N",EY7/2,"0"))</f>
        <v>0</v>
      </c>
      <c r="EZ6" s="276" t="s">
        <v>177</v>
      </c>
      <c r="FA6" s="277"/>
      <c r="FB6" s="278"/>
      <c r="FC6" s="117" t="s">
        <v>178</v>
      </c>
      <c r="FD6" s="16">
        <f>IF(FC4="N","0",IF(FC6="N",FD7/2,"0"))</f>
        <v>0</v>
      </c>
      <c r="FE6" s="276" t="s">
        <v>177</v>
      </c>
      <c r="FF6" s="277"/>
      <c r="FG6" s="278"/>
      <c r="FH6" s="117" t="s">
        <v>178</v>
      </c>
      <c r="FI6" s="16">
        <f>IF(FH4="N","0",IF(FH6="N",FI7/2,"0"))</f>
        <v>0</v>
      </c>
      <c r="FJ6" s="276" t="s">
        <v>177</v>
      </c>
      <c r="FK6" s="277"/>
      <c r="FL6" s="278"/>
      <c r="FM6" s="117" t="s">
        <v>178</v>
      </c>
      <c r="FN6" s="16">
        <f>IF(FM4="N","0",IF(FM6="N",FN7/2,"0"))</f>
        <v>0</v>
      </c>
      <c r="FO6" s="276" t="s">
        <v>177</v>
      </c>
      <c r="FP6" s="277"/>
      <c r="FQ6" s="278"/>
      <c r="FR6" s="117" t="s">
        <v>178</v>
      </c>
      <c r="FS6" s="16">
        <f>IF(FR4="N","0",IF(FR6="N",FS7/2,"0"))</f>
        <v>0</v>
      </c>
      <c r="FT6" s="276" t="s">
        <v>177</v>
      </c>
      <c r="FU6" s="277"/>
      <c r="FV6" s="278"/>
      <c r="FW6" s="117" t="s">
        <v>178</v>
      </c>
      <c r="FX6" s="16">
        <f>IF(FW4="N","0",IF(FW6="N",FX7/2,"0"))</f>
        <v>0</v>
      </c>
      <c r="FY6" s="276" t="s">
        <v>177</v>
      </c>
      <c r="FZ6" s="277"/>
      <c r="GA6" s="278"/>
      <c r="GB6" s="117" t="s">
        <v>178</v>
      </c>
      <c r="GC6" s="16">
        <f>IF(GB4="N","0",IF(GB6="N",GC7/2,"0"))</f>
        <v>0</v>
      </c>
      <c r="GD6" s="276" t="s">
        <v>177</v>
      </c>
      <c r="GE6" s="277"/>
      <c r="GF6" s="278"/>
      <c r="GG6" s="117" t="s">
        <v>178</v>
      </c>
      <c r="GH6" s="16">
        <f>IF(GG4="N","0",IF(GG6="N",GH7/2,"0"))</f>
        <v>0</v>
      </c>
      <c r="GI6" s="276" t="s">
        <v>177</v>
      </c>
      <c r="GJ6" s="277"/>
      <c r="GK6" s="278"/>
      <c r="GL6" s="117" t="s">
        <v>178</v>
      </c>
      <c r="GM6" s="16">
        <f>IF(GL4="N","0",IF(GL6="N",GM7/2,"0"))</f>
        <v>0</v>
      </c>
      <c r="GN6" s="276" t="s">
        <v>177</v>
      </c>
      <c r="GO6" s="277"/>
      <c r="GP6" s="278"/>
      <c r="GQ6" s="117" t="s">
        <v>178</v>
      </c>
      <c r="GR6" s="16">
        <f>IF(GQ4="N","0",IF(GQ6="N",GR7/2,"0"))</f>
        <v>0</v>
      </c>
      <c r="GS6" s="276" t="s">
        <v>177</v>
      </c>
      <c r="GT6" s="277"/>
      <c r="GU6" s="278"/>
      <c r="GV6" s="117" t="s">
        <v>178</v>
      </c>
      <c r="GW6" s="16">
        <f>IF(GV4="N","0",IF(GV6="N",GW7/2,"0"))</f>
        <v>0</v>
      </c>
      <c r="GX6" s="276" t="s">
        <v>177</v>
      </c>
      <c r="GY6" s="277"/>
      <c r="GZ6" s="278"/>
      <c r="HA6" s="117" t="s">
        <v>178</v>
      </c>
      <c r="HB6" s="16">
        <f>IF(HA4="N","0",IF(HA6="N",HB7/2,"0"))</f>
        <v>0</v>
      </c>
      <c r="HC6" s="276" t="s">
        <v>177</v>
      </c>
      <c r="HD6" s="277"/>
      <c r="HE6" s="278"/>
      <c r="HF6" s="117" t="s">
        <v>178</v>
      </c>
      <c r="HG6" s="16">
        <f>IF(HF4="N","0",IF(HF6="N",HG7/2,"0"))</f>
        <v>0</v>
      </c>
      <c r="HH6" s="276" t="s">
        <v>177</v>
      </c>
      <c r="HI6" s="277"/>
      <c r="HJ6" s="278"/>
      <c r="HK6" s="117" t="s">
        <v>178</v>
      </c>
      <c r="HL6" s="16">
        <f>IF(HK4="N","0",IF(HK6="N",HL7/2,"0"))</f>
        <v>0</v>
      </c>
      <c r="HM6" s="276" t="s">
        <v>177</v>
      </c>
      <c r="HN6" s="277"/>
      <c r="HO6" s="278"/>
      <c r="HP6" s="117" t="s">
        <v>178</v>
      </c>
      <c r="HQ6" s="16">
        <f>IF(HP4="N","0",IF(HP6="N",HQ7/2,"0"))</f>
        <v>0</v>
      </c>
      <c r="HR6" s="276" t="s">
        <v>177</v>
      </c>
      <c r="HS6" s="277"/>
      <c r="HT6" s="278"/>
      <c r="HU6" s="117" t="s">
        <v>178</v>
      </c>
      <c r="HV6" s="16">
        <f>IF(HU4="N","0",IF(HU6="N",HV7/2,"0"))</f>
        <v>0</v>
      </c>
      <c r="HW6" s="276" t="s">
        <v>177</v>
      </c>
      <c r="HX6" s="277"/>
      <c r="HY6" s="278"/>
      <c r="HZ6" s="117" t="s">
        <v>178</v>
      </c>
      <c r="IA6" s="16">
        <f>IF(HZ4="N","0",IF(HZ6="N",IA7/2,"0"))</f>
        <v>0</v>
      </c>
      <c r="IB6" s="276" t="s">
        <v>177</v>
      </c>
      <c r="IC6" s="277"/>
      <c r="ID6" s="278"/>
      <c r="IE6" s="117" t="s">
        <v>178</v>
      </c>
      <c r="IF6" s="16">
        <f>IF(IE4="N","0",IF(IE6="N",IF7/2,"0"))</f>
        <v>0</v>
      </c>
      <c r="IG6" s="276" t="s">
        <v>177</v>
      </c>
      <c r="IH6" s="277"/>
      <c r="II6" s="278"/>
      <c r="IJ6" s="117" t="s">
        <v>178</v>
      </c>
      <c r="IK6" s="16">
        <f>IF(IJ4="N","0",IF(IJ6="N",IK7/2,"0"))</f>
        <v>0</v>
      </c>
      <c r="IL6" s="276" t="s">
        <v>177</v>
      </c>
      <c r="IM6" s="277"/>
      <c r="IN6" s="278"/>
      <c r="IO6" s="117" t="s">
        <v>178</v>
      </c>
      <c r="IP6" s="16">
        <f>IF(IO4="N","0",IF(IO6="N",IP7/2,"0"))</f>
        <v>0</v>
      </c>
    </row>
    <row r="7" spans="1:250" x14ac:dyDescent="0.25">
      <c r="A7" s="276" t="s">
        <v>180</v>
      </c>
      <c r="B7" s="277"/>
      <c r="C7" s="278"/>
      <c r="D7" s="117" t="s">
        <v>492</v>
      </c>
      <c r="E7" s="16">
        <f>IF(OR(D7="RPX",D7="SS"),30,IF(OR(D7="RPX-T",D7="EUC"),50,0))</f>
        <v>50</v>
      </c>
      <c r="F7" s="276" t="s">
        <v>180</v>
      </c>
      <c r="G7" s="277"/>
      <c r="H7" s="278"/>
      <c r="I7" s="117" t="s">
        <v>492</v>
      </c>
      <c r="J7" s="16">
        <f>IF(OR(I7="RPX",I7="SS"),30,IF(OR(I7="RPX-T",I7="EUC"),50,0))</f>
        <v>50</v>
      </c>
      <c r="K7" s="276" t="s">
        <v>180</v>
      </c>
      <c r="L7" s="277"/>
      <c r="M7" s="278"/>
      <c r="N7" s="117" t="s">
        <v>492</v>
      </c>
      <c r="O7" s="16">
        <f>IF(OR(N7="RPX",N7="SS"),30,IF(OR(N7="RPX-T",N7="EUC"),50,0))</f>
        <v>50</v>
      </c>
      <c r="P7" s="276" t="s">
        <v>180</v>
      </c>
      <c r="Q7" s="277"/>
      <c r="R7" s="278"/>
      <c r="S7" s="117" t="s">
        <v>492</v>
      </c>
      <c r="T7" s="16">
        <f>IF(OR(S7="RPX",S7="SS"),30,IF(OR(S7="RPX-T",S7="EUC"),50,0))</f>
        <v>50</v>
      </c>
      <c r="U7" s="276" t="s">
        <v>180</v>
      </c>
      <c r="V7" s="277"/>
      <c r="W7" s="278"/>
      <c r="X7" s="117" t="s">
        <v>492</v>
      </c>
      <c r="Y7" s="16">
        <f>IF(OR(X7="RPX",X7="SS"),30,IF(OR(X7="RPX-T",X7="EUC"),50,0))</f>
        <v>50</v>
      </c>
      <c r="Z7" s="276" t="s">
        <v>180</v>
      </c>
      <c r="AA7" s="277"/>
      <c r="AB7" s="278"/>
      <c r="AC7" s="117"/>
      <c r="AD7" s="16">
        <f>IF(OR(AC7="RPX",AC7="SS"),30,IF(OR(AC7="RPX-T",AC7="EUC"),50,0))</f>
        <v>0</v>
      </c>
      <c r="AE7" s="276" t="s">
        <v>180</v>
      </c>
      <c r="AF7" s="277"/>
      <c r="AG7" s="278"/>
      <c r="AH7" s="117" t="s">
        <v>492</v>
      </c>
      <c r="AI7" s="16">
        <f>IF(OR(AH7="RPX",AH7="SS"),30,IF(OR(AH7="RPX-T",AH7="EUC"),50,0))</f>
        <v>50</v>
      </c>
      <c r="AJ7" s="276" t="s">
        <v>180</v>
      </c>
      <c r="AK7" s="277"/>
      <c r="AL7" s="278"/>
      <c r="AM7" s="117" t="s">
        <v>492</v>
      </c>
      <c r="AN7" s="16">
        <f>IF(OR(AM7="RPX",AM7="SS"),30,IF(OR(AM7="RPX-T",AM7="EUC"),50,0))</f>
        <v>50</v>
      </c>
      <c r="AO7" s="276" t="s">
        <v>180</v>
      </c>
      <c r="AP7" s="277"/>
      <c r="AQ7" s="278"/>
      <c r="AR7" s="117" t="s">
        <v>492</v>
      </c>
      <c r="AS7" s="16">
        <f>IF(OR(AR7="RPX",AR7="SS"),30,IF(OR(AR7="RPX-T",AR7="EUC"),50,0))</f>
        <v>50</v>
      </c>
      <c r="AT7" s="276" t="s">
        <v>180</v>
      </c>
      <c r="AU7" s="277"/>
      <c r="AV7" s="278"/>
      <c r="AW7" s="117"/>
      <c r="AX7" s="16">
        <f>IF(OR(AW7="RPX",AW7="SS"),30,IF(OR(AW7="RPX-T",AW7="EUC"),50,0))</f>
        <v>0</v>
      </c>
      <c r="AY7" s="276" t="s">
        <v>180</v>
      </c>
      <c r="AZ7" s="277"/>
      <c r="BA7" s="278"/>
      <c r="BB7" s="117" t="s">
        <v>487</v>
      </c>
      <c r="BC7" s="16">
        <f>IF(OR(BB7="RPX",BB7="SS"),30,IF(OR(BB7="RPX-T",BB7="EUC"),50,0))</f>
        <v>30</v>
      </c>
      <c r="BD7" s="276" t="s">
        <v>180</v>
      </c>
      <c r="BE7" s="277"/>
      <c r="BF7" s="278"/>
      <c r="BG7" s="117" t="s">
        <v>487</v>
      </c>
      <c r="BH7" s="16">
        <f>IF(OR(BG7="RPX",BG7="SS"),30,IF(OR(BG7="RPX-T",BG7="EUC"),50,0))</f>
        <v>30</v>
      </c>
      <c r="BI7" s="276" t="s">
        <v>180</v>
      </c>
      <c r="BJ7" s="277"/>
      <c r="BK7" s="278"/>
      <c r="BL7" s="117" t="s">
        <v>492</v>
      </c>
      <c r="BM7" s="16">
        <f>IF(OR(BL7="RPX",BL7="SS"),30,IF(OR(BL7="RPX-T",BL7="EUC"),50,0))</f>
        <v>50</v>
      </c>
      <c r="BN7" s="276" t="s">
        <v>180</v>
      </c>
      <c r="BO7" s="277"/>
      <c r="BP7" s="278"/>
      <c r="BQ7" s="117" t="s">
        <v>487</v>
      </c>
      <c r="BR7" s="16">
        <f>IF(OR(BQ7="RPX",BQ7="SS"),30,IF(OR(BQ7="RPX-T",BQ7="EUC"),50,0))</f>
        <v>30</v>
      </c>
      <c r="BS7" s="276" t="s">
        <v>180</v>
      </c>
      <c r="BT7" s="277"/>
      <c r="BU7" s="278"/>
      <c r="BV7" s="254" t="s">
        <v>487</v>
      </c>
      <c r="BW7" s="16">
        <f>IF(OR(BV7="RPX",BV7="SS"),30,IF(OR(BV7="RPX-T",BV7="EUC"),50,0))</f>
        <v>30</v>
      </c>
      <c r="BX7" s="276" t="s">
        <v>180</v>
      </c>
      <c r="BY7" s="277"/>
      <c r="BZ7" s="278"/>
      <c r="CA7" s="254" t="s">
        <v>487</v>
      </c>
      <c r="CB7" s="16">
        <f>IF(OR(CA7="RPX",CA7="SS"),30,IF(OR(CA7="RPX-T",CA7="EUC"),50,0))</f>
        <v>30</v>
      </c>
      <c r="CC7" s="276" t="s">
        <v>180</v>
      </c>
      <c r="CD7" s="277"/>
      <c r="CE7" s="278"/>
      <c r="CF7" s="254" t="s">
        <v>492</v>
      </c>
      <c r="CG7" s="16">
        <f>IF(OR(CF7="RPX",CF7="SS"),30,IF(OR(CF7="RPX-T",CF7="EUC"),50,0))</f>
        <v>50</v>
      </c>
      <c r="CH7" s="276" t="s">
        <v>180</v>
      </c>
      <c r="CI7" s="277"/>
      <c r="CJ7" s="278"/>
      <c r="CK7" s="117" t="s">
        <v>487</v>
      </c>
      <c r="CL7" s="16">
        <f>IF(OR(CK7="RPX",CK7="SS"),30,IF(OR(CK7="RPX-T",CK7="EUC"),50,0))</f>
        <v>30</v>
      </c>
      <c r="CM7" s="276" t="s">
        <v>180</v>
      </c>
      <c r="CN7" s="277"/>
      <c r="CO7" s="278"/>
      <c r="CP7" s="117"/>
      <c r="CQ7" s="16">
        <f>IF(OR(CP7="RPX",CP7="SS"),30,IF(OR(CP7="RPX-T",CP7="EUC"),50,0))</f>
        <v>0</v>
      </c>
      <c r="CR7" s="276" t="s">
        <v>180</v>
      </c>
      <c r="CS7" s="277"/>
      <c r="CT7" s="278"/>
      <c r="CU7" s="117"/>
      <c r="CV7" s="16">
        <f>IF(OR(CU7="RPX",CU7="SS"),30,IF(OR(CU7="RPX-T",CU7="EUC"),50,0))</f>
        <v>0</v>
      </c>
      <c r="CW7" s="276" t="s">
        <v>180</v>
      </c>
      <c r="CX7" s="277"/>
      <c r="CY7" s="278"/>
      <c r="CZ7" s="117"/>
      <c r="DA7" s="16">
        <f>IF(OR(CZ7="RPX",CZ7="SS"),30,IF(OR(CZ7="RPX-T",CZ7="EUC"),50,0))</f>
        <v>0</v>
      </c>
      <c r="DB7" s="276" t="s">
        <v>180</v>
      </c>
      <c r="DC7" s="277"/>
      <c r="DD7" s="278"/>
      <c r="DE7" s="117"/>
      <c r="DF7" s="16">
        <f>IF(OR(DE7="RPX",DE7="SS"),30,IF(OR(DE7="RPX-T",DE7="EUC"),50,0))</f>
        <v>0</v>
      </c>
      <c r="DG7" s="276" t="s">
        <v>180</v>
      </c>
      <c r="DH7" s="277"/>
      <c r="DI7" s="278"/>
      <c r="DJ7" s="117"/>
      <c r="DK7" s="16">
        <f>IF(OR(DJ7="RPX",DJ7="SS"),30,IF(OR(DJ7="RPX-T",DJ7="EUC"),50,0))</f>
        <v>0</v>
      </c>
      <c r="DL7" s="276" t="s">
        <v>180</v>
      </c>
      <c r="DM7" s="277"/>
      <c r="DN7" s="278"/>
      <c r="DO7" s="117"/>
      <c r="DP7" s="16">
        <f>IF(OR(DO7="RPX",DO7="SS"),30,IF(OR(DO7="RPX-T",DO7="EUC"),50,0))</f>
        <v>0</v>
      </c>
      <c r="DQ7" s="276" t="s">
        <v>180</v>
      </c>
      <c r="DR7" s="277"/>
      <c r="DS7" s="278"/>
      <c r="DT7" s="117"/>
      <c r="DU7" s="16">
        <f>IF(OR(DT7="RPX",DT7="SS"),30,IF(OR(DT7="RPX-T",DT7="EUC"),50,0))</f>
        <v>0</v>
      </c>
      <c r="DV7" s="276" t="s">
        <v>180</v>
      </c>
      <c r="DW7" s="277"/>
      <c r="DX7" s="278"/>
      <c r="DY7" s="117"/>
      <c r="DZ7" s="16">
        <f>IF(OR(DY7="RPX",DY7="SS"),30,IF(OR(DY7="RPX-T",DY7="EUC"),50,0))</f>
        <v>0</v>
      </c>
      <c r="EA7" s="276" t="s">
        <v>180</v>
      </c>
      <c r="EB7" s="277"/>
      <c r="EC7" s="278"/>
      <c r="ED7" s="117"/>
      <c r="EE7" s="16">
        <f>IF(OR(ED7="RPX",ED7="SS"),30,IF(OR(ED7="RPX-T",ED7="EUC"),50,0))</f>
        <v>0</v>
      </c>
      <c r="EF7" s="276" t="s">
        <v>180</v>
      </c>
      <c r="EG7" s="277"/>
      <c r="EH7" s="278"/>
      <c r="EI7" s="117"/>
      <c r="EJ7" s="16">
        <f>IF(OR(EI7="RPX",EI7="SS"),30,IF(OR(EI7="RPX-T",EI7="EUC"),50,0))</f>
        <v>0</v>
      </c>
      <c r="EK7" s="276" t="s">
        <v>180</v>
      </c>
      <c r="EL7" s="277"/>
      <c r="EM7" s="278"/>
      <c r="EN7" s="117"/>
      <c r="EO7" s="16">
        <f>IF(OR(EN7="RPX",EN7="SS"),30,IF(OR(EN7="RPX-T",EN7="EUC"),50,0))</f>
        <v>0</v>
      </c>
      <c r="EP7" s="276" t="s">
        <v>180</v>
      </c>
      <c r="EQ7" s="277"/>
      <c r="ER7" s="278"/>
      <c r="ES7" s="117"/>
      <c r="ET7" s="16">
        <f>IF(OR(ES7="RPX",ES7="SS"),30,IF(OR(ES7="RPX-T",ES7="EUC"),50,0))</f>
        <v>0</v>
      </c>
      <c r="EU7" s="276" t="s">
        <v>180</v>
      </c>
      <c r="EV7" s="277"/>
      <c r="EW7" s="278"/>
      <c r="EX7" s="117"/>
      <c r="EY7" s="16">
        <f>IF(OR(EX7="RPX",EX7="SS"),30,IF(OR(EX7="RPX-T",EX7="EUC"),50,0))</f>
        <v>0</v>
      </c>
      <c r="EZ7" s="276" t="s">
        <v>180</v>
      </c>
      <c r="FA7" s="277"/>
      <c r="FB7" s="278"/>
      <c r="FC7" s="117"/>
      <c r="FD7" s="16">
        <f>IF(OR(FC7="RPX",FC7="SS"),30,IF(OR(FC7="RPX-T",FC7="EUC"),50,0))</f>
        <v>0</v>
      </c>
      <c r="FE7" s="276" t="s">
        <v>180</v>
      </c>
      <c r="FF7" s="277"/>
      <c r="FG7" s="278"/>
      <c r="FH7" s="117"/>
      <c r="FI7" s="16">
        <f>IF(OR(FH7="RPX",FH7="SS"),30,IF(OR(FH7="RPX-T",FH7="EUC"),50,0))</f>
        <v>0</v>
      </c>
      <c r="FJ7" s="276" t="s">
        <v>180</v>
      </c>
      <c r="FK7" s="277"/>
      <c r="FL7" s="278"/>
      <c r="FM7" s="117"/>
      <c r="FN7" s="16">
        <f>IF(OR(FM7="RPX",FM7="SS"),30,IF(OR(FM7="RPX-T",FM7="EUC"),50,0))</f>
        <v>0</v>
      </c>
      <c r="FO7" s="276" t="s">
        <v>180</v>
      </c>
      <c r="FP7" s="277"/>
      <c r="FQ7" s="278"/>
      <c r="FR7" s="117"/>
      <c r="FS7" s="16">
        <f>IF(OR(FR7="RPX",FR7="SS"),30,IF(OR(FR7="RPX-T",FR7="EUC"),50,0))</f>
        <v>0</v>
      </c>
      <c r="FT7" s="276" t="s">
        <v>180</v>
      </c>
      <c r="FU7" s="277"/>
      <c r="FV7" s="278"/>
      <c r="FW7" s="117"/>
      <c r="FX7" s="16">
        <f>IF(OR(FW7="RPX",FW7="SS"),30,IF(OR(FW7="RPX-T",FW7="EUC"),50,0))</f>
        <v>0</v>
      </c>
      <c r="FY7" s="276" t="s">
        <v>180</v>
      </c>
      <c r="FZ7" s="277"/>
      <c r="GA7" s="278"/>
      <c r="GB7" s="117"/>
      <c r="GC7" s="16">
        <f>IF(OR(GB7="RPX",GB7="SS"),30,IF(OR(GB7="RPX-T",GB7="EUC"),50,0))</f>
        <v>0</v>
      </c>
      <c r="GD7" s="276" t="s">
        <v>180</v>
      </c>
      <c r="GE7" s="277"/>
      <c r="GF7" s="278"/>
      <c r="GG7" s="117"/>
      <c r="GH7" s="16">
        <f>IF(OR(GG7="RPX",GG7="SS"),30,IF(OR(GG7="RPX-T",GG7="EUC"),50,0))</f>
        <v>0</v>
      </c>
      <c r="GI7" s="276" t="s">
        <v>180</v>
      </c>
      <c r="GJ7" s="277"/>
      <c r="GK7" s="278"/>
      <c r="GL7" s="117"/>
      <c r="GM7" s="16">
        <f>IF(OR(GL7="RPX",GL7="SS"),30,IF(OR(GL7="RPX-T",GL7="EUC"),50,0))</f>
        <v>0</v>
      </c>
      <c r="GN7" s="276" t="s">
        <v>180</v>
      </c>
      <c r="GO7" s="277"/>
      <c r="GP7" s="278"/>
      <c r="GQ7" s="117"/>
      <c r="GR7" s="16">
        <f>IF(OR(GQ7="RPX",GQ7="SS"),30,IF(OR(GQ7="RPX-T",GQ7="EUC"),50,0))</f>
        <v>0</v>
      </c>
      <c r="GS7" s="276" t="s">
        <v>180</v>
      </c>
      <c r="GT7" s="277"/>
      <c r="GU7" s="278"/>
      <c r="GV7" s="117"/>
      <c r="GW7" s="16">
        <f>IF(OR(GV7="RPX",GV7="SS"),30,IF(OR(GV7="RPX-T",GV7="EUC"),50,0))</f>
        <v>0</v>
      </c>
      <c r="GX7" s="276" t="s">
        <v>180</v>
      </c>
      <c r="GY7" s="277"/>
      <c r="GZ7" s="278"/>
      <c r="HA7" s="117"/>
      <c r="HB7" s="16">
        <f>IF(OR(HA7="RPX",HA7="SS"),30,IF(OR(HA7="RPX-T",HA7="EUC"),50,0))</f>
        <v>0</v>
      </c>
      <c r="HC7" s="276" t="s">
        <v>180</v>
      </c>
      <c r="HD7" s="277"/>
      <c r="HE7" s="278"/>
      <c r="HF7" s="117"/>
      <c r="HG7" s="16">
        <f>IF(OR(HF7="RPX",HF7="SS"),30,IF(OR(HF7="RPX-T",HF7="EUC"),50,0))</f>
        <v>0</v>
      </c>
      <c r="HH7" s="276" t="s">
        <v>180</v>
      </c>
      <c r="HI7" s="277"/>
      <c r="HJ7" s="278"/>
      <c r="HK7" s="117"/>
      <c r="HL7" s="16">
        <f>IF(OR(HK7="RPX",HK7="SS"),30,IF(OR(HK7="RPX-T",HK7="EUC"),50,0))</f>
        <v>0</v>
      </c>
      <c r="HM7" s="276" t="s">
        <v>180</v>
      </c>
      <c r="HN7" s="277"/>
      <c r="HO7" s="278"/>
      <c r="HP7" s="117"/>
      <c r="HQ7" s="16">
        <f>IF(OR(HP7="RPX",HP7="SS"),30,IF(OR(HP7="RPX-T",HP7="EUC"),50,0))</f>
        <v>0</v>
      </c>
      <c r="HR7" s="276" t="s">
        <v>180</v>
      </c>
      <c r="HS7" s="277"/>
      <c r="HT7" s="278"/>
      <c r="HU7" s="117"/>
      <c r="HV7" s="16">
        <f>IF(OR(HU7="RPX",HU7="SS"),30,IF(OR(HU7="RPX-T",HU7="EUC"),50,0))</f>
        <v>0</v>
      </c>
      <c r="HW7" s="276" t="s">
        <v>180</v>
      </c>
      <c r="HX7" s="277"/>
      <c r="HY7" s="278"/>
      <c r="HZ7" s="117"/>
      <c r="IA7" s="16">
        <f>IF(OR(HZ7="RPX",HZ7="SS"),30,IF(OR(HZ7="RPX-T",HZ7="EUC"),50,0))</f>
        <v>0</v>
      </c>
      <c r="IB7" s="276" t="s">
        <v>180</v>
      </c>
      <c r="IC7" s="277"/>
      <c r="ID7" s="278"/>
      <c r="IE7" s="117"/>
      <c r="IF7" s="16">
        <f>IF(OR(IE7="RPX",IE7="SS"),30,IF(OR(IE7="RPX-T",IE7="EUC"),50,0))</f>
        <v>0</v>
      </c>
      <c r="IG7" s="276" t="s">
        <v>180</v>
      </c>
      <c r="IH7" s="277"/>
      <c r="II7" s="278"/>
      <c r="IJ7" s="117"/>
      <c r="IK7" s="16">
        <f>IF(OR(IJ7="RPX",IJ7="SS"),30,IF(OR(IJ7="RPX-T",IJ7="EUC"),50,0))</f>
        <v>0</v>
      </c>
      <c r="IL7" s="276" t="s">
        <v>180</v>
      </c>
      <c r="IM7" s="277"/>
      <c r="IN7" s="278"/>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90"/>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90"/>
      <c r="AI9" s="16">
        <f>IF(AE9="",IF(AG9="","",AG9),AE9)</f>
        <v>0</v>
      </c>
      <c r="AJ9" s="90">
        <v>0</v>
      </c>
      <c r="AK9" s="90"/>
      <c r="AL9" s="90"/>
      <c r="AM9" s="116"/>
      <c r="AN9" s="16">
        <f>IF(AJ9="",IF(AL9="","",AL9),AJ9)</f>
        <v>0</v>
      </c>
      <c r="AO9" s="90">
        <v>0</v>
      </c>
      <c r="AP9" s="90"/>
      <c r="AQ9" s="90"/>
      <c r="AR9" s="116"/>
      <c r="AS9" s="16">
        <f>IF(AO9="",IF(AQ9="","",AQ9),AO9)</f>
        <v>0</v>
      </c>
      <c r="AT9" s="90"/>
      <c r="AU9" s="90"/>
      <c r="AV9" s="90">
        <v>0</v>
      </c>
      <c r="AW9" s="116"/>
      <c r="AX9" s="16">
        <f>IF(AT9="",IF(AV9="","",AV9),AT9)</f>
        <v>0</v>
      </c>
      <c r="AY9" s="90"/>
      <c r="AZ9" s="90"/>
      <c r="BA9" s="90">
        <v>0</v>
      </c>
      <c r="BB9" s="116"/>
      <c r="BC9" s="16">
        <f>IF(AY9="",IF(BA9="","",BA9),AY9)</f>
        <v>0</v>
      </c>
      <c r="BD9" s="90"/>
      <c r="BE9" s="90"/>
      <c r="BF9" s="90">
        <v>0</v>
      </c>
      <c r="BG9" s="116"/>
      <c r="BH9" s="16">
        <f>IF(BD9="",IF(BF9="","",BF9),BD9)</f>
        <v>0</v>
      </c>
      <c r="BI9" s="90">
        <v>0</v>
      </c>
      <c r="BJ9" s="90"/>
      <c r="BK9" s="90"/>
      <c r="BL9" s="116"/>
      <c r="BM9" s="16">
        <f>IF(BI9="",IF(BK9="","",BK9),BI9)</f>
        <v>0</v>
      </c>
      <c r="BN9" s="90"/>
      <c r="BO9" s="90"/>
      <c r="BP9" s="90">
        <v>0</v>
      </c>
      <c r="BQ9" s="116"/>
      <c r="BR9" s="16">
        <f>IF(BN9="",IF(BP9="","",BP9),BN9)</f>
        <v>0</v>
      </c>
      <c r="BS9" s="90"/>
      <c r="BT9" s="90"/>
      <c r="BU9" s="90">
        <v>0</v>
      </c>
      <c r="BV9" s="90"/>
      <c r="BW9" s="16">
        <f>IF(BS9="",IF(BU9="","",BU9),BS9)</f>
        <v>0</v>
      </c>
      <c r="BX9" s="90"/>
      <c r="BY9" s="90"/>
      <c r="BZ9" s="90">
        <v>0</v>
      </c>
      <c r="CA9" s="116"/>
      <c r="CB9" s="16">
        <f>IF(BX9="",IF(BZ9="","",BZ9),BX9)</f>
        <v>0</v>
      </c>
      <c r="CC9" s="90"/>
      <c r="CD9" s="90"/>
      <c r="CE9" s="90">
        <v>0</v>
      </c>
      <c r="CF9" s="90"/>
      <c r="CG9" s="16">
        <f>IF(CC9="",IF(CE9="","",CE9),CC9)</f>
        <v>0</v>
      </c>
      <c r="CH9" s="90"/>
      <c r="CI9" s="90"/>
      <c r="CJ9" s="90">
        <v>0</v>
      </c>
      <c r="CK9" s="116"/>
      <c r="CL9" s="16">
        <f>IF(CH9="",IF(CJ9="","",CJ9),CH9)</f>
        <v>0</v>
      </c>
      <c r="CM9" s="90"/>
      <c r="CN9" s="90"/>
      <c r="CO9" s="90">
        <v>0</v>
      </c>
      <c r="CP9" s="116"/>
      <c r="CQ9" s="16">
        <f>IF(CM9="",IF(CO9="","",CO9),CM9)</f>
        <v>0</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116"/>
      <c r="B10" s="116">
        <v>50</v>
      </c>
      <c r="C10" s="116"/>
      <c r="D10" s="116"/>
      <c r="E10" s="16">
        <f>IF(A10="",C10,A10)</f>
        <v>0</v>
      </c>
      <c r="F10" s="90"/>
      <c r="G10" s="90">
        <v>50</v>
      </c>
      <c r="H10" s="90"/>
      <c r="I10" s="116"/>
      <c r="J10" s="16">
        <f>IF(F10="",H10,F10)</f>
        <v>0</v>
      </c>
      <c r="K10" s="90"/>
      <c r="L10" s="90">
        <v>50</v>
      </c>
      <c r="M10" s="90"/>
      <c r="N10" s="90"/>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90"/>
      <c r="AI10" s="16">
        <f>IF(AE10="",AG10,AE10)</f>
        <v>0</v>
      </c>
      <c r="AJ10" s="90"/>
      <c r="AK10" s="90">
        <v>50</v>
      </c>
      <c r="AL10" s="90"/>
      <c r="AM10" s="116"/>
      <c r="AN10" s="16">
        <f>IF(AJ10="",AL10,AJ10)</f>
        <v>0</v>
      </c>
      <c r="AO10" s="90"/>
      <c r="AP10" s="90">
        <v>50</v>
      </c>
      <c r="AQ10" s="90"/>
      <c r="AR10" s="116"/>
      <c r="AS10" s="16">
        <f>IF(AO10="",AQ10,AO10)</f>
        <v>0</v>
      </c>
      <c r="AT10" s="90"/>
      <c r="AU10" s="90"/>
      <c r="AV10" s="90"/>
      <c r="AW10" s="116">
        <v>50</v>
      </c>
      <c r="AX10" s="16">
        <f>IF(AT10="",AV10,AT10)</f>
        <v>0</v>
      </c>
      <c r="AY10" s="90"/>
      <c r="AZ10" s="90"/>
      <c r="BA10" s="90"/>
      <c r="BB10" s="116">
        <v>50</v>
      </c>
      <c r="BC10" s="16">
        <f>IF(AY10="",BA10,AY10)</f>
        <v>0</v>
      </c>
      <c r="BD10" s="90"/>
      <c r="BE10" s="90"/>
      <c r="BF10" s="90"/>
      <c r="BG10" s="116">
        <v>50</v>
      </c>
      <c r="BH10" s="16">
        <f>IF(BD10="",BF10,BD10)</f>
        <v>0</v>
      </c>
      <c r="BI10" s="90"/>
      <c r="BJ10" s="90">
        <v>50</v>
      </c>
      <c r="BK10" s="90"/>
      <c r="BL10" s="116"/>
      <c r="BM10" s="16">
        <f>IF(BI10="",BK10,BI10)</f>
        <v>0</v>
      </c>
      <c r="BN10" s="90"/>
      <c r="BO10" s="90"/>
      <c r="BP10" s="90"/>
      <c r="BQ10" s="116">
        <v>50</v>
      </c>
      <c r="BR10" s="16">
        <f>IF(BN10="",BP10,BN10)</f>
        <v>0</v>
      </c>
      <c r="BS10" s="90"/>
      <c r="BT10" s="90"/>
      <c r="BU10" s="90"/>
      <c r="BV10" s="90">
        <v>50</v>
      </c>
      <c r="BW10" s="16">
        <f>IF(BS10="",BU10,BS10)</f>
        <v>0</v>
      </c>
      <c r="BX10" s="90"/>
      <c r="BY10" s="90"/>
      <c r="BZ10" s="90"/>
      <c r="CA10" s="116">
        <v>50</v>
      </c>
      <c r="CB10" s="16">
        <f>IF(BX10="",BZ10,BX10)</f>
        <v>0</v>
      </c>
      <c r="CC10" s="90"/>
      <c r="CD10" s="90"/>
      <c r="CE10" s="90"/>
      <c r="CF10" s="90">
        <v>50</v>
      </c>
      <c r="CG10" s="16">
        <f>IF(CC10="",CE10,CC10)</f>
        <v>0</v>
      </c>
      <c r="CH10" s="90"/>
      <c r="CI10" s="90"/>
      <c r="CJ10" s="90"/>
      <c r="CK10" s="116">
        <v>50</v>
      </c>
      <c r="CL10" s="16">
        <f>IF(CH10="",CJ10,CH10)</f>
        <v>0</v>
      </c>
      <c r="CM10" s="90"/>
      <c r="CN10" s="90"/>
      <c r="CO10" s="90"/>
      <c r="CP10" s="116">
        <v>50</v>
      </c>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116">
        <v>358</v>
      </c>
      <c r="B11" s="116"/>
      <c r="C11" s="116"/>
      <c r="D11" s="116"/>
      <c r="E11" s="16">
        <f t="shared" ref="E11:E74" si="1">IF(A11="",C11,A11)</f>
        <v>358</v>
      </c>
      <c r="F11" s="90">
        <v>178</v>
      </c>
      <c r="G11" s="90"/>
      <c r="H11" s="90"/>
      <c r="I11" s="116"/>
      <c r="J11" s="16">
        <f t="shared" ref="J11:J74" si="2">IF(F11="",H11,F11)</f>
        <v>178</v>
      </c>
      <c r="K11" s="90">
        <v>210</v>
      </c>
      <c r="L11" s="90"/>
      <c r="M11" s="90"/>
      <c r="N11" s="90"/>
      <c r="O11" s="16">
        <f t="shared" ref="O11:O74" si="3">IF(K11="",M11,K11)</f>
        <v>210</v>
      </c>
      <c r="P11" s="90">
        <v>140</v>
      </c>
      <c r="Q11" s="90"/>
      <c r="R11" s="90"/>
      <c r="S11" s="116"/>
      <c r="T11" s="16">
        <f t="shared" ref="T11:T74" si="4">IF(P11="",R11,P11)</f>
        <v>140</v>
      </c>
      <c r="U11" s="90">
        <v>555</v>
      </c>
      <c r="V11" s="90"/>
      <c r="W11" s="90"/>
      <c r="X11" s="116"/>
      <c r="Y11" s="16">
        <f t="shared" ref="Y11:Y74" si="5">IF(U11="",W11,U11)</f>
        <v>555</v>
      </c>
      <c r="Z11" s="90">
        <v>728</v>
      </c>
      <c r="AA11" s="90"/>
      <c r="AB11" s="90"/>
      <c r="AC11" s="116"/>
      <c r="AD11" s="16">
        <f t="shared" ref="AD11:AD74" si="6">IF(Z11="",AB11,Z11)</f>
        <v>728</v>
      </c>
      <c r="AE11" s="90">
        <v>270</v>
      </c>
      <c r="AF11" s="90"/>
      <c r="AG11" s="90"/>
      <c r="AH11" s="90"/>
      <c r="AI11" s="16">
        <f t="shared" ref="AI11:AI74" si="7">IF(AE11="",AG11,AE11)</f>
        <v>270</v>
      </c>
      <c r="AJ11" s="255">
        <v>2</v>
      </c>
      <c r="AK11" s="90"/>
      <c r="AL11" s="90"/>
      <c r="AM11" s="116"/>
      <c r="AN11" s="16">
        <f t="shared" ref="AN11:AN74" si="8">IF(AJ11="",AL11,AJ11)</f>
        <v>2</v>
      </c>
      <c r="AO11" s="90">
        <v>325</v>
      </c>
      <c r="AP11" s="90"/>
      <c r="AQ11" s="90"/>
      <c r="AR11" s="116"/>
      <c r="AS11" s="16">
        <f t="shared" ref="AS11:AS74" si="9">IF(AO11="",AQ11,AO11)</f>
        <v>325</v>
      </c>
      <c r="AT11" s="90"/>
      <c r="AU11" s="90"/>
      <c r="AV11" s="90">
        <v>166</v>
      </c>
      <c r="AW11" s="116"/>
      <c r="AX11" s="16">
        <f t="shared" ref="AX11:AX74" si="10">IF(AT11="",AV11,AT11)</f>
        <v>166</v>
      </c>
      <c r="AY11" s="90"/>
      <c r="AZ11" s="90"/>
      <c r="BA11" s="90">
        <v>188</v>
      </c>
      <c r="BB11" s="116"/>
      <c r="BC11" s="16">
        <f t="shared" ref="BC11:BC74" si="11">IF(AY11="",BA11,AY11)</f>
        <v>188</v>
      </c>
      <c r="BD11" s="90"/>
      <c r="BE11" s="90"/>
      <c r="BF11" s="90">
        <v>202</v>
      </c>
      <c r="BG11" s="116"/>
      <c r="BH11" s="16">
        <f t="shared" ref="BH11:BH74" si="12">IF(BD11="",BF11,BD11)</f>
        <v>202</v>
      </c>
      <c r="BI11" s="90">
        <v>411</v>
      </c>
      <c r="BJ11" s="90"/>
      <c r="BK11" s="90"/>
      <c r="BL11" s="116"/>
      <c r="BM11" s="16">
        <f t="shared" ref="BM11:BM74" si="13">IF(BI11="",BK11,BI11)</f>
        <v>411</v>
      </c>
      <c r="BN11" s="90"/>
      <c r="BO11" s="90"/>
      <c r="BP11" s="90">
        <v>207</v>
      </c>
      <c r="BQ11" s="116"/>
      <c r="BR11" s="16">
        <f t="shared" ref="BR11:BR74" si="14">IF(BN11="",BP11,BN11)</f>
        <v>207</v>
      </c>
      <c r="BS11" s="90"/>
      <c r="BT11" s="90"/>
      <c r="BU11" s="90">
        <v>310</v>
      </c>
      <c r="BV11" s="90"/>
      <c r="BW11" s="16">
        <f t="shared" ref="BW11:BW74" si="15">IF(BS11="",BU11,BS11)</f>
        <v>310</v>
      </c>
      <c r="BX11" s="90"/>
      <c r="BY11" s="90"/>
      <c r="BZ11" s="90">
        <v>215</v>
      </c>
      <c r="CA11" s="116"/>
      <c r="CB11" s="16">
        <f t="shared" ref="CB11:CB74" si="16">IF(BX11="",BZ11,BX11)</f>
        <v>215</v>
      </c>
      <c r="CC11" s="90"/>
      <c r="CD11" s="90"/>
      <c r="CE11" s="90">
        <v>260</v>
      </c>
      <c r="CF11" s="116"/>
      <c r="CG11" s="16">
        <f t="shared" ref="CG11:CG74" si="17">IF(CC11="",CE11,CC11)</f>
        <v>260</v>
      </c>
      <c r="CH11" s="90"/>
      <c r="CI11" s="90"/>
      <c r="CJ11" s="90">
        <v>60</v>
      </c>
      <c r="CK11" s="116"/>
      <c r="CL11" s="16">
        <f t="shared" ref="CL11:CL74" si="18">IF(CH11="",CJ11,CH11)</f>
        <v>60</v>
      </c>
      <c r="CM11" s="90"/>
      <c r="CN11" s="90"/>
      <c r="CO11" s="90"/>
      <c r="CP11" s="116">
        <v>50</v>
      </c>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116">
        <v>272</v>
      </c>
      <c r="B12" s="116"/>
      <c r="C12" s="116"/>
      <c r="D12" s="116"/>
      <c r="E12" s="16">
        <f t="shared" si="1"/>
        <v>272</v>
      </c>
      <c r="F12" s="90">
        <v>137</v>
      </c>
      <c r="G12" s="90"/>
      <c r="H12" s="90"/>
      <c r="I12" s="116"/>
      <c r="J12" s="16">
        <f t="shared" si="2"/>
        <v>137</v>
      </c>
      <c r="K12" s="90">
        <v>210</v>
      </c>
      <c r="L12" s="90"/>
      <c r="M12" s="90"/>
      <c r="N12" s="90"/>
      <c r="O12" s="16">
        <f t="shared" si="3"/>
        <v>210</v>
      </c>
      <c r="P12" s="90">
        <v>320</v>
      </c>
      <c r="Q12" s="90"/>
      <c r="R12" s="90"/>
      <c r="S12" s="116"/>
      <c r="T12" s="16">
        <f t="shared" si="4"/>
        <v>320</v>
      </c>
      <c r="U12" s="90"/>
      <c r="V12" s="90">
        <v>20</v>
      </c>
      <c r="W12" s="90"/>
      <c r="X12" s="116"/>
      <c r="Y12" s="16">
        <f t="shared" si="5"/>
        <v>0</v>
      </c>
      <c r="Z12" s="90"/>
      <c r="AA12" s="90">
        <v>50</v>
      </c>
      <c r="AB12" s="90"/>
      <c r="AC12" s="116"/>
      <c r="AD12" s="16">
        <f t="shared" si="6"/>
        <v>0</v>
      </c>
      <c r="AE12" s="90"/>
      <c r="AF12" s="90">
        <v>20</v>
      </c>
      <c r="AG12" s="90"/>
      <c r="AH12" s="90"/>
      <c r="AI12" s="16">
        <f t="shared" si="7"/>
        <v>0</v>
      </c>
      <c r="AJ12" s="90">
        <v>252</v>
      </c>
      <c r="AK12" s="90"/>
      <c r="AL12" s="90"/>
      <c r="AM12" s="116"/>
      <c r="AN12" s="16">
        <f t="shared" si="8"/>
        <v>252</v>
      </c>
      <c r="AO12" s="90"/>
      <c r="AP12" s="90">
        <v>26</v>
      </c>
      <c r="AQ12" s="90"/>
      <c r="AR12" s="116"/>
      <c r="AS12" s="16">
        <f t="shared" si="9"/>
        <v>0</v>
      </c>
      <c r="AT12" s="90"/>
      <c r="AU12" s="90"/>
      <c r="AV12" s="90">
        <v>136</v>
      </c>
      <c r="AW12" s="116"/>
      <c r="AX12" s="16">
        <f t="shared" si="10"/>
        <v>136</v>
      </c>
      <c r="AY12" s="90"/>
      <c r="AZ12" s="90"/>
      <c r="BA12" s="90">
        <v>120</v>
      </c>
      <c r="BB12" s="116"/>
      <c r="BC12" s="16">
        <f t="shared" si="11"/>
        <v>120</v>
      </c>
      <c r="BD12" s="90"/>
      <c r="BE12" s="90"/>
      <c r="BF12" s="90"/>
      <c r="BG12" s="116">
        <v>50</v>
      </c>
      <c r="BH12" s="16">
        <f t="shared" si="12"/>
        <v>0</v>
      </c>
      <c r="BI12" s="90">
        <v>256</v>
      </c>
      <c r="BJ12" s="90"/>
      <c r="BK12" s="90"/>
      <c r="BL12" s="116"/>
      <c r="BM12" s="16">
        <f t="shared" si="13"/>
        <v>256</v>
      </c>
      <c r="BN12" s="90"/>
      <c r="BO12" s="90"/>
      <c r="BP12" s="90">
        <v>230</v>
      </c>
      <c r="BQ12" s="116"/>
      <c r="BR12" s="16">
        <f t="shared" si="14"/>
        <v>230</v>
      </c>
      <c r="BS12" s="90"/>
      <c r="BT12" s="90"/>
      <c r="BU12" s="90"/>
      <c r="BV12" s="90">
        <v>50</v>
      </c>
      <c r="BW12" s="16">
        <f t="shared" si="15"/>
        <v>0</v>
      </c>
      <c r="BX12" s="90"/>
      <c r="BY12" s="90"/>
      <c r="BZ12" s="90">
        <v>190</v>
      </c>
      <c r="CA12" s="116"/>
      <c r="CB12" s="16">
        <f t="shared" si="16"/>
        <v>190</v>
      </c>
      <c r="CC12" s="90"/>
      <c r="CD12" s="90">
        <v>26</v>
      </c>
      <c r="CE12" s="90"/>
      <c r="CF12" s="116"/>
      <c r="CG12" s="16">
        <f t="shared" si="17"/>
        <v>0</v>
      </c>
      <c r="CH12" s="90"/>
      <c r="CI12" s="90"/>
      <c r="CJ12" s="90">
        <v>250</v>
      </c>
      <c r="CK12" s="116"/>
      <c r="CL12" s="16">
        <f t="shared" si="18"/>
        <v>250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116">
        <v>136</v>
      </c>
      <c r="B13" s="116"/>
      <c r="C13" s="116"/>
      <c r="D13" s="116"/>
      <c r="E13" s="16">
        <f t="shared" si="1"/>
        <v>136</v>
      </c>
      <c r="F13" s="90"/>
      <c r="G13" s="90">
        <v>20</v>
      </c>
      <c r="H13" s="90"/>
      <c r="I13" s="116"/>
      <c r="J13" s="16">
        <f t="shared" si="2"/>
        <v>0</v>
      </c>
      <c r="K13" s="90"/>
      <c r="L13" s="90">
        <v>26</v>
      </c>
      <c r="M13" s="90"/>
      <c r="N13" s="90">
        <v>20</v>
      </c>
      <c r="O13" s="16">
        <f t="shared" ref="O13:O22" si="50">IF(K13="",M13,K13)</f>
        <v>0</v>
      </c>
      <c r="P13" s="90">
        <v>188</v>
      </c>
      <c r="Q13" s="90"/>
      <c r="R13" s="90"/>
      <c r="S13" s="116"/>
      <c r="T13" s="16">
        <f t="shared" si="4"/>
        <v>188</v>
      </c>
      <c r="U13" s="90">
        <v>780</v>
      </c>
      <c r="V13" s="90"/>
      <c r="W13" s="90"/>
      <c r="X13" s="116"/>
      <c r="Y13" s="16">
        <f t="shared" si="5"/>
        <v>780</v>
      </c>
      <c r="Z13" s="90"/>
      <c r="AA13" s="90"/>
      <c r="AB13" s="90"/>
      <c r="AC13" s="116"/>
      <c r="AD13" s="16">
        <f t="shared" si="6"/>
        <v>0</v>
      </c>
      <c r="AE13" s="90"/>
      <c r="AF13" s="90">
        <v>50</v>
      </c>
      <c r="AG13" s="90"/>
      <c r="AH13" s="90"/>
      <c r="AI13" s="16">
        <f t="shared" si="7"/>
        <v>0</v>
      </c>
      <c r="AJ13" s="90">
        <v>235</v>
      </c>
      <c r="AK13" s="90"/>
      <c r="AL13" s="90"/>
      <c r="AM13" s="116"/>
      <c r="AN13" s="16">
        <f t="shared" si="8"/>
        <v>235</v>
      </c>
      <c r="AO13" s="90"/>
      <c r="AP13" s="90"/>
      <c r="AQ13" s="90"/>
      <c r="AR13" s="116">
        <v>20</v>
      </c>
      <c r="AS13" s="16">
        <f t="shared" si="9"/>
        <v>0</v>
      </c>
      <c r="AT13" s="90"/>
      <c r="AU13" s="90"/>
      <c r="AV13" s="90">
        <v>405</v>
      </c>
      <c r="AW13" s="116"/>
      <c r="AX13" s="16">
        <f t="shared" si="10"/>
        <v>405</v>
      </c>
      <c r="AY13" s="90"/>
      <c r="AZ13" s="90"/>
      <c r="BA13" s="90">
        <v>188</v>
      </c>
      <c r="BB13" s="116"/>
      <c r="BC13" s="16">
        <f t="shared" si="11"/>
        <v>188</v>
      </c>
      <c r="BD13" s="90"/>
      <c r="BE13" s="90"/>
      <c r="BF13" s="90">
        <v>211</v>
      </c>
      <c r="BG13" s="116"/>
      <c r="BH13" s="16">
        <f t="shared" si="12"/>
        <v>211</v>
      </c>
      <c r="BI13" s="90"/>
      <c r="BJ13" s="90">
        <v>20</v>
      </c>
      <c r="BK13" s="90"/>
      <c r="BL13" s="116"/>
      <c r="BM13" s="16">
        <f t="shared" si="13"/>
        <v>0</v>
      </c>
      <c r="BN13" s="90"/>
      <c r="BO13" s="90"/>
      <c r="BP13" s="90">
        <v>225</v>
      </c>
      <c r="BQ13" s="116"/>
      <c r="BR13" s="16">
        <f t="shared" si="14"/>
        <v>225</v>
      </c>
      <c r="BS13" s="90"/>
      <c r="BT13" s="90"/>
      <c r="BU13" s="90">
        <v>200</v>
      </c>
      <c r="BV13" s="90"/>
      <c r="BW13" s="16">
        <f t="shared" si="15"/>
        <v>200</v>
      </c>
      <c r="BX13" s="90"/>
      <c r="BY13" s="90"/>
      <c r="BZ13" s="90">
        <v>245</v>
      </c>
      <c r="CA13" s="116"/>
      <c r="CB13" s="16">
        <f t="shared" si="16"/>
        <v>245</v>
      </c>
      <c r="CC13" s="90">
        <v>560</v>
      </c>
      <c r="CD13" s="90"/>
      <c r="CE13" s="90"/>
      <c r="CF13" s="116"/>
      <c r="CG13" s="16">
        <f t="shared" si="17"/>
        <v>560</v>
      </c>
      <c r="CH13" s="90"/>
      <c r="CI13" s="90"/>
      <c r="CJ13" s="90">
        <v>225</v>
      </c>
      <c r="CK13" s="116"/>
      <c r="CL13" s="16">
        <f t="shared" si="18"/>
        <v>225</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116">
        <v>140</v>
      </c>
      <c r="B14" s="116"/>
      <c r="C14" s="116"/>
      <c r="D14" s="116"/>
      <c r="E14" s="16">
        <f t="shared" si="1"/>
        <v>140</v>
      </c>
      <c r="F14" s="90">
        <v>293</v>
      </c>
      <c r="G14" s="90"/>
      <c r="H14" s="90"/>
      <c r="I14" s="116"/>
      <c r="J14" s="16">
        <f t="shared" si="2"/>
        <v>293</v>
      </c>
      <c r="K14" s="90"/>
      <c r="L14" s="90"/>
      <c r="M14" s="90"/>
      <c r="N14" s="90">
        <v>50</v>
      </c>
      <c r="O14" s="16">
        <f t="shared" si="50"/>
        <v>0</v>
      </c>
      <c r="P14" s="90"/>
      <c r="Q14" s="90"/>
      <c r="R14" s="90"/>
      <c r="S14" s="116"/>
      <c r="T14" s="16">
        <f t="shared" si="4"/>
        <v>0</v>
      </c>
      <c r="U14" s="90"/>
      <c r="V14" s="90">
        <v>50</v>
      </c>
      <c r="W14" s="90"/>
      <c r="X14" s="116"/>
      <c r="Y14" s="16">
        <f t="shared" si="5"/>
        <v>0</v>
      </c>
      <c r="Z14" s="90"/>
      <c r="AA14" s="90"/>
      <c r="AB14" s="90"/>
      <c r="AC14" s="116"/>
      <c r="AD14" s="16">
        <f t="shared" si="6"/>
        <v>0</v>
      </c>
      <c r="AE14" s="90"/>
      <c r="AF14" s="90"/>
      <c r="AG14" s="90"/>
      <c r="AH14" s="90"/>
      <c r="AI14" s="16">
        <f t="shared" si="7"/>
        <v>0</v>
      </c>
      <c r="AJ14" s="90"/>
      <c r="AK14" s="90"/>
      <c r="AL14" s="90"/>
      <c r="AM14" s="116"/>
      <c r="AN14" s="16">
        <f t="shared" si="8"/>
        <v>0</v>
      </c>
      <c r="AO14" s="90"/>
      <c r="AP14" s="90"/>
      <c r="AQ14" s="90">
        <v>195</v>
      </c>
      <c r="AR14" s="116"/>
      <c r="AS14" s="16">
        <f t="shared" si="9"/>
        <v>195</v>
      </c>
      <c r="AT14" s="90"/>
      <c r="AU14" s="90"/>
      <c r="AV14" s="90">
        <v>300</v>
      </c>
      <c r="AW14" s="116"/>
      <c r="AX14" s="16">
        <f t="shared" si="10"/>
        <v>300</v>
      </c>
      <c r="AY14" s="90"/>
      <c r="AZ14" s="90"/>
      <c r="BA14" s="90"/>
      <c r="BB14" s="116"/>
      <c r="BC14" s="16">
        <f t="shared" si="11"/>
        <v>0</v>
      </c>
      <c r="BD14" s="90"/>
      <c r="BE14" s="90"/>
      <c r="BF14" s="90">
        <v>210</v>
      </c>
      <c r="BG14" s="116"/>
      <c r="BH14" s="16">
        <f t="shared" si="12"/>
        <v>210</v>
      </c>
      <c r="BI14" s="90">
        <v>192</v>
      </c>
      <c r="BJ14" s="90"/>
      <c r="BK14" s="90"/>
      <c r="BL14" s="116"/>
      <c r="BM14" s="16">
        <f t="shared" si="13"/>
        <v>192</v>
      </c>
      <c r="BN14" s="90"/>
      <c r="BO14" s="90"/>
      <c r="BP14" s="90">
        <v>220</v>
      </c>
      <c r="BQ14" s="116"/>
      <c r="BR14" s="16">
        <f t="shared" si="14"/>
        <v>220</v>
      </c>
      <c r="BS14" s="90"/>
      <c r="BT14" s="90"/>
      <c r="BU14" s="90">
        <v>230</v>
      </c>
      <c r="BV14" s="90"/>
      <c r="BW14" s="16">
        <f t="shared" si="15"/>
        <v>230</v>
      </c>
      <c r="BX14" s="90"/>
      <c r="BY14" s="90"/>
      <c r="BZ14" s="90"/>
      <c r="CA14" s="116">
        <v>50</v>
      </c>
      <c r="CB14" s="16">
        <f t="shared" si="16"/>
        <v>0</v>
      </c>
      <c r="CC14" s="90"/>
      <c r="CD14" s="90"/>
      <c r="CE14" s="90"/>
      <c r="CF14" s="116"/>
      <c r="CG14" s="16">
        <f t="shared" si="17"/>
        <v>0</v>
      </c>
      <c r="CH14" s="90"/>
      <c r="CI14" s="90"/>
      <c r="CJ14" s="90">
        <v>158</v>
      </c>
      <c r="CK14" s="116"/>
      <c r="CL14" s="16">
        <f t="shared" si="18"/>
        <v>158</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116"/>
      <c r="B15" s="116">
        <v>50</v>
      </c>
      <c r="C15" s="116"/>
      <c r="D15" s="116"/>
      <c r="E15" s="16">
        <f t="shared" si="1"/>
        <v>0</v>
      </c>
      <c r="F15" s="90">
        <v>140</v>
      </c>
      <c r="G15" s="90"/>
      <c r="H15" s="90"/>
      <c r="I15" s="116"/>
      <c r="J15" s="16">
        <f t="shared" si="2"/>
        <v>140</v>
      </c>
      <c r="K15" s="90"/>
      <c r="L15" s="90"/>
      <c r="M15" s="90">
        <v>210</v>
      </c>
      <c r="N15" s="90"/>
      <c r="O15" s="16">
        <f t="shared" si="50"/>
        <v>210</v>
      </c>
      <c r="P15" s="90"/>
      <c r="Q15" s="90"/>
      <c r="R15" s="90"/>
      <c r="S15" s="116"/>
      <c r="T15" s="16">
        <f t="shared" si="4"/>
        <v>0</v>
      </c>
      <c r="U15" s="90"/>
      <c r="V15" s="90"/>
      <c r="W15" s="90"/>
      <c r="X15" s="116"/>
      <c r="Y15" s="16">
        <f t="shared" si="5"/>
        <v>0</v>
      </c>
      <c r="Z15" s="90"/>
      <c r="AA15" s="90"/>
      <c r="AB15" s="90"/>
      <c r="AC15" s="116"/>
      <c r="AD15" s="16">
        <f t="shared" si="6"/>
        <v>0</v>
      </c>
      <c r="AE15" s="90"/>
      <c r="AF15" s="90"/>
      <c r="AG15" s="90"/>
      <c r="AH15" s="90"/>
      <c r="AI15" s="16">
        <f t="shared" si="7"/>
        <v>0</v>
      </c>
      <c r="AJ15" s="90"/>
      <c r="AK15" s="90"/>
      <c r="AL15" s="90"/>
      <c r="AM15" s="116"/>
      <c r="AN15" s="16">
        <f t="shared" si="8"/>
        <v>0</v>
      </c>
      <c r="AO15" s="90"/>
      <c r="AP15" s="90"/>
      <c r="AQ15" s="90">
        <v>257</v>
      </c>
      <c r="AR15" s="116"/>
      <c r="AS15" s="16">
        <f t="shared" si="9"/>
        <v>257</v>
      </c>
      <c r="AT15" s="90"/>
      <c r="AU15" s="90"/>
      <c r="AV15" s="90">
        <v>323</v>
      </c>
      <c r="AW15" s="116"/>
      <c r="AX15" s="16">
        <f t="shared" si="10"/>
        <v>323</v>
      </c>
      <c r="AY15" s="90"/>
      <c r="AZ15" s="90"/>
      <c r="BA15" s="90"/>
      <c r="BB15" s="116"/>
      <c r="BC15" s="16">
        <f t="shared" si="11"/>
        <v>0</v>
      </c>
      <c r="BD15" s="90"/>
      <c r="BE15" s="90"/>
      <c r="BF15" s="90">
        <v>248</v>
      </c>
      <c r="BG15" s="116"/>
      <c r="BH15" s="16">
        <f t="shared" si="12"/>
        <v>248</v>
      </c>
      <c r="BI15" s="90">
        <v>133</v>
      </c>
      <c r="BJ15" s="90"/>
      <c r="BK15" s="90"/>
      <c r="BL15" s="116"/>
      <c r="BM15" s="16">
        <f t="shared" si="13"/>
        <v>133</v>
      </c>
      <c r="BN15" s="90"/>
      <c r="BO15" s="90"/>
      <c r="BP15" s="90"/>
      <c r="BQ15" s="116">
        <v>50</v>
      </c>
      <c r="BR15" s="16">
        <f t="shared" si="14"/>
        <v>0</v>
      </c>
      <c r="BS15" s="90"/>
      <c r="BT15" s="90"/>
      <c r="BU15" s="90">
        <v>161</v>
      </c>
      <c r="BV15" s="90"/>
      <c r="BW15" s="16">
        <f t="shared" si="15"/>
        <v>161</v>
      </c>
      <c r="BX15" s="90"/>
      <c r="BY15" s="90"/>
      <c r="BZ15" s="90">
        <v>255</v>
      </c>
      <c r="CA15" s="116"/>
      <c r="CB15" s="16">
        <f t="shared" si="16"/>
        <v>255</v>
      </c>
      <c r="CC15" s="90"/>
      <c r="CD15" s="90"/>
      <c r="CE15" s="90"/>
      <c r="CF15" s="116"/>
      <c r="CG15" s="16">
        <f t="shared" si="17"/>
        <v>0</v>
      </c>
      <c r="CH15" s="90"/>
      <c r="CI15" s="90"/>
      <c r="CJ15" s="90"/>
      <c r="CK15" s="116">
        <v>50</v>
      </c>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116"/>
      <c r="B16" s="116"/>
      <c r="C16" s="116"/>
      <c r="D16" s="116"/>
      <c r="E16" s="16">
        <f t="shared" si="1"/>
        <v>0</v>
      </c>
      <c r="F16" s="90">
        <v>393</v>
      </c>
      <c r="G16" s="90"/>
      <c r="H16" s="90"/>
      <c r="I16" s="116"/>
      <c r="J16" s="16">
        <f t="shared" si="2"/>
        <v>393</v>
      </c>
      <c r="K16" s="90"/>
      <c r="L16" s="90"/>
      <c r="M16" s="90">
        <v>180</v>
      </c>
      <c r="N16" s="90"/>
      <c r="O16" s="16">
        <f t="shared" si="50"/>
        <v>180</v>
      </c>
      <c r="P16" s="90"/>
      <c r="Q16" s="90"/>
      <c r="R16" s="90"/>
      <c r="S16" s="116"/>
      <c r="T16" s="16">
        <f t="shared" si="4"/>
        <v>0</v>
      </c>
      <c r="U16" s="90"/>
      <c r="V16" s="90"/>
      <c r="W16" s="90"/>
      <c r="X16" s="116"/>
      <c r="Y16" s="16">
        <f t="shared" si="5"/>
        <v>0</v>
      </c>
      <c r="Z16" s="90"/>
      <c r="AA16" s="90"/>
      <c r="AB16" s="90"/>
      <c r="AC16" s="116"/>
      <c r="AD16" s="16">
        <f t="shared" si="6"/>
        <v>0</v>
      </c>
      <c r="AE16" s="90"/>
      <c r="AF16" s="90"/>
      <c r="AG16" s="90"/>
      <c r="AH16" s="90"/>
      <c r="AI16" s="16">
        <f t="shared" si="7"/>
        <v>0</v>
      </c>
      <c r="AJ16" s="90"/>
      <c r="AK16" s="90"/>
      <c r="AL16" s="90"/>
      <c r="AM16" s="116"/>
      <c r="AN16" s="16">
        <f t="shared" si="8"/>
        <v>0</v>
      </c>
      <c r="AO16" s="90"/>
      <c r="AP16" s="90"/>
      <c r="AQ16" s="90"/>
      <c r="AR16" s="116">
        <v>50</v>
      </c>
      <c r="AS16" s="16">
        <f t="shared" si="9"/>
        <v>0</v>
      </c>
      <c r="AT16" s="90"/>
      <c r="AU16" s="90"/>
      <c r="AV16" s="90">
        <v>200</v>
      </c>
      <c r="AW16" s="116"/>
      <c r="AX16" s="16">
        <f t="shared" si="10"/>
        <v>200</v>
      </c>
      <c r="AY16" s="90"/>
      <c r="AZ16" s="90"/>
      <c r="BA16" s="90"/>
      <c r="BB16" s="116"/>
      <c r="BC16" s="16">
        <f t="shared" si="11"/>
        <v>0</v>
      </c>
      <c r="BD16" s="90"/>
      <c r="BE16" s="90"/>
      <c r="BF16" s="90">
        <v>175</v>
      </c>
      <c r="BG16" s="116"/>
      <c r="BH16" s="16">
        <f t="shared" si="12"/>
        <v>175</v>
      </c>
      <c r="BI16" s="90">
        <v>519</v>
      </c>
      <c r="BJ16" s="90"/>
      <c r="BK16" s="90"/>
      <c r="BL16" s="116"/>
      <c r="BM16" s="16">
        <f t="shared" si="13"/>
        <v>519</v>
      </c>
      <c r="BN16" s="90"/>
      <c r="BO16" s="90"/>
      <c r="BP16" s="90"/>
      <c r="BQ16" s="116"/>
      <c r="BR16" s="16">
        <f t="shared" si="14"/>
        <v>0</v>
      </c>
      <c r="BS16" s="90"/>
      <c r="BT16" s="90"/>
      <c r="BU16" s="90">
        <v>195</v>
      </c>
      <c r="BV16" s="90"/>
      <c r="BW16" s="16">
        <f t="shared" si="15"/>
        <v>195</v>
      </c>
      <c r="BX16" s="90"/>
      <c r="BY16" s="90"/>
      <c r="BZ16" s="90">
        <v>265</v>
      </c>
      <c r="CA16" s="116"/>
      <c r="CB16" s="16">
        <f t="shared" si="16"/>
        <v>265</v>
      </c>
      <c r="CC16" s="90"/>
      <c r="CD16" s="90"/>
      <c r="CE16" s="90"/>
      <c r="CF16" s="116"/>
      <c r="CG16" s="16">
        <f t="shared" si="17"/>
        <v>0</v>
      </c>
      <c r="CH16" s="90"/>
      <c r="CI16" s="90"/>
      <c r="CJ16" s="90">
        <v>182</v>
      </c>
      <c r="CK16" s="116"/>
      <c r="CL16" s="16">
        <f t="shared" si="18"/>
        <v>182</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v>20</v>
      </c>
      <c r="H17" s="90"/>
      <c r="I17" s="116"/>
      <c r="J17" s="16">
        <f t="shared" si="2"/>
        <v>0</v>
      </c>
      <c r="K17" s="90"/>
      <c r="L17" s="90"/>
      <c r="M17" s="90">
        <v>325</v>
      </c>
      <c r="N17" s="90"/>
      <c r="O17" s="16">
        <f t="shared" si="50"/>
        <v>325</v>
      </c>
      <c r="P17" s="90"/>
      <c r="Q17" s="90"/>
      <c r="R17" s="90"/>
      <c r="S17" s="116"/>
      <c r="T17" s="16">
        <f t="shared" si="4"/>
        <v>0</v>
      </c>
      <c r="U17" s="90"/>
      <c r="V17" s="90"/>
      <c r="W17" s="90"/>
      <c r="X17" s="116"/>
      <c r="Y17" s="16">
        <f t="shared" si="5"/>
        <v>0</v>
      </c>
      <c r="Z17" s="90"/>
      <c r="AA17" s="90"/>
      <c r="AB17" s="90"/>
      <c r="AC17" s="116"/>
      <c r="AD17" s="16">
        <f t="shared" si="6"/>
        <v>0</v>
      </c>
      <c r="AE17" s="90"/>
      <c r="AF17" s="90"/>
      <c r="AG17" s="90"/>
      <c r="AH17" s="90"/>
      <c r="AI17" s="16">
        <f t="shared" si="7"/>
        <v>0</v>
      </c>
      <c r="AJ17" s="90"/>
      <c r="AK17" s="90"/>
      <c r="AL17" s="90"/>
      <c r="AM17" s="116"/>
      <c r="AN17" s="16">
        <f t="shared" si="8"/>
        <v>0</v>
      </c>
      <c r="AO17" s="90"/>
      <c r="AP17" s="90"/>
      <c r="AQ17" s="90">
        <v>240</v>
      </c>
      <c r="AR17" s="116"/>
      <c r="AS17" s="16">
        <f t="shared" si="9"/>
        <v>240</v>
      </c>
      <c r="AT17" s="90"/>
      <c r="AU17" s="90"/>
      <c r="AV17" s="90">
        <v>108</v>
      </c>
      <c r="AW17" s="116"/>
      <c r="AX17" s="16">
        <f t="shared" ref="AX17:AX22" si="51">IF(AT17="",AV17,AT17)</f>
        <v>108</v>
      </c>
      <c r="AY17" s="90"/>
      <c r="AZ17" s="90"/>
      <c r="BA17" s="90"/>
      <c r="BB17" s="116"/>
      <c r="BC17" s="16">
        <f t="shared" si="11"/>
        <v>0</v>
      </c>
      <c r="BD17" s="90"/>
      <c r="BE17" s="90"/>
      <c r="BF17" s="90"/>
      <c r="BG17" s="116"/>
      <c r="BH17" s="16">
        <f t="shared" si="12"/>
        <v>0</v>
      </c>
      <c r="BI17" s="90"/>
      <c r="BJ17" s="90">
        <v>21</v>
      </c>
      <c r="BK17" s="90"/>
      <c r="BL17" s="116"/>
      <c r="BM17" s="16">
        <f t="shared" si="13"/>
        <v>0</v>
      </c>
      <c r="BN17" s="90"/>
      <c r="BO17" s="90"/>
      <c r="BP17" s="90"/>
      <c r="BQ17" s="116"/>
      <c r="BR17" s="16">
        <f t="shared" si="14"/>
        <v>0</v>
      </c>
      <c r="BS17" s="90"/>
      <c r="BT17" s="90"/>
      <c r="BU17" s="90"/>
      <c r="BV17" s="90"/>
      <c r="BW17" s="16">
        <f t="shared" si="15"/>
        <v>0</v>
      </c>
      <c r="BX17" s="90"/>
      <c r="BY17" s="90"/>
      <c r="BZ17" s="90">
        <v>270</v>
      </c>
      <c r="CA17" s="116"/>
      <c r="CB17" s="16">
        <f t="shared" si="16"/>
        <v>270</v>
      </c>
      <c r="CC17" s="90"/>
      <c r="CD17" s="90"/>
      <c r="CE17" s="90"/>
      <c r="CF17" s="116"/>
      <c r="CG17" s="16">
        <f t="shared" si="17"/>
        <v>0</v>
      </c>
      <c r="CH17" s="90"/>
      <c r="CI17" s="90"/>
      <c r="CJ17" s="90">
        <v>315</v>
      </c>
      <c r="CK17" s="116"/>
      <c r="CL17" s="16">
        <f t="shared" si="18"/>
        <v>315</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v>562</v>
      </c>
      <c r="G18" s="90"/>
      <c r="H18" s="90"/>
      <c r="I18" s="116"/>
      <c r="J18" s="16">
        <f t="shared" si="2"/>
        <v>562</v>
      </c>
      <c r="K18" s="90"/>
      <c r="L18" s="90"/>
      <c r="M18" s="90"/>
      <c r="N18" s="90">
        <v>50</v>
      </c>
      <c r="O18" s="16">
        <f t="shared" si="50"/>
        <v>0</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v>245</v>
      </c>
      <c r="AR18" s="116"/>
      <c r="AS18" s="16">
        <f t="shared" si="9"/>
        <v>245</v>
      </c>
      <c r="AT18" s="90"/>
      <c r="AU18" s="90"/>
      <c r="AV18" s="90">
        <v>304</v>
      </c>
      <c r="AW18" s="116"/>
      <c r="AX18" s="16">
        <f t="shared" si="51"/>
        <v>304</v>
      </c>
      <c r="AY18" s="90"/>
      <c r="AZ18" s="90"/>
      <c r="BA18" s="90"/>
      <c r="BB18" s="116"/>
      <c r="BC18" s="16">
        <f t="shared" si="11"/>
        <v>0</v>
      </c>
      <c r="BD18" s="90"/>
      <c r="BE18" s="90"/>
      <c r="BF18" s="90"/>
      <c r="BG18" s="116"/>
      <c r="BH18" s="16">
        <f t="shared" si="12"/>
        <v>0</v>
      </c>
      <c r="BI18" s="90"/>
      <c r="BJ18" s="90">
        <v>50</v>
      </c>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v>258</v>
      </c>
      <c r="CK18" s="116"/>
      <c r="CL18" s="16">
        <f t="shared" si="18"/>
        <v>258</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v>42</v>
      </c>
      <c r="N19" s="90"/>
      <c r="O19" s="16">
        <f t="shared" si="50"/>
        <v>42</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v>246</v>
      </c>
      <c r="AR19" s="116"/>
      <c r="AS19" s="16">
        <f t="shared" si="9"/>
        <v>246</v>
      </c>
      <c r="AT19" s="90"/>
      <c r="AU19" s="90"/>
      <c r="AV19" s="90">
        <v>312</v>
      </c>
      <c r="AW19" s="116"/>
      <c r="AX19" s="16">
        <f t="shared" si="51"/>
        <v>312</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v>50</v>
      </c>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v>252</v>
      </c>
      <c r="N20" s="90"/>
      <c r="O20" s="16">
        <f t="shared" si="50"/>
        <v>252</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v>50</v>
      </c>
      <c r="AS20" s="16">
        <f t="shared" si="9"/>
        <v>0</v>
      </c>
      <c r="AT20" s="90"/>
      <c r="AU20" s="90"/>
      <c r="AV20" s="90">
        <v>292</v>
      </c>
      <c r="AW20" s="116"/>
      <c r="AX20" s="16">
        <f t="shared" si="51"/>
        <v>292</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v>270</v>
      </c>
      <c r="CK20" s="116"/>
      <c r="CL20" s="16">
        <f t="shared" si="18"/>
        <v>270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v>132</v>
      </c>
      <c r="N21" s="90"/>
      <c r="O21" s="16">
        <f t="shared" si="50"/>
        <v>132</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v>240</v>
      </c>
      <c r="AR21" s="116"/>
      <c r="AS21" s="16">
        <f t="shared" si="9"/>
        <v>240</v>
      </c>
      <c r="AT21" s="90"/>
      <c r="AU21" s="90"/>
      <c r="AV21" s="90"/>
      <c r="AW21" s="116">
        <v>50</v>
      </c>
      <c r="AX21" s="16">
        <f t="shared" si="51"/>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v>284</v>
      </c>
      <c r="CK21" s="116"/>
      <c r="CL21" s="16">
        <f t="shared" si="18"/>
        <v>284</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v>160</v>
      </c>
      <c r="N22" s="90"/>
      <c r="O22" s="16">
        <f t="shared" si="50"/>
        <v>160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v>213</v>
      </c>
      <c r="AR22" s="116"/>
      <c r="AS22" s="16">
        <f t="shared" si="9"/>
        <v>213</v>
      </c>
      <c r="AT22" s="90"/>
      <c r="AU22" s="90"/>
      <c r="AV22" s="90"/>
      <c r="AW22" s="116"/>
      <c r="AX22" s="16">
        <f t="shared" si="51"/>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v>294</v>
      </c>
      <c r="CK22" s="116"/>
      <c r="CL22" s="16">
        <f t="shared" si="18"/>
        <v>294</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90"/>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v>123</v>
      </c>
      <c r="AR23" s="116"/>
      <c r="AS23" s="16">
        <f t="shared" si="9"/>
        <v>123</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2">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2"/>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2"/>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2"/>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2"/>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2"/>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2"/>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2"/>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2"/>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2"/>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2"/>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2"/>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2"/>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2"/>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2"/>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2"/>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2"/>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2"/>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2"/>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2"/>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2"/>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2"/>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2"/>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2"/>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2"/>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2"/>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2"/>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2"/>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2"/>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2"/>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2"/>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2"/>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2"/>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2"/>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2"/>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2"/>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2"/>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3">IF(A75="",C75,A75)</f>
        <v>0</v>
      </c>
      <c r="F75" s="90"/>
      <c r="G75" s="90"/>
      <c r="H75" s="90"/>
      <c r="I75" s="116"/>
      <c r="J75" s="16">
        <f t="shared" ref="J75:J138" si="54">IF(F75="",H75,F75)</f>
        <v>0</v>
      </c>
      <c r="K75" s="90"/>
      <c r="L75" s="90"/>
      <c r="M75" s="90"/>
      <c r="N75" s="116"/>
      <c r="O75" s="16">
        <f t="shared" ref="O75:O138" si="55">IF(K75="",M75,K75)</f>
        <v>0</v>
      </c>
      <c r="P75" s="90"/>
      <c r="Q75" s="90"/>
      <c r="R75" s="90"/>
      <c r="S75" s="116"/>
      <c r="T75" s="16">
        <f t="shared" ref="T75:T138" si="56">IF(P75="",R75,P75)</f>
        <v>0</v>
      </c>
      <c r="U75" s="90"/>
      <c r="V75" s="90"/>
      <c r="W75" s="90"/>
      <c r="X75" s="116"/>
      <c r="Y75" s="16">
        <f t="shared" ref="Y75:Y138" si="57">IF(U75="",W75,U75)</f>
        <v>0</v>
      </c>
      <c r="Z75" s="90"/>
      <c r="AA75" s="90"/>
      <c r="AB75" s="90"/>
      <c r="AC75" s="116"/>
      <c r="AD75" s="16">
        <f t="shared" ref="AD75:AD138" si="58">IF(Z75="",AB75,Z75)</f>
        <v>0</v>
      </c>
      <c r="AE75" s="90"/>
      <c r="AF75" s="90"/>
      <c r="AG75" s="90"/>
      <c r="AH75" s="116"/>
      <c r="AI75" s="16">
        <f t="shared" ref="AI75:AI138" si="59">IF(AE75="",AG75,AE75)</f>
        <v>0</v>
      </c>
      <c r="AJ75" s="90"/>
      <c r="AK75" s="90"/>
      <c r="AL75" s="90"/>
      <c r="AM75" s="116"/>
      <c r="AN75" s="16">
        <f t="shared" ref="AN75:AN138" si="60">IF(AJ75="",AL75,AJ75)</f>
        <v>0</v>
      </c>
      <c r="AO75" s="90"/>
      <c r="AP75" s="90"/>
      <c r="AQ75" s="90"/>
      <c r="AR75" s="116"/>
      <c r="AS75" s="16">
        <f t="shared" ref="AS75:AS138" si="61">IF(AO75="",AQ75,AO75)</f>
        <v>0</v>
      </c>
      <c r="AT75" s="90"/>
      <c r="AU75" s="90"/>
      <c r="AV75" s="90"/>
      <c r="AW75" s="116"/>
      <c r="AX75" s="16">
        <f t="shared" ref="AX75:AX138" si="62">IF(AT75="",AV75,AT75)</f>
        <v>0</v>
      </c>
      <c r="AY75" s="90"/>
      <c r="AZ75" s="90"/>
      <c r="BA75" s="90"/>
      <c r="BB75" s="116"/>
      <c r="BC75" s="16">
        <f t="shared" ref="BC75:BC138" si="63">IF(AY75="",BA75,AY75)</f>
        <v>0</v>
      </c>
      <c r="BD75" s="90"/>
      <c r="BE75" s="90"/>
      <c r="BF75" s="90"/>
      <c r="BG75" s="116"/>
      <c r="BH75" s="16">
        <f t="shared" ref="BH75:BH138" si="64">IF(BD75="",BF75,BD75)</f>
        <v>0</v>
      </c>
      <c r="BI75" s="90"/>
      <c r="BJ75" s="90"/>
      <c r="BK75" s="90"/>
      <c r="BL75" s="116"/>
      <c r="BM75" s="16">
        <f t="shared" ref="BM75:BM138" si="65">IF(BI75="",BK75,BI75)</f>
        <v>0</v>
      </c>
      <c r="BN75" s="90"/>
      <c r="BO75" s="90"/>
      <c r="BP75" s="90"/>
      <c r="BQ75" s="116"/>
      <c r="BR75" s="16">
        <f t="shared" ref="BR75:BR138" si="66">IF(BN75="",BP75,BN75)</f>
        <v>0</v>
      </c>
      <c r="BS75" s="90"/>
      <c r="BT75" s="90"/>
      <c r="BU75" s="90"/>
      <c r="BV75" s="116"/>
      <c r="BW75" s="16">
        <f t="shared" ref="BW75:BW138" si="67">IF(BS75="",BU75,BS75)</f>
        <v>0</v>
      </c>
      <c r="BX75" s="90"/>
      <c r="BY75" s="90"/>
      <c r="BZ75" s="90"/>
      <c r="CA75" s="116"/>
      <c r="CB75" s="16">
        <f t="shared" ref="CB75:CB138" si="68">IF(BX75="",BZ75,BX75)</f>
        <v>0</v>
      </c>
      <c r="CC75" s="90"/>
      <c r="CD75" s="90"/>
      <c r="CE75" s="90"/>
      <c r="CF75" s="116"/>
      <c r="CG75" s="16">
        <f t="shared" ref="CG75:CG138" si="69">IF(CC75="",CE75,CC75)</f>
        <v>0</v>
      </c>
      <c r="CH75" s="90"/>
      <c r="CI75" s="90"/>
      <c r="CJ75" s="90"/>
      <c r="CK75" s="116"/>
      <c r="CL75" s="16">
        <f t="shared" ref="CL75:CL138" si="70">IF(CH75="",CJ75,CH75)</f>
        <v>0</v>
      </c>
      <c r="CM75" s="90"/>
      <c r="CN75" s="90"/>
      <c r="CO75" s="90"/>
      <c r="CP75" s="116"/>
      <c r="CQ75" s="16">
        <f t="shared" ref="CQ75:CQ138" si="71">IF(CM75="",CO75,CM75)</f>
        <v>0</v>
      </c>
      <c r="CR75" s="90"/>
      <c r="CS75" s="90"/>
      <c r="CT75" s="90"/>
      <c r="CU75" s="116"/>
      <c r="CV75" s="16">
        <f t="shared" ref="CV75:CV138" si="72">IF(CR75="",CT75,CR75)</f>
        <v>0</v>
      </c>
      <c r="CW75" s="90"/>
      <c r="CX75" s="90"/>
      <c r="CY75" s="90"/>
      <c r="CZ75" s="116"/>
      <c r="DA75" s="16">
        <f t="shared" ref="DA75:DA138" si="73">IF(CW75="",CY75,CW75)</f>
        <v>0</v>
      </c>
      <c r="DB75" s="90"/>
      <c r="DC75" s="90"/>
      <c r="DD75" s="90"/>
      <c r="DE75" s="116"/>
      <c r="DF75" s="16">
        <f t="shared" ref="DF75:DF138" si="74">IF(DB75="",DD75,DB75)</f>
        <v>0</v>
      </c>
      <c r="DG75" s="90"/>
      <c r="DH75" s="90"/>
      <c r="DI75" s="90"/>
      <c r="DJ75" s="116"/>
      <c r="DK75" s="16">
        <f t="shared" ref="DK75:DK138" si="75">IF(DG75="",DI75,DG75)</f>
        <v>0</v>
      </c>
      <c r="DL75" s="90"/>
      <c r="DM75" s="90"/>
      <c r="DN75" s="90"/>
      <c r="DO75" s="116"/>
      <c r="DP75" s="16">
        <f t="shared" ref="DP75:DP138" si="76">IF(DL75="",DN75,DL75)</f>
        <v>0</v>
      </c>
      <c r="DQ75" s="90"/>
      <c r="DR75" s="90"/>
      <c r="DS75" s="90"/>
      <c r="DT75" s="116"/>
      <c r="DU75" s="16">
        <f t="shared" ref="DU75:DU138" si="77">IF(DQ75="",DS75,DQ75)</f>
        <v>0</v>
      </c>
      <c r="DV75" s="90"/>
      <c r="DW75" s="90"/>
      <c r="DX75" s="90"/>
      <c r="DY75" s="116"/>
      <c r="DZ75" s="16">
        <f t="shared" ref="DZ75:DZ138" si="78">IF(DV75="",DX75,DV75)</f>
        <v>0</v>
      </c>
      <c r="EA75" s="90"/>
      <c r="EB75" s="90"/>
      <c r="EC75" s="90"/>
      <c r="ED75" s="116"/>
      <c r="EE75" s="16">
        <f t="shared" ref="EE75:EE138" si="79">IF(EA75="",EC75,EA75)</f>
        <v>0</v>
      </c>
      <c r="EF75" s="90"/>
      <c r="EG75" s="90"/>
      <c r="EH75" s="90"/>
      <c r="EI75" s="116"/>
      <c r="EJ75" s="16">
        <f t="shared" ref="EJ75:EJ138" si="80">IF(EF75="",EH75,EF75)</f>
        <v>0</v>
      </c>
      <c r="EK75" s="90"/>
      <c r="EL75" s="90"/>
      <c r="EM75" s="90"/>
      <c r="EN75" s="116"/>
      <c r="EO75" s="16">
        <f t="shared" ref="EO75:EO138" si="81">IF(EK75="",EM75,EK75)</f>
        <v>0</v>
      </c>
      <c r="EP75" s="90"/>
      <c r="EQ75" s="90"/>
      <c r="ER75" s="90"/>
      <c r="ES75" s="116"/>
      <c r="ET75" s="16">
        <f t="shared" ref="ET75:ET138" si="82">IF(EP75="",ER75,EP75)</f>
        <v>0</v>
      </c>
      <c r="EU75" s="90"/>
      <c r="EV75" s="90"/>
      <c r="EW75" s="90"/>
      <c r="EX75" s="116"/>
      <c r="EY75" s="16">
        <f t="shared" ref="EY75:EY138" si="83">IF(EU75="",EW75,EU75)</f>
        <v>0</v>
      </c>
      <c r="EZ75" s="90"/>
      <c r="FA75" s="90"/>
      <c r="FB75" s="90"/>
      <c r="FC75" s="116"/>
      <c r="FD75" s="16">
        <f t="shared" ref="FD75:FD138" si="84">IF(EZ75="",FB75,EZ75)</f>
        <v>0</v>
      </c>
      <c r="FE75" s="90"/>
      <c r="FF75" s="90"/>
      <c r="FG75" s="90"/>
      <c r="FH75" s="116"/>
      <c r="FI75" s="16">
        <f t="shared" ref="FI75:FI138" si="85">IF(FE75="",FG75,FE75)</f>
        <v>0</v>
      </c>
      <c r="FJ75" s="90"/>
      <c r="FK75" s="90"/>
      <c r="FL75" s="90"/>
      <c r="FM75" s="116"/>
      <c r="FN75" s="16">
        <f t="shared" ref="FN75:FN138" si="86">IF(FJ75="",FL75,FJ75)</f>
        <v>0</v>
      </c>
      <c r="FO75" s="90"/>
      <c r="FP75" s="90"/>
      <c r="FQ75" s="90"/>
      <c r="FR75" s="116"/>
      <c r="FS75" s="16">
        <f t="shared" ref="FS75:FS138" si="87">IF(FO75="",FQ75,FO75)</f>
        <v>0</v>
      </c>
      <c r="FT75" s="90"/>
      <c r="FU75" s="90"/>
      <c r="FV75" s="90"/>
      <c r="FW75" s="116"/>
      <c r="FX75" s="16">
        <f t="shared" ref="FX75:FX138" si="88">IF(FT75="",FV75,FT75)</f>
        <v>0</v>
      </c>
      <c r="FY75" s="90"/>
      <c r="FZ75" s="90"/>
      <c r="GA75" s="90"/>
      <c r="GB75" s="116"/>
      <c r="GC75" s="16">
        <f t="shared" ref="GC75:GC138" si="89">IF(FY75="",GA75,FY75)</f>
        <v>0</v>
      </c>
      <c r="GD75" s="90"/>
      <c r="GE75" s="90"/>
      <c r="GF75" s="90"/>
      <c r="GG75" s="116"/>
      <c r="GH75" s="16">
        <f t="shared" ref="GH75:GH138" si="90">IF(GD75="",GF75,GD75)</f>
        <v>0</v>
      </c>
      <c r="GI75" s="90"/>
      <c r="GJ75" s="90"/>
      <c r="GK75" s="90"/>
      <c r="GL75" s="116"/>
      <c r="GM75" s="16">
        <f t="shared" ref="GM75:GM138" si="91">IF(GI75="",GK75,GI75)</f>
        <v>0</v>
      </c>
      <c r="GN75" s="90"/>
      <c r="GO75" s="90"/>
      <c r="GP75" s="90"/>
      <c r="GQ75" s="116"/>
      <c r="GR75" s="16">
        <f t="shared" ref="GR75:GR138" si="92">IF(GN75="",GP75,GN75)</f>
        <v>0</v>
      </c>
      <c r="GS75" s="90"/>
      <c r="GT75" s="90"/>
      <c r="GU75" s="90"/>
      <c r="GV75" s="116"/>
      <c r="GW75" s="16">
        <f t="shared" ref="GW75:GW138" si="93">IF(GS75="",GU75,GS75)</f>
        <v>0</v>
      </c>
      <c r="GX75" s="90"/>
      <c r="GY75" s="90"/>
      <c r="GZ75" s="90"/>
      <c r="HA75" s="116"/>
      <c r="HB75" s="16">
        <f t="shared" ref="HB75:HB138" si="94">IF(GX75="",GZ75,GX75)</f>
        <v>0</v>
      </c>
      <c r="HC75" s="90"/>
      <c r="HD75" s="90"/>
      <c r="HE75" s="90"/>
      <c r="HF75" s="116"/>
      <c r="HG75" s="16">
        <f t="shared" ref="HG75:HG138" si="95">IF(HC75="",HE75,HC75)</f>
        <v>0</v>
      </c>
      <c r="HH75" s="90"/>
      <c r="HI75" s="90"/>
      <c r="HJ75" s="90"/>
      <c r="HK75" s="116"/>
      <c r="HL75" s="16">
        <f t="shared" ref="HL75:HL138" si="96">IF(HH75="",HJ75,HH75)</f>
        <v>0</v>
      </c>
      <c r="HM75" s="90"/>
      <c r="HN75" s="90"/>
      <c r="HO75" s="90"/>
      <c r="HP75" s="116"/>
      <c r="HQ75" s="16">
        <f t="shared" ref="HQ75:HQ138" si="97">IF(HM75="",HO75,HM75)</f>
        <v>0</v>
      </c>
      <c r="HR75" s="90"/>
      <c r="HS75" s="90"/>
      <c r="HT75" s="90"/>
      <c r="HU75" s="116"/>
      <c r="HV75" s="16">
        <f t="shared" ref="HV75:HV138" si="98">IF(HR75="",HT75,HR75)</f>
        <v>0</v>
      </c>
      <c r="HW75" s="90"/>
      <c r="HX75" s="90"/>
      <c r="HY75" s="90"/>
      <c r="HZ75" s="116"/>
      <c r="IA75" s="16">
        <f t="shared" ref="IA75:IA138" si="99">IF(HW75="",HY75,HW75)</f>
        <v>0</v>
      </c>
      <c r="IB75" s="90"/>
      <c r="IC75" s="90"/>
      <c r="ID75" s="90"/>
      <c r="IE75" s="116"/>
      <c r="IF75" s="16">
        <f t="shared" ref="IF75:IF138" si="100">IF(IB75="",ID75,IB75)</f>
        <v>0</v>
      </c>
      <c r="IG75" s="90"/>
      <c r="IH75" s="90"/>
      <c r="II75" s="90"/>
      <c r="IJ75" s="116"/>
      <c r="IK75" s="16">
        <f t="shared" ref="IK75:IK138" si="101">IF(IG75="",II75,IG75)</f>
        <v>0</v>
      </c>
      <c r="IL75" s="90"/>
      <c r="IM75" s="90"/>
      <c r="IN75" s="90"/>
      <c r="IO75" s="116"/>
      <c r="IP75" s="16">
        <f t="shared" ref="IP75:IP138" si="102">IF(IL75="",IN75,IL75)</f>
        <v>0</v>
      </c>
    </row>
    <row r="76" spans="1:250" x14ac:dyDescent="0.25">
      <c r="A76" s="90"/>
      <c r="B76" s="90"/>
      <c r="C76" s="90"/>
      <c r="D76" s="116"/>
      <c r="E76" s="16">
        <f t="shared" si="53"/>
        <v>0</v>
      </c>
      <c r="F76" s="90"/>
      <c r="G76" s="90"/>
      <c r="H76" s="90"/>
      <c r="I76" s="116"/>
      <c r="J76" s="16">
        <f t="shared" si="54"/>
        <v>0</v>
      </c>
      <c r="K76" s="90"/>
      <c r="L76" s="90"/>
      <c r="M76" s="90"/>
      <c r="N76" s="116"/>
      <c r="O76" s="16">
        <f t="shared" si="55"/>
        <v>0</v>
      </c>
      <c r="P76" s="90"/>
      <c r="Q76" s="90"/>
      <c r="R76" s="90"/>
      <c r="S76" s="116"/>
      <c r="T76" s="16">
        <f t="shared" si="56"/>
        <v>0</v>
      </c>
      <c r="U76" s="90"/>
      <c r="V76" s="90"/>
      <c r="W76" s="90"/>
      <c r="X76" s="116"/>
      <c r="Y76" s="16">
        <f t="shared" si="57"/>
        <v>0</v>
      </c>
      <c r="Z76" s="90"/>
      <c r="AA76" s="90"/>
      <c r="AB76" s="90"/>
      <c r="AC76" s="116"/>
      <c r="AD76" s="16">
        <f t="shared" si="58"/>
        <v>0</v>
      </c>
      <c r="AE76" s="90"/>
      <c r="AF76" s="90"/>
      <c r="AG76" s="90"/>
      <c r="AH76" s="116"/>
      <c r="AI76" s="16">
        <f t="shared" si="59"/>
        <v>0</v>
      </c>
      <c r="AJ76" s="90"/>
      <c r="AK76" s="90"/>
      <c r="AL76" s="90"/>
      <c r="AM76" s="116"/>
      <c r="AN76" s="16">
        <f t="shared" si="60"/>
        <v>0</v>
      </c>
      <c r="AO76" s="90"/>
      <c r="AP76" s="90"/>
      <c r="AQ76" s="90"/>
      <c r="AR76" s="116"/>
      <c r="AS76" s="16">
        <f t="shared" si="61"/>
        <v>0</v>
      </c>
      <c r="AT76" s="90"/>
      <c r="AU76" s="90"/>
      <c r="AV76" s="90"/>
      <c r="AW76" s="116"/>
      <c r="AX76" s="16">
        <f t="shared" si="62"/>
        <v>0</v>
      </c>
      <c r="AY76" s="90"/>
      <c r="AZ76" s="90"/>
      <c r="BA76" s="90"/>
      <c r="BB76" s="116"/>
      <c r="BC76" s="16">
        <f t="shared" si="63"/>
        <v>0</v>
      </c>
      <c r="BD76" s="90"/>
      <c r="BE76" s="90"/>
      <c r="BF76" s="90"/>
      <c r="BG76" s="116"/>
      <c r="BH76" s="16">
        <f t="shared" si="64"/>
        <v>0</v>
      </c>
      <c r="BI76" s="90"/>
      <c r="BJ76" s="90"/>
      <c r="BK76" s="90"/>
      <c r="BL76" s="116"/>
      <c r="BM76" s="16">
        <f t="shared" si="65"/>
        <v>0</v>
      </c>
      <c r="BN76" s="90"/>
      <c r="BO76" s="90"/>
      <c r="BP76" s="90"/>
      <c r="BQ76" s="116"/>
      <c r="BR76" s="16">
        <f t="shared" si="66"/>
        <v>0</v>
      </c>
      <c r="BS76" s="90"/>
      <c r="BT76" s="90"/>
      <c r="BU76" s="90"/>
      <c r="BV76" s="116"/>
      <c r="BW76" s="16">
        <f t="shared" si="67"/>
        <v>0</v>
      </c>
      <c r="BX76" s="90"/>
      <c r="BY76" s="90"/>
      <c r="BZ76" s="90"/>
      <c r="CA76" s="116"/>
      <c r="CB76" s="16">
        <f t="shared" si="68"/>
        <v>0</v>
      </c>
      <c r="CC76" s="90"/>
      <c r="CD76" s="90"/>
      <c r="CE76" s="90"/>
      <c r="CF76" s="116"/>
      <c r="CG76" s="16">
        <f t="shared" si="69"/>
        <v>0</v>
      </c>
      <c r="CH76" s="90"/>
      <c r="CI76" s="90"/>
      <c r="CJ76" s="90"/>
      <c r="CK76" s="116"/>
      <c r="CL76" s="16">
        <f t="shared" si="70"/>
        <v>0</v>
      </c>
      <c r="CM76" s="90"/>
      <c r="CN76" s="90"/>
      <c r="CO76" s="90"/>
      <c r="CP76" s="116"/>
      <c r="CQ76" s="16">
        <f t="shared" si="71"/>
        <v>0</v>
      </c>
      <c r="CR76" s="90"/>
      <c r="CS76" s="90"/>
      <c r="CT76" s="90"/>
      <c r="CU76" s="116"/>
      <c r="CV76" s="16">
        <f t="shared" si="72"/>
        <v>0</v>
      </c>
      <c r="CW76" s="90"/>
      <c r="CX76" s="90"/>
      <c r="CY76" s="90"/>
      <c r="CZ76" s="116"/>
      <c r="DA76" s="16">
        <f t="shared" si="73"/>
        <v>0</v>
      </c>
      <c r="DB76" s="90"/>
      <c r="DC76" s="90"/>
      <c r="DD76" s="90"/>
      <c r="DE76" s="116"/>
      <c r="DF76" s="16">
        <f t="shared" si="74"/>
        <v>0</v>
      </c>
      <c r="DG76" s="90"/>
      <c r="DH76" s="90"/>
      <c r="DI76" s="90"/>
      <c r="DJ76" s="116"/>
      <c r="DK76" s="16">
        <f t="shared" si="75"/>
        <v>0</v>
      </c>
      <c r="DL76" s="90"/>
      <c r="DM76" s="90"/>
      <c r="DN76" s="90"/>
      <c r="DO76" s="116"/>
      <c r="DP76" s="16">
        <f t="shared" si="76"/>
        <v>0</v>
      </c>
      <c r="DQ76" s="90"/>
      <c r="DR76" s="90"/>
      <c r="DS76" s="90"/>
      <c r="DT76" s="116"/>
      <c r="DU76" s="16">
        <f t="shared" si="77"/>
        <v>0</v>
      </c>
      <c r="DV76" s="90"/>
      <c r="DW76" s="90"/>
      <c r="DX76" s="90"/>
      <c r="DY76" s="116"/>
      <c r="DZ76" s="16">
        <f t="shared" si="78"/>
        <v>0</v>
      </c>
      <c r="EA76" s="90"/>
      <c r="EB76" s="90"/>
      <c r="EC76" s="90"/>
      <c r="ED76" s="116"/>
      <c r="EE76" s="16">
        <f t="shared" si="79"/>
        <v>0</v>
      </c>
      <c r="EF76" s="90"/>
      <c r="EG76" s="90"/>
      <c r="EH76" s="90"/>
      <c r="EI76" s="116"/>
      <c r="EJ76" s="16">
        <f t="shared" si="80"/>
        <v>0</v>
      </c>
      <c r="EK76" s="90"/>
      <c r="EL76" s="90"/>
      <c r="EM76" s="90"/>
      <c r="EN76" s="116"/>
      <c r="EO76" s="16">
        <f t="shared" si="81"/>
        <v>0</v>
      </c>
      <c r="EP76" s="90"/>
      <c r="EQ76" s="90"/>
      <c r="ER76" s="90"/>
      <c r="ES76" s="116"/>
      <c r="ET76" s="16">
        <f t="shared" si="82"/>
        <v>0</v>
      </c>
      <c r="EU76" s="90"/>
      <c r="EV76" s="90"/>
      <c r="EW76" s="90"/>
      <c r="EX76" s="116"/>
      <c r="EY76" s="16">
        <f t="shared" si="83"/>
        <v>0</v>
      </c>
      <c r="EZ76" s="90"/>
      <c r="FA76" s="90"/>
      <c r="FB76" s="90"/>
      <c r="FC76" s="116"/>
      <c r="FD76" s="16">
        <f t="shared" si="84"/>
        <v>0</v>
      </c>
      <c r="FE76" s="90"/>
      <c r="FF76" s="90"/>
      <c r="FG76" s="90"/>
      <c r="FH76" s="116"/>
      <c r="FI76" s="16">
        <f t="shared" si="85"/>
        <v>0</v>
      </c>
      <c r="FJ76" s="90"/>
      <c r="FK76" s="90"/>
      <c r="FL76" s="90"/>
      <c r="FM76" s="116"/>
      <c r="FN76" s="16">
        <f t="shared" si="86"/>
        <v>0</v>
      </c>
      <c r="FO76" s="90"/>
      <c r="FP76" s="90"/>
      <c r="FQ76" s="90"/>
      <c r="FR76" s="116"/>
      <c r="FS76" s="16">
        <f t="shared" si="87"/>
        <v>0</v>
      </c>
      <c r="FT76" s="90"/>
      <c r="FU76" s="90"/>
      <c r="FV76" s="90"/>
      <c r="FW76" s="116"/>
      <c r="FX76" s="16">
        <f t="shared" si="88"/>
        <v>0</v>
      </c>
      <c r="FY76" s="90"/>
      <c r="FZ76" s="90"/>
      <c r="GA76" s="90"/>
      <c r="GB76" s="116"/>
      <c r="GC76" s="16">
        <f t="shared" si="89"/>
        <v>0</v>
      </c>
      <c r="GD76" s="90"/>
      <c r="GE76" s="90"/>
      <c r="GF76" s="90"/>
      <c r="GG76" s="116"/>
      <c r="GH76" s="16">
        <f t="shared" si="90"/>
        <v>0</v>
      </c>
      <c r="GI76" s="90"/>
      <c r="GJ76" s="90"/>
      <c r="GK76" s="90"/>
      <c r="GL76" s="116"/>
      <c r="GM76" s="16">
        <f t="shared" si="91"/>
        <v>0</v>
      </c>
      <c r="GN76" s="90"/>
      <c r="GO76" s="90"/>
      <c r="GP76" s="90"/>
      <c r="GQ76" s="116"/>
      <c r="GR76" s="16">
        <f t="shared" si="92"/>
        <v>0</v>
      </c>
      <c r="GS76" s="90"/>
      <c r="GT76" s="90"/>
      <c r="GU76" s="90"/>
      <c r="GV76" s="116"/>
      <c r="GW76" s="16">
        <f t="shared" si="93"/>
        <v>0</v>
      </c>
      <c r="GX76" s="90"/>
      <c r="GY76" s="90"/>
      <c r="GZ76" s="90"/>
      <c r="HA76" s="116"/>
      <c r="HB76" s="16">
        <f t="shared" si="94"/>
        <v>0</v>
      </c>
      <c r="HC76" s="90"/>
      <c r="HD76" s="90"/>
      <c r="HE76" s="90"/>
      <c r="HF76" s="116"/>
      <c r="HG76" s="16">
        <f t="shared" si="95"/>
        <v>0</v>
      </c>
      <c r="HH76" s="90"/>
      <c r="HI76" s="90"/>
      <c r="HJ76" s="90"/>
      <c r="HK76" s="116"/>
      <c r="HL76" s="16">
        <f t="shared" si="96"/>
        <v>0</v>
      </c>
      <c r="HM76" s="90"/>
      <c r="HN76" s="90"/>
      <c r="HO76" s="90"/>
      <c r="HP76" s="116"/>
      <c r="HQ76" s="16">
        <f t="shared" si="97"/>
        <v>0</v>
      </c>
      <c r="HR76" s="90"/>
      <c r="HS76" s="90"/>
      <c r="HT76" s="90"/>
      <c r="HU76" s="116"/>
      <c r="HV76" s="16">
        <f t="shared" si="98"/>
        <v>0</v>
      </c>
      <c r="HW76" s="90"/>
      <c r="HX76" s="90"/>
      <c r="HY76" s="90"/>
      <c r="HZ76" s="116"/>
      <c r="IA76" s="16">
        <f t="shared" si="99"/>
        <v>0</v>
      </c>
      <c r="IB76" s="90"/>
      <c r="IC76" s="90"/>
      <c r="ID76" s="90"/>
      <c r="IE76" s="116"/>
      <c r="IF76" s="16">
        <f t="shared" si="100"/>
        <v>0</v>
      </c>
      <c r="IG76" s="90"/>
      <c r="IH76" s="90"/>
      <c r="II76" s="90"/>
      <c r="IJ76" s="116"/>
      <c r="IK76" s="16">
        <f t="shared" si="101"/>
        <v>0</v>
      </c>
      <c r="IL76" s="90"/>
      <c r="IM76" s="90"/>
      <c r="IN76" s="90"/>
      <c r="IO76" s="116"/>
      <c r="IP76" s="16">
        <f t="shared" si="102"/>
        <v>0</v>
      </c>
    </row>
    <row r="77" spans="1:250" x14ac:dyDescent="0.25">
      <c r="A77" s="90"/>
      <c r="B77" s="90"/>
      <c r="C77" s="90"/>
      <c r="D77" s="116"/>
      <c r="E77" s="16">
        <f t="shared" si="53"/>
        <v>0</v>
      </c>
      <c r="F77" s="90"/>
      <c r="G77" s="90"/>
      <c r="H77" s="90"/>
      <c r="I77" s="116"/>
      <c r="J77" s="16">
        <f t="shared" si="54"/>
        <v>0</v>
      </c>
      <c r="K77" s="90"/>
      <c r="L77" s="90"/>
      <c r="M77" s="90"/>
      <c r="N77" s="116"/>
      <c r="O77" s="16">
        <f t="shared" si="55"/>
        <v>0</v>
      </c>
      <c r="P77" s="90"/>
      <c r="Q77" s="90"/>
      <c r="R77" s="90"/>
      <c r="S77" s="116"/>
      <c r="T77" s="16">
        <f t="shared" si="56"/>
        <v>0</v>
      </c>
      <c r="U77" s="90"/>
      <c r="V77" s="90"/>
      <c r="W77" s="90"/>
      <c r="X77" s="116"/>
      <c r="Y77" s="16">
        <f t="shared" si="57"/>
        <v>0</v>
      </c>
      <c r="Z77" s="90"/>
      <c r="AA77" s="90"/>
      <c r="AB77" s="90"/>
      <c r="AC77" s="116"/>
      <c r="AD77" s="16">
        <f t="shared" si="58"/>
        <v>0</v>
      </c>
      <c r="AE77" s="90"/>
      <c r="AF77" s="90"/>
      <c r="AG77" s="90"/>
      <c r="AH77" s="116"/>
      <c r="AI77" s="16">
        <f t="shared" si="59"/>
        <v>0</v>
      </c>
      <c r="AJ77" s="90"/>
      <c r="AK77" s="90"/>
      <c r="AL77" s="90"/>
      <c r="AM77" s="116"/>
      <c r="AN77" s="16">
        <f t="shared" si="60"/>
        <v>0</v>
      </c>
      <c r="AO77" s="90"/>
      <c r="AP77" s="90"/>
      <c r="AQ77" s="90"/>
      <c r="AR77" s="116"/>
      <c r="AS77" s="16">
        <f t="shared" si="61"/>
        <v>0</v>
      </c>
      <c r="AT77" s="90"/>
      <c r="AU77" s="90"/>
      <c r="AV77" s="90"/>
      <c r="AW77" s="116"/>
      <c r="AX77" s="16">
        <f t="shared" si="62"/>
        <v>0</v>
      </c>
      <c r="AY77" s="90"/>
      <c r="AZ77" s="90"/>
      <c r="BA77" s="90"/>
      <c r="BB77" s="116"/>
      <c r="BC77" s="16">
        <f t="shared" si="63"/>
        <v>0</v>
      </c>
      <c r="BD77" s="90"/>
      <c r="BE77" s="90"/>
      <c r="BF77" s="90"/>
      <c r="BG77" s="116"/>
      <c r="BH77" s="16">
        <f t="shared" si="64"/>
        <v>0</v>
      </c>
      <c r="BI77" s="90"/>
      <c r="BJ77" s="90"/>
      <c r="BK77" s="90"/>
      <c r="BL77" s="116"/>
      <c r="BM77" s="16">
        <f t="shared" si="65"/>
        <v>0</v>
      </c>
      <c r="BN77" s="90"/>
      <c r="BO77" s="90"/>
      <c r="BP77" s="90"/>
      <c r="BQ77" s="116"/>
      <c r="BR77" s="16">
        <f t="shared" si="66"/>
        <v>0</v>
      </c>
      <c r="BS77" s="90"/>
      <c r="BT77" s="90"/>
      <c r="BU77" s="90"/>
      <c r="BV77" s="116"/>
      <c r="BW77" s="16">
        <f t="shared" si="67"/>
        <v>0</v>
      </c>
      <c r="BX77" s="90"/>
      <c r="BY77" s="90"/>
      <c r="BZ77" s="90"/>
      <c r="CA77" s="116"/>
      <c r="CB77" s="16">
        <f t="shared" si="68"/>
        <v>0</v>
      </c>
      <c r="CC77" s="90"/>
      <c r="CD77" s="90"/>
      <c r="CE77" s="90"/>
      <c r="CF77" s="116"/>
      <c r="CG77" s="16">
        <f t="shared" si="69"/>
        <v>0</v>
      </c>
      <c r="CH77" s="90"/>
      <c r="CI77" s="90"/>
      <c r="CJ77" s="90"/>
      <c r="CK77" s="116"/>
      <c r="CL77" s="16">
        <f t="shared" si="70"/>
        <v>0</v>
      </c>
      <c r="CM77" s="90"/>
      <c r="CN77" s="90"/>
      <c r="CO77" s="90"/>
      <c r="CP77" s="116"/>
      <c r="CQ77" s="16">
        <f t="shared" si="71"/>
        <v>0</v>
      </c>
      <c r="CR77" s="90"/>
      <c r="CS77" s="90"/>
      <c r="CT77" s="90"/>
      <c r="CU77" s="116"/>
      <c r="CV77" s="16">
        <f t="shared" si="72"/>
        <v>0</v>
      </c>
      <c r="CW77" s="90"/>
      <c r="CX77" s="90"/>
      <c r="CY77" s="90"/>
      <c r="CZ77" s="116"/>
      <c r="DA77" s="16">
        <f t="shared" si="73"/>
        <v>0</v>
      </c>
      <c r="DB77" s="90"/>
      <c r="DC77" s="90"/>
      <c r="DD77" s="90"/>
      <c r="DE77" s="116"/>
      <c r="DF77" s="16">
        <f t="shared" si="74"/>
        <v>0</v>
      </c>
      <c r="DG77" s="90"/>
      <c r="DH77" s="90"/>
      <c r="DI77" s="90"/>
      <c r="DJ77" s="116"/>
      <c r="DK77" s="16">
        <f t="shared" si="75"/>
        <v>0</v>
      </c>
      <c r="DL77" s="90"/>
      <c r="DM77" s="90"/>
      <c r="DN77" s="90"/>
      <c r="DO77" s="116"/>
      <c r="DP77" s="16">
        <f t="shared" si="76"/>
        <v>0</v>
      </c>
      <c r="DQ77" s="90"/>
      <c r="DR77" s="90"/>
      <c r="DS77" s="90"/>
      <c r="DT77" s="116"/>
      <c r="DU77" s="16">
        <f t="shared" si="77"/>
        <v>0</v>
      </c>
      <c r="DV77" s="90"/>
      <c r="DW77" s="90"/>
      <c r="DX77" s="90"/>
      <c r="DY77" s="116"/>
      <c r="DZ77" s="16">
        <f t="shared" si="78"/>
        <v>0</v>
      </c>
      <c r="EA77" s="90"/>
      <c r="EB77" s="90"/>
      <c r="EC77" s="90"/>
      <c r="ED77" s="116"/>
      <c r="EE77" s="16">
        <f t="shared" si="79"/>
        <v>0</v>
      </c>
      <c r="EF77" s="90"/>
      <c r="EG77" s="90"/>
      <c r="EH77" s="90"/>
      <c r="EI77" s="116"/>
      <c r="EJ77" s="16">
        <f t="shared" si="80"/>
        <v>0</v>
      </c>
      <c r="EK77" s="90"/>
      <c r="EL77" s="90"/>
      <c r="EM77" s="90"/>
      <c r="EN77" s="116"/>
      <c r="EO77" s="16">
        <f t="shared" si="81"/>
        <v>0</v>
      </c>
      <c r="EP77" s="90"/>
      <c r="EQ77" s="90"/>
      <c r="ER77" s="90"/>
      <c r="ES77" s="116"/>
      <c r="ET77" s="16">
        <f t="shared" si="82"/>
        <v>0</v>
      </c>
      <c r="EU77" s="90"/>
      <c r="EV77" s="90"/>
      <c r="EW77" s="90"/>
      <c r="EX77" s="116"/>
      <c r="EY77" s="16">
        <f t="shared" si="83"/>
        <v>0</v>
      </c>
      <c r="EZ77" s="90"/>
      <c r="FA77" s="90"/>
      <c r="FB77" s="90"/>
      <c r="FC77" s="116"/>
      <c r="FD77" s="16">
        <f t="shared" si="84"/>
        <v>0</v>
      </c>
      <c r="FE77" s="90"/>
      <c r="FF77" s="90"/>
      <c r="FG77" s="90"/>
      <c r="FH77" s="116"/>
      <c r="FI77" s="16">
        <f t="shared" si="85"/>
        <v>0</v>
      </c>
      <c r="FJ77" s="90"/>
      <c r="FK77" s="90"/>
      <c r="FL77" s="90"/>
      <c r="FM77" s="116"/>
      <c r="FN77" s="16">
        <f t="shared" si="86"/>
        <v>0</v>
      </c>
      <c r="FO77" s="90"/>
      <c r="FP77" s="90"/>
      <c r="FQ77" s="90"/>
      <c r="FR77" s="116"/>
      <c r="FS77" s="16">
        <f t="shared" si="87"/>
        <v>0</v>
      </c>
      <c r="FT77" s="90"/>
      <c r="FU77" s="90"/>
      <c r="FV77" s="90"/>
      <c r="FW77" s="116"/>
      <c r="FX77" s="16">
        <f t="shared" si="88"/>
        <v>0</v>
      </c>
      <c r="FY77" s="90"/>
      <c r="FZ77" s="90"/>
      <c r="GA77" s="90"/>
      <c r="GB77" s="116"/>
      <c r="GC77" s="16">
        <f t="shared" si="89"/>
        <v>0</v>
      </c>
      <c r="GD77" s="90"/>
      <c r="GE77" s="90"/>
      <c r="GF77" s="90"/>
      <c r="GG77" s="116"/>
      <c r="GH77" s="16">
        <f t="shared" si="90"/>
        <v>0</v>
      </c>
      <c r="GI77" s="90"/>
      <c r="GJ77" s="90"/>
      <c r="GK77" s="90"/>
      <c r="GL77" s="116"/>
      <c r="GM77" s="16">
        <f t="shared" si="91"/>
        <v>0</v>
      </c>
      <c r="GN77" s="90"/>
      <c r="GO77" s="90"/>
      <c r="GP77" s="90"/>
      <c r="GQ77" s="116"/>
      <c r="GR77" s="16">
        <f t="shared" si="92"/>
        <v>0</v>
      </c>
      <c r="GS77" s="90"/>
      <c r="GT77" s="90"/>
      <c r="GU77" s="90"/>
      <c r="GV77" s="116"/>
      <c r="GW77" s="16">
        <f t="shared" si="93"/>
        <v>0</v>
      </c>
      <c r="GX77" s="90"/>
      <c r="GY77" s="90"/>
      <c r="GZ77" s="90"/>
      <c r="HA77" s="116"/>
      <c r="HB77" s="16">
        <f t="shared" si="94"/>
        <v>0</v>
      </c>
      <c r="HC77" s="90"/>
      <c r="HD77" s="90"/>
      <c r="HE77" s="90"/>
      <c r="HF77" s="116"/>
      <c r="HG77" s="16">
        <f t="shared" si="95"/>
        <v>0</v>
      </c>
      <c r="HH77" s="90"/>
      <c r="HI77" s="90"/>
      <c r="HJ77" s="90"/>
      <c r="HK77" s="116"/>
      <c r="HL77" s="16">
        <f t="shared" si="96"/>
        <v>0</v>
      </c>
      <c r="HM77" s="90"/>
      <c r="HN77" s="90"/>
      <c r="HO77" s="90"/>
      <c r="HP77" s="116"/>
      <c r="HQ77" s="16">
        <f t="shared" si="97"/>
        <v>0</v>
      </c>
      <c r="HR77" s="90"/>
      <c r="HS77" s="90"/>
      <c r="HT77" s="90"/>
      <c r="HU77" s="116"/>
      <c r="HV77" s="16">
        <f t="shared" si="98"/>
        <v>0</v>
      </c>
      <c r="HW77" s="90"/>
      <c r="HX77" s="90"/>
      <c r="HY77" s="90"/>
      <c r="HZ77" s="116"/>
      <c r="IA77" s="16">
        <f t="shared" si="99"/>
        <v>0</v>
      </c>
      <c r="IB77" s="90"/>
      <c r="IC77" s="90"/>
      <c r="ID77" s="90"/>
      <c r="IE77" s="116"/>
      <c r="IF77" s="16">
        <f t="shared" si="100"/>
        <v>0</v>
      </c>
      <c r="IG77" s="90"/>
      <c r="IH77" s="90"/>
      <c r="II77" s="90"/>
      <c r="IJ77" s="116"/>
      <c r="IK77" s="16">
        <f t="shared" si="101"/>
        <v>0</v>
      </c>
      <c r="IL77" s="90"/>
      <c r="IM77" s="90"/>
      <c r="IN77" s="90"/>
      <c r="IO77" s="116"/>
      <c r="IP77" s="16">
        <f t="shared" si="102"/>
        <v>0</v>
      </c>
    </row>
    <row r="78" spans="1:250" x14ac:dyDescent="0.25">
      <c r="A78" s="90"/>
      <c r="B78" s="90"/>
      <c r="C78" s="90"/>
      <c r="D78" s="116"/>
      <c r="E78" s="16">
        <f t="shared" si="53"/>
        <v>0</v>
      </c>
      <c r="F78" s="90"/>
      <c r="G78" s="90"/>
      <c r="H78" s="90"/>
      <c r="I78" s="116"/>
      <c r="J78" s="16">
        <f t="shared" si="54"/>
        <v>0</v>
      </c>
      <c r="K78" s="90"/>
      <c r="L78" s="90"/>
      <c r="M78" s="90"/>
      <c r="N78" s="116"/>
      <c r="O78" s="16">
        <f t="shared" si="55"/>
        <v>0</v>
      </c>
      <c r="P78" s="90"/>
      <c r="Q78" s="90"/>
      <c r="R78" s="90"/>
      <c r="S78" s="116"/>
      <c r="T78" s="16">
        <f t="shared" si="56"/>
        <v>0</v>
      </c>
      <c r="U78" s="90"/>
      <c r="V78" s="90"/>
      <c r="W78" s="90"/>
      <c r="X78" s="116"/>
      <c r="Y78" s="16">
        <f t="shared" si="57"/>
        <v>0</v>
      </c>
      <c r="Z78" s="90"/>
      <c r="AA78" s="90"/>
      <c r="AB78" s="90"/>
      <c r="AC78" s="116"/>
      <c r="AD78" s="16">
        <f t="shared" si="58"/>
        <v>0</v>
      </c>
      <c r="AE78" s="90"/>
      <c r="AF78" s="90"/>
      <c r="AG78" s="90"/>
      <c r="AH78" s="116"/>
      <c r="AI78" s="16">
        <f t="shared" si="59"/>
        <v>0</v>
      </c>
      <c r="AJ78" s="90"/>
      <c r="AK78" s="90"/>
      <c r="AL78" s="90"/>
      <c r="AM78" s="116"/>
      <c r="AN78" s="16">
        <f t="shared" si="60"/>
        <v>0</v>
      </c>
      <c r="AO78" s="90"/>
      <c r="AP78" s="90"/>
      <c r="AQ78" s="90"/>
      <c r="AR78" s="116"/>
      <c r="AS78" s="16">
        <f t="shared" si="61"/>
        <v>0</v>
      </c>
      <c r="AT78" s="90"/>
      <c r="AU78" s="90"/>
      <c r="AV78" s="90"/>
      <c r="AW78" s="116"/>
      <c r="AX78" s="16">
        <f t="shared" si="62"/>
        <v>0</v>
      </c>
      <c r="AY78" s="90"/>
      <c r="AZ78" s="90"/>
      <c r="BA78" s="90"/>
      <c r="BB78" s="116"/>
      <c r="BC78" s="16">
        <f t="shared" si="63"/>
        <v>0</v>
      </c>
      <c r="BD78" s="90"/>
      <c r="BE78" s="90"/>
      <c r="BF78" s="90"/>
      <c r="BG78" s="116"/>
      <c r="BH78" s="16">
        <f t="shared" si="64"/>
        <v>0</v>
      </c>
      <c r="BI78" s="90"/>
      <c r="BJ78" s="90"/>
      <c r="BK78" s="90"/>
      <c r="BL78" s="116"/>
      <c r="BM78" s="16">
        <f t="shared" si="65"/>
        <v>0</v>
      </c>
      <c r="BN78" s="90"/>
      <c r="BO78" s="90"/>
      <c r="BP78" s="90"/>
      <c r="BQ78" s="116"/>
      <c r="BR78" s="16">
        <f t="shared" si="66"/>
        <v>0</v>
      </c>
      <c r="BS78" s="90"/>
      <c r="BT78" s="90"/>
      <c r="BU78" s="90"/>
      <c r="BV78" s="116"/>
      <c r="BW78" s="16">
        <f t="shared" si="67"/>
        <v>0</v>
      </c>
      <c r="BX78" s="90"/>
      <c r="BY78" s="90"/>
      <c r="BZ78" s="90"/>
      <c r="CA78" s="116"/>
      <c r="CB78" s="16">
        <f t="shared" si="68"/>
        <v>0</v>
      </c>
      <c r="CC78" s="90"/>
      <c r="CD78" s="90"/>
      <c r="CE78" s="90"/>
      <c r="CF78" s="116"/>
      <c r="CG78" s="16">
        <f t="shared" si="69"/>
        <v>0</v>
      </c>
      <c r="CH78" s="90"/>
      <c r="CI78" s="90"/>
      <c r="CJ78" s="90"/>
      <c r="CK78" s="116"/>
      <c r="CL78" s="16">
        <f t="shared" si="70"/>
        <v>0</v>
      </c>
      <c r="CM78" s="90"/>
      <c r="CN78" s="90"/>
      <c r="CO78" s="90"/>
      <c r="CP78" s="116"/>
      <c r="CQ78" s="16">
        <f t="shared" si="71"/>
        <v>0</v>
      </c>
      <c r="CR78" s="90"/>
      <c r="CS78" s="90"/>
      <c r="CT78" s="90"/>
      <c r="CU78" s="116"/>
      <c r="CV78" s="16">
        <f t="shared" si="72"/>
        <v>0</v>
      </c>
      <c r="CW78" s="90"/>
      <c r="CX78" s="90"/>
      <c r="CY78" s="90"/>
      <c r="CZ78" s="116"/>
      <c r="DA78" s="16">
        <f t="shared" si="73"/>
        <v>0</v>
      </c>
      <c r="DB78" s="90"/>
      <c r="DC78" s="90"/>
      <c r="DD78" s="90"/>
      <c r="DE78" s="116"/>
      <c r="DF78" s="16">
        <f t="shared" si="74"/>
        <v>0</v>
      </c>
      <c r="DG78" s="90"/>
      <c r="DH78" s="90"/>
      <c r="DI78" s="90"/>
      <c r="DJ78" s="116"/>
      <c r="DK78" s="16">
        <f t="shared" si="75"/>
        <v>0</v>
      </c>
      <c r="DL78" s="90"/>
      <c r="DM78" s="90"/>
      <c r="DN78" s="90"/>
      <c r="DO78" s="116"/>
      <c r="DP78" s="16">
        <f t="shared" si="76"/>
        <v>0</v>
      </c>
      <c r="DQ78" s="90"/>
      <c r="DR78" s="90"/>
      <c r="DS78" s="90"/>
      <c r="DT78" s="116"/>
      <c r="DU78" s="16">
        <f t="shared" si="77"/>
        <v>0</v>
      </c>
      <c r="DV78" s="90"/>
      <c r="DW78" s="90"/>
      <c r="DX78" s="90"/>
      <c r="DY78" s="116"/>
      <c r="DZ78" s="16">
        <f t="shared" si="78"/>
        <v>0</v>
      </c>
      <c r="EA78" s="90"/>
      <c r="EB78" s="90"/>
      <c r="EC78" s="90"/>
      <c r="ED78" s="116"/>
      <c r="EE78" s="16">
        <f t="shared" si="79"/>
        <v>0</v>
      </c>
      <c r="EF78" s="90"/>
      <c r="EG78" s="90"/>
      <c r="EH78" s="90"/>
      <c r="EI78" s="116"/>
      <c r="EJ78" s="16">
        <f t="shared" si="80"/>
        <v>0</v>
      </c>
      <c r="EK78" s="90"/>
      <c r="EL78" s="90"/>
      <c r="EM78" s="90"/>
      <c r="EN78" s="116"/>
      <c r="EO78" s="16">
        <f t="shared" si="81"/>
        <v>0</v>
      </c>
      <c r="EP78" s="90"/>
      <c r="EQ78" s="90"/>
      <c r="ER78" s="90"/>
      <c r="ES78" s="116"/>
      <c r="ET78" s="16">
        <f t="shared" si="82"/>
        <v>0</v>
      </c>
      <c r="EU78" s="90"/>
      <c r="EV78" s="90"/>
      <c r="EW78" s="90"/>
      <c r="EX78" s="116"/>
      <c r="EY78" s="16">
        <f t="shared" si="83"/>
        <v>0</v>
      </c>
      <c r="EZ78" s="90"/>
      <c r="FA78" s="90"/>
      <c r="FB78" s="90"/>
      <c r="FC78" s="116"/>
      <c r="FD78" s="16">
        <f t="shared" si="84"/>
        <v>0</v>
      </c>
      <c r="FE78" s="90"/>
      <c r="FF78" s="90"/>
      <c r="FG78" s="90"/>
      <c r="FH78" s="116"/>
      <c r="FI78" s="16">
        <f t="shared" si="85"/>
        <v>0</v>
      </c>
      <c r="FJ78" s="90"/>
      <c r="FK78" s="90"/>
      <c r="FL78" s="90"/>
      <c r="FM78" s="116"/>
      <c r="FN78" s="16">
        <f t="shared" si="86"/>
        <v>0</v>
      </c>
      <c r="FO78" s="90"/>
      <c r="FP78" s="90"/>
      <c r="FQ78" s="90"/>
      <c r="FR78" s="116"/>
      <c r="FS78" s="16">
        <f t="shared" si="87"/>
        <v>0</v>
      </c>
      <c r="FT78" s="90"/>
      <c r="FU78" s="90"/>
      <c r="FV78" s="90"/>
      <c r="FW78" s="116"/>
      <c r="FX78" s="16">
        <f t="shared" si="88"/>
        <v>0</v>
      </c>
      <c r="FY78" s="90"/>
      <c r="FZ78" s="90"/>
      <c r="GA78" s="90"/>
      <c r="GB78" s="116"/>
      <c r="GC78" s="16">
        <f t="shared" si="89"/>
        <v>0</v>
      </c>
      <c r="GD78" s="90"/>
      <c r="GE78" s="90"/>
      <c r="GF78" s="90"/>
      <c r="GG78" s="116"/>
      <c r="GH78" s="16">
        <f t="shared" si="90"/>
        <v>0</v>
      </c>
      <c r="GI78" s="90"/>
      <c r="GJ78" s="90"/>
      <c r="GK78" s="90"/>
      <c r="GL78" s="116"/>
      <c r="GM78" s="16">
        <f t="shared" si="91"/>
        <v>0</v>
      </c>
      <c r="GN78" s="90"/>
      <c r="GO78" s="90"/>
      <c r="GP78" s="90"/>
      <c r="GQ78" s="116"/>
      <c r="GR78" s="16">
        <f t="shared" si="92"/>
        <v>0</v>
      </c>
      <c r="GS78" s="90"/>
      <c r="GT78" s="90"/>
      <c r="GU78" s="90"/>
      <c r="GV78" s="116"/>
      <c r="GW78" s="16">
        <f t="shared" si="93"/>
        <v>0</v>
      </c>
      <c r="GX78" s="90"/>
      <c r="GY78" s="90"/>
      <c r="GZ78" s="90"/>
      <c r="HA78" s="116"/>
      <c r="HB78" s="16">
        <f t="shared" si="94"/>
        <v>0</v>
      </c>
      <c r="HC78" s="90"/>
      <c r="HD78" s="90"/>
      <c r="HE78" s="90"/>
      <c r="HF78" s="116"/>
      <c r="HG78" s="16">
        <f t="shared" si="95"/>
        <v>0</v>
      </c>
      <c r="HH78" s="90"/>
      <c r="HI78" s="90"/>
      <c r="HJ78" s="90"/>
      <c r="HK78" s="116"/>
      <c r="HL78" s="16">
        <f t="shared" si="96"/>
        <v>0</v>
      </c>
      <c r="HM78" s="90"/>
      <c r="HN78" s="90"/>
      <c r="HO78" s="90"/>
      <c r="HP78" s="116"/>
      <c r="HQ78" s="16">
        <f t="shared" si="97"/>
        <v>0</v>
      </c>
      <c r="HR78" s="90"/>
      <c r="HS78" s="90"/>
      <c r="HT78" s="90"/>
      <c r="HU78" s="116"/>
      <c r="HV78" s="16">
        <f t="shared" si="98"/>
        <v>0</v>
      </c>
      <c r="HW78" s="90"/>
      <c r="HX78" s="90"/>
      <c r="HY78" s="90"/>
      <c r="HZ78" s="116"/>
      <c r="IA78" s="16">
        <f t="shared" si="99"/>
        <v>0</v>
      </c>
      <c r="IB78" s="90"/>
      <c r="IC78" s="90"/>
      <c r="ID78" s="90"/>
      <c r="IE78" s="116"/>
      <c r="IF78" s="16">
        <f t="shared" si="100"/>
        <v>0</v>
      </c>
      <c r="IG78" s="90"/>
      <c r="IH78" s="90"/>
      <c r="II78" s="90"/>
      <c r="IJ78" s="116"/>
      <c r="IK78" s="16">
        <f t="shared" si="101"/>
        <v>0</v>
      </c>
      <c r="IL78" s="90"/>
      <c r="IM78" s="90"/>
      <c r="IN78" s="90"/>
      <c r="IO78" s="116"/>
      <c r="IP78" s="16">
        <f t="shared" si="102"/>
        <v>0</v>
      </c>
    </row>
    <row r="79" spans="1:250" x14ac:dyDescent="0.25">
      <c r="A79" s="90"/>
      <c r="B79" s="90"/>
      <c r="C79" s="90"/>
      <c r="D79" s="116"/>
      <c r="E79" s="16">
        <f t="shared" si="53"/>
        <v>0</v>
      </c>
      <c r="F79" s="90"/>
      <c r="G79" s="90"/>
      <c r="H79" s="90"/>
      <c r="I79" s="116"/>
      <c r="J79" s="16">
        <f t="shared" si="54"/>
        <v>0</v>
      </c>
      <c r="K79" s="90"/>
      <c r="L79" s="90"/>
      <c r="M79" s="90"/>
      <c r="N79" s="116"/>
      <c r="O79" s="16">
        <f t="shared" si="55"/>
        <v>0</v>
      </c>
      <c r="P79" s="90"/>
      <c r="Q79" s="90"/>
      <c r="R79" s="90"/>
      <c r="S79" s="116"/>
      <c r="T79" s="16">
        <f t="shared" si="56"/>
        <v>0</v>
      </c>
      <c r="U79" s="90"/>
      <c r="V79" s="90"/>
      <c r="W79" s="90"/>
      <c r="X79" s="116"/>
      <c r="Y79" s="16">
        <f t="shared" si="57"/>
        <v>0</v>
      </c>
      <c r="Z79" s="90"/>
      <c r="AA79" s="90"/>
      <c r="AB79" s="90"/>
      <c r="AC79" s="116"/>
      <c r="AD79" s="16">
        <f t="shared" si="58"/>
        <v>0</v>
      </c>
      <c r="AE79" s="90"/>
      <c r="AF79" s="90"/>
      <c r="AG79" s="90"/>
      <c r="AH79" s="116"/>
      <c r="AI79" s="16">
        <f t="shared" si="59"/>
        <v>0</v>
      </c>
      <c r="AJ79" s="90"/>
      <c r="AK79" s="90"/>
      <c r="AL79" s="90"/>
      <c r="AM79" s="116"/>
      <c r="AN79" s="16">
        <f t="shared" si="60"/>
        <v>0</v>
      </c>
      <c r="AO79" s="90"/>
      <c r="AP79" s="90"/>
      <c r="AQ79" s="90"/>
      <c r="AR79" s="116"/>
      <c r="AS79" s="16">
        <f t="shared" si="61"/>
        <v>0</v>
      </c>
      <c r="AT79" s="90"/>
      <c r="AU79" s="90"/>
      <c r="AV79" s="90"/>
      <c r="AW79" s="116"/>
      <c r="AX79" s="16">
        <f t="shared" si="62"/>
        <v>0</v>
      </c>
      <c r="AY79" s="90"/>
      <c r="AZ79" s="90"/>
      <c r="BA79" s="90"/>
      <c r="BB79" s="116"/>
      <c r="BC79" s="16">
        <f t="shared" si="63"/>
        <v>0</v>
      </c>
      <c r="BD79" s="90"/>
      <c r="BE79" s="90"/>
      <c r="BF79" s="90"/>
      <c r="BG79" s="116"/>
      <c r="BH79" s="16">
        <f t="shared" si="64"/>
        <v>0</v>
      </c>
      <c r="BI79" s="90"/>
      <c r="BJ79" s="90"/>
      <c r="BK79" s="90"/>
      <c r="BL79" s="116"/>
      <c r="BM79" s="16">
        <f t="shared" si="65"/>
        <v>0</v>
      </c>
      <c r="BN79" s="90"/>
      <c r="BO79" s="90"/>
      <c r="BP79" s="90"/>
      <c r="BQ79" s="116"/>
      <c r="BR79" s="16">
        <f t="shared" si="66"/>
        <v>0</v>
      </c>
      <c r="BS79" s="90"/>
      <c r="BT79" s="90"/>
      <c r="BU79" s="90"/>
      <c r="BV79" s="116"/>
      <c r="BW79" s="16">
        <f t="shared" si="67"/>
        <v>0</v>
      </c>
      <c r="BX79" s="90"/>
      <c r="BY79" s="90"/>
      <c r="BZ79" s="90"/>
      <c r="CA79" s="116"/>
      <c r="CB79" s="16">
        <f t="shared" si="68"/>
        <v>0</v>
      </c>
      <c r="CC79" s="90"/>
      <c r="CD79" s="90"/>
      <c r="CE79" s="90"/>
      <c r="CF79" s="116"/>
      <c r="CG79" s="16">
        <f t="shared" si="69"/>
        <v>0</v>
      </c>
      <c r="CH79" s="90"/>
      <c r="CI79" s="90"/>
      <c r="CJ79" s="90"/>
      <c r="CK79" s="116"/>
      <c r="CL79" s="16">
        <f t="shared" si="70"/>
        <v>0</v>
      </c>
      <c r="CM79" s="90"/>
      <c r="CN79" s="90"/>
      <c r="CO79" s="90"/>
      <c r="CP79" s="116"/>
      <c r="CQ79" s="16">
        <f t="shared" si="71"/>
        <v>0</v>
      </c>
      <c r="CR79" s="90"/>
      <c r="CS79" s="90"/>
      <c r="CT79" s="90"/>
      <c r="CU79" s="116"/>
      <c r="CV79" s="16">
        <f t="shared" si="72"/>
        <v>0</v>
      </c>
      <c r="CW79" s="90"/>
      <c r="CX79" s="90"/>
      <c r="CY79" s="90"/>
      <c r="CZ79" s="116"/>
      <c r="DA79" s="16">
        <f t="shared" si="73"/>
        <v>0</v>
      </c>
      <c r="DB79" s="90"/>
      <c r="DC79" s="90"/>
      <c r="DD79" s="90"/>
      <c r="DE79" s="116"/>
      <c r="DF79" s="16">
        <f t="shared" si="74"/>
        <v>0</v>
      </c>
      <c r="DG79" s="90"/>
      <c r="DH79" s="90"/>
      <c r="DI79" s="90"/>
      <c r="DJ79" s="116"/>
      <c r="DK79" s="16">
        <f t="shared" si="75"/>
        <v>0</v>
      </c>
      <c r="DL79" s="90"/>
      <c r="DM79" s="90"/>
      <c r="DN79" s="90"/>
      <c r="DO79" s="116"/>
      <c r="DP79" s="16">
        <f t="shared" si="76"/>
        <v>0</v>
      </c>
      <c r="DQ79" s="90"/>
      <c r="DR79" s="90"/>
      <c r="DS79" s="90"/>
      <c r="DT79" s="116"/>
      <c r="DU79" s="16">
        <f t="shared" si="77"/>
        <v>0</v>
      </c>
      <c r="DV79" s="90"/>
      <c r="DW79" s="90"/>
      <c r="DX79" s="90"/>
      <c r="DY79" s="116"/>
      <c r="DZ79" s="16">
        <f t="shared" si="78"/>
        <v>0</v>
      </c>
      <c r="EA79" s="90"/>
      <c r="EB79" s="90"/>
      <c r="EC79" s="90"/>
      <c r="ED79" s="116"/>
      <c r="EE79" s="16">
        <f t="shared" si="79"/>
        <v>0</v>
      </c>
      <c r="EF79" s="90"/>
      <c r="EG79" s="90"/>
      <c r="EH79" s="90"/>
      <c r="EI79" s="116"/>
      <c r="EJ79" s="16">
        <f t="shared" si="80"/>
        <v>0</v>
      </c>
      <c r="EK79" s="90"/>
      <c r="EL79" s="90"/>
      <c r="EM79" s="90"/>
      <c r="EN79" s="116"/>
      <c r="EO79" s="16">
        <f t="shared" si="81"/>
        <v>0</v>
      </c>
      <c r="EP79" s="90"/>
      <c r="EQ79" s="90"/>
      <c r="ER79" s="90"/>
      <c r="ES79" s="116"/>
      <c r="ET79" s="16">
        <f t="shared" si="82"/>
        <v>0</v>
      </c>
      <c r="EU79" s="90"/>
      <c r="EV79" s="90"/>
      <c r="EW79" s="90"/>
      <c r="EX79" s="116"/>
      <c r="EY79" s="16">
        <f t="shared" si="83"/>
        <v>0</v>
      </c>
      <c r="EZ79" s="90"/>
      <c r="FA79" s="90"/>
      <c r="FB79" s="90"/>
      <c r="FC79" s="116"/>
      <c r="FD79" s="16">
        <f t="shared" si="84"/>
        <v>0</v>
      </c>
      <c r="FE79" s="90"/>
      <c r="FF79" s="90"/>
      <c r="FG79" s="90"/>
      <c r="FH79" s="116"/>
      <c r="FI79" s="16">
        <f t="shared" si="85"/>
        <v>0</v>
      </c>
      <c r="FJ79" s="90"/>
      <c r="FK79" s="90"/>
      <c r="FL79" s="90"/>
      <c r="FM79" s="116"/>
      <c r="FN79" s="16">
        <f t="shared" si="86"/>
        <v>0</v>
      </c>
      <c r="FO79" s="90"/>
      <c r="FP79" s="90"/>
      <c r="FQ79" s="90"/>
      <c r="FR79" s="116"/>
      <c r="FS79" s="16">
        <f t="shared" si="87"/>
        <v>0</v>
      </c>
      <c r="FT79" s="90"/>
      <c r="FU79" s="90"/>
      <c r="FV79" s="90"/>
      <c r="FW79" s="116"/>
      <c r="FX79" s="16">
        <f t="shared" si="88"/>
        <v>0</v>
      </c>
      <c r="FY79" s="90"/>
      <c r="FZ79" s="90"/>
      <c r="GA79" s="90"/>
      <c r="GB79" s="116"/>
      <c r="GC79" s="16">
        <f t="shared" si="89"/>
        <v>0</v>
      </c>
      <c r="GD79" s="90"/>
      <c r="GE79" s="90"/>
      <c r="GF79" s="90"/>
      <c r="GG79" s="116"/>
      <c r="GH79" s="16">
        <f t="shared" si="90"/>
        <v>0</v>
      </c>
      <c r="GI79" s="90"/>
      <c r="GJ79" s="90"/>
      <c r="GK79" s="90"/>
      <c r="GL79" s="116"/>
      <c r="GM79" s="16">
        <f t="shared" si="91"/>
        <v>0</v>
      </c>
      <c r="GN79" s="90"/>
      <c r="GO79" s="90"/>
      <c r="GP79" s="90"/>
      <c r="GQ79" s="116"/>
      <c r="GR79" s="16">
        <f t="shared" si="92"/>
        <v>0</v>
      </c>
      <c r="GS79" s="90"/>
      <c r="GT79" s="90"/>
      <c r="GU79" s="90"/>
      <c r="GV79" s="116"/>
      <c r="GW79" s="16">
        <f t="shared" si="93"/>
        <v>0</v>
      </c>
      <c r="GX79" s="90"/>
      <c r="GY79" s="90"/>
      <c r="GZ79" s="90"/>
      <c r="HA79" s="116"/>
      <c r="HB79" s="16">
        <f t="shared" si="94"/>
        <v>0</v>
      </c>
      <c r="HC79" s="90"/>
      <c r="HD79" s="90"/>
      <c r="HE79" s="90"/>
      <c r="HF79" s="116"/>
      <c r="HG79" s="16">
        <f t="shared" si="95"/>
        <v>0</v>
      </c>
      <c r="HH79" s="90"/>
      <c r="HI79" s="90"/>
      <c r="HJ79" s="90"/>
      <c r="HK79" s="116"/>
      <c r="HL79" s="16">
        <f t="shared" si="96"/>
        <v>0</v>
      </c>
      <c r="HM79" s="90"/>
      <c r="HN79" s="90"/>
      <c r="HO79" s="90"/>
      <c r="HP79" s="116"/>
      <c r="HQ79" s="16">
        <f t="shared" si="97"/>
        <v>0</v>
      </c>
      <c r="HR79" s="90"/>
      <c r="HS79" s="90"/>
      <c r="HT79" s="90"/>
      <c r="HU79" s="116"/>
      <c r="HV79" s="16">
        <f t="shared" si="98"/>
        <v>0</v>
      </c>
      <c r="HW79" s="90"/>
      <c r="HX79" s="90"/>
      <c r="HY79" s="90"/>
      <c r="HZ79" s="116"/>
      <c r="IA79" s="16">
        <f t="shared" si="99"/>
        <v>0</v>
      </c>
      <c r="IB79" s="90"/>
      <c r="IC79" s="90"/>
      <c r="ID79" s="90"/>
      <c r="IE79" s="116"/>
      <c r="IF79" s="16">
        <f t="shared" si="100"/>
        <v>0</v>
      </c>
      <c r="IG79" s="90"/>
      <c r="IH79" s="90"/>
      <c r="II79" s="90"/>
      <c r="IJ79" s="116"/>
      <c r="IK79" s="16">
        <f t="shared" si="101"/>
        <v>0</v>
      </c>
      <c r="IL79" s="90"/>
      <c r="IM79" s="90"/>
      <c r="IN79" s="90"/>
      <c r="IO79" s="116"/>
      <c r="IP79" s="16">
        <f t="shared" si="102"/>
        <v>0</v>
      </c>
    </row>
    <row r="80" spans="1:250" x14ac:dyDescent="0.25">
      <c r="A80" s="90"/>
      <c r="B80" s="90"/>
      <c r="C80" s="90"/>
      <c r="D80" s="116"/>
      <c r="E80" s="16">
        <f t="shared" si="53"/>
        <v>0</v>
      </c>
      <c r="F80" s="90"/>
      <c r="G80" s="90"/>
      <c r="H80" s="90"/>
      <c r="I80" s="116"/>
      <c r="J80" s="16">
        <f t="shared" si="54"/>
        <v>0</v>
      </c>
      <c r="K80" s="90"/>
      <c r="L80" s="90"/>
      <c r="M80" s="90"/>
      <c r="N80" s="116"/>
      <c r="O80" s="16">
        <f t="shared" si="55"/>
        <v>0</v>
      </c>
      <c r="P80" s="90"/>
      <c r="Q80" s="90"/>
      <c r="R80" s="90"/>
      <c r="S80" s="116"/>
      <c r="T80" s="16">
        <f t="shared" si="56"/>
        <v>0</v>
      </c>
      <c r="U80" s="90"/>
      <c r="V80" s="90"/>
      <c r="W80" s="90"/>
      <c r="X80" s="116"/>
      <c r="Y80" s="16">
        <f t="shared" si="57"/>
        <v>0</v>
      </c>
      <c r="Z80" s="90"/>
      <c r="AA80" s="90"/>
      <c r="AB80" s="90"/>
      <c r="AC80" s="116"/>
      <c r="AD80" s="16">
        <f t="shared" si="58"/>
        <v>0</v>
      </c>
      <c r="AE80" s="90"/>
      <c r="AF80" s="90"/>
      <c r="AG80" s="90"/>
      <c r="AH80" s="116"/>
      <c r="AI80" s="16">
        <f t="shared" si="59"/>
        <v>0</v>
      </c>
      <c r="AJ80" s="90"/>
      <c r="AK80" s="90"/>
      <c r="AL80" s="90"/>
      <c r="AM80" s="116"/>
      <c r="AN80" s="16">
        <f t="shared" si="60"/>
        <v>0</v>
      </c>
      <c r="AO80" s="90"/>
      <c r="AP80" s="90"/>
      <c r="AQ80" s="90"/>
      <c r="AR80" s="116"/>
      <c r="AS80" s="16">
        <f t="shared" si="61"/>
        <v>0</v>
      </c>
      <c r="AT80" s="90"/>
      <c r="AU80" s="90"/>
      <c r="AV80" s="90"/>
      <c r="AW80" s="116"/>
      <c r="AX80" s="16">
        <f t="shared" si="62"/>
        <v>0</v>
      </c>
      <c r="AY80" s="90"/>
      <c r="AZ80" s="90"/>
      <c r="BA80" s="90"/>
      <c r="BB80" s="116"/>
      <c r="BC80" s="16">
        <f t="shared" si="63"/>
        <v>0</v>
      </c>
      <c r="BD80" s="90"/>
      <c r="BE80" s="90"/>
      <c r="BF80" s="90"/>
      <c r="BG80" s="116"/>
      <c r="BH80" s="16">
        <f t="shared" si="64"/>
        <v>0</v>
      </c>
      <c r="BI80" s="90"/>
      <c r="BJ80" s="90"/>
      <c r="BK80" s="90"/>
      <c r="BL80" s="116"/>
      <c r="BM80" s="16">
        <f t="shared" si="65"/>
        <v>0</v>
      </c>
      <c r="BN80" s="90"/>
      <c r="BO80" s="90"/>
      <c r="BP80" s="90"/>
      <c r="BQ80" s="116"/>
      <c r="BR80" s="16">
        <f t="shared" si="66"/>
        <v>0</v>
      </c>
      <c r="BS80" s="90"/>
      <c r="BT80" s="90"/>
      <c r="BU80" s="90"/>
      <c r="BV80" s="116"/>
      <c r="BW80" s="16">
        <f t="shared" si="67"/>
        <v>0</v>
      </c>
      <c r="BX80" s="90"/>
      <c r="BY80" s="90"/>
      <c r="BZ80" s="90"/>
      <c r="CA80" s="116"/>
      <c r="CB80" s="16">
        <f t="shared" si="68"/>
        <v>0</v>
      </c>
      <c r="CC80" s="90"/>
      <c r="CD80" s="90"/>
      <c r="CE80" s="90"/>
      <c r="CF80" s="116"/>
      <c r="CG80" s="16">
        <f t="shared" si="69"/>
        <v>0</v>
      </c>
      <c r="CH80" s="90"/>
      <c r="CI80" s="90"/>
      <c r="CJ80" s="90"/>
      <c r="CK80" s="116"/>
      <c r="CL80" s="16">
        <f t="shared" si="70"/>
        <v>0</v>
      </c>
      <c r="CM80" s="90"/>
      <c r="CN80" s="90"/>
      <c r="CO80" s="90"/>
      <c r="CP80" s="116"/>
      <c r="CQ80" s="16">
        <f t="shared" si="71"/>
        <v>0</v>
      </c>
      <c r="CR80" s="90"/>
      <c r="CS80" s="90"/>
      <c r="CT80" s="90"/>
      <c r="CU80" s="116"/>
      <c r="CV80" s="16">
        <f t="shared" si="72"/>
        <v>0</v>
      </c>
      <c r="CW80" s="90"/>
      <c r="CX80" s="90"/>
      <c r="CY80" s="90"/>
      <c r="CZ80" s="116"/>
      <c r="DA80" s="16">
        <f t="shared" si="73"/>
        <v>0</v>
      </c>
      <c r="DB80" s="90"/>
      <c r="DC80" s="90"/>
      <c r="DD80" s="90"/>
      <c r="DE80" s="116"/>
      <c r="DF80" s="16">
        <f t="shared" si="74"/>
        <v>0</v>
      </c>
      <c r="DG80" s="90"/>
      <c r="DH80" s="90"/>
      <c r="DI80" s="90"/>
      <c r="DJ80" s="116"/>
      <c r="DK80" s="16">
        <f t="shared" si="75"/>
        <v>0</v>
      </c>
      <c r="DL80" s="90"/>
      <c r="DM80" s="90"/>
      <c r="DN80" s="90"/>
      <c r="DO80" s="116"/>
      <c r="DP80" s="16">
        <f t="shared" si="76"/>
        <v>0</v>
      </c>
      <c r="DQ80" s="90"/>
      <c r="DR80" s="90"/>
      <c r="DS80" s="90"/>
      <c r="DT80" s="116"/>
      <c r="DU80" s="16">
        <f t="shared" si="77"/>
        <v>0</v>
      </c>
      <c r="DV80" s="90"/>
      <c r="DW80" s="90"/>
      <c r="DX80" s="90"/>
      <c r="DY80" s="116"/>
      <c r="DZ80" s="16">
        <f t="shared" si="78"/>
        <v>0</v>
      </c>
      <c r="EA80" s="90"/>
      <c r="EB80" s="90"/>
      <c r="EC80" s="90"/>
      <c r="ED80" s="116"/>
      <c r="EE80" s="16">
        <f t="shared" si="79"/>
        <v>0</v>
      </c>
      <c r="EF80" s="90"/>
      <c r="EG80" s="90"/>
      <c r="EH80" s="90"/>
      <c r="EI80" s="116"/>
      <c r="EJ80" s="16">
        <f t="shared" si="80"/>
        <v>0</v>
      </c>
      <c r="EK80" s="90"/>
      <c r="EL80" s="90"/>
      <c r="EM80" s="90"/>
      <c r="EN80" s="116"/>
      <c r="EO80" s="16">
        <f t="shared" si="81"/>
        <v>0</v>
      </c>
      <c r="EP80" s="90"/>
      <c r="EQ80" s="90"/>
      <c r="ER80" s="90"/>
      <c r="ES80" s="116"/>
      <c r="ET80" s="16">
        <f t="shared" si="82"/>
        <v>0</v>
      </c>
      <c r="EU80" s="90"/>
      <c r="EV80" s="90"/>
      <c r="EW80" s="90"/>
      <c r="EX80" s="116"/>
      <c r="EY80" s="16">
        <f t="shared" si="83"/>
        <v>0</v>
      </c>
      <c r="EZ80" s="90"/>
      <c r="FA80" s="90"/>
      <c r="FB80" s="90"/>
      <c r="FC80" s="116"/>
      <c r="FD80" s="16">
        <f t="shared" si="84"/>
        <v>0</v>
      </c>
      <c r="FE80" s="90"/>
      <c r="FF80" s="90"/>
      <c r="FG80" s="90"/>
      <c r="FH80" s="116"/>
      <c r="FI80" s="16">
        <f t="shared" si="85"/>
        <v>0</v>
      </c>
      <c r="FJ80" s="90"/>
      <c r="FK80" s="90"/>
      <c r="FL80" s="90"/>
      <c r="FM80" s="116"/>
      <c r="FN80" s="16">
        <f t="shared" si="86"/>
        <v>0</v>
      </c>
      <c r="FO80" s="90"/>
      <c r="FP80" s="90"/>
      <c r="FQ80" s="90"/>
      <c r="FR80" s="116"/>
      <c r="FS80" s="16">
        <f t="shared" si="87"/>
        <v>0</v>
      </c>
      <c r="FT80" s="90"/>
      <c r="FU80" s="90"/>
      <c r="FV80" s="90"/>
      <c r="FW80" s="116"/>
      <c r="FX80" s="16">
        <f t="shared" si="88"/>
        <v>0</v>
      </c>
      <c r="FY80" s="90"/>
      <c r="FZ80" s="90"/>
      <c r="GA80" s="90"/>
      <c r="GB80" s="116"/>
      <c r="GC80" s="16">
        <f t="shared" si="89"/>
        <v>0</v>
      </c>
      <c r="GD80" s="90"/>
      <c r="GE80" s="90"/>
      <c r="GF80" s="90"/>
      <c r="GG80" s="116"/>
      <c r="GH80" s="16">
        <f t="shared" si="90"/>
        <v>0</v>
      </c>
      <c r="GI80" s="90"/>
      <c r="GJ80" s="90"/>
      <c r="GK80" s="90"/>
      <c r="GL80" s="116"/>
      <c r="GM80" s="16">
        <f t="shared" si="91"/>
        <v>0</v>
      </c>
      <c r="GN80" s="90"/>
      <c r="GO80" s="90"/>
      <c r="GP80" s="90"/>
      <c r="GQ80" s="116"/>
      <c r="GR80" s="16">
        <f t="shared" si="92"/>
        <v>0</v>
      </c>
      <c r="GS80" s="90"/>
      <c r="GT80" s="90"/>
      <c r="GU80" s="90"/>
      <c r="GV80" s="116"/>
      <c r="GW80" s="16">
        <f t="shared" si="93"/>
        <v>0</v>
      </c>
      <c r="GX80" s="90"/>
      <c r="GY80" s="90"/>
      <c r="GZ80" s="90"/>
      <c r="HA80" s="116"/>
      <c r="HB80" s="16">
        <f t="shared" si="94"/>
        <v>0</v>
      </c>
      <c r="HC80" s="90"/>
      <c r="HD80" s="90"/>
      <c r="HE80" s="90"/>
      <c r="HF80" s="116"/>
      <c r="HG80" s="16">
        <f t="shared" si="95"/>
        <v>0</v>
      </c>
      <c r="HH80" s="90"/>
      <c r="HI80" s="90"/>
      <c r="HJ80" s="90"/>
      <c r="HK80" s="116"/>
      <c r="HL80" s="16">
        <f t="shared" si="96"/>
        <v>0</v>
      </c>
      <c r="HM80" s="90"/>
      <c r="HN80" s="90"/>
      <c r="HO80" s="90"/>
      <c r="HP80" s="116"/>
      <c r="HQ80" s="16">
        <f t="shared" si="97"/>
        <v>0</v>
      </c>
      <c r="HR80" s="90"/>
      <c r="HS80" s="90"/>
      <c r="HT80" s="90"/>
      <c r="HU80" s="116"/>
      <c r="HV80" s="16">
        <f t="shared" si="98"/>
        <v>0</v>
      </c>
      <c r="HW80" s="90"/>
      <c r="HX80" s="90"/>
      <c r="HY80" s="90"/>
      <c r="HZ80" s="116"/>
      <c r="IA80" s="16">
        <f t="shared" si="99"/>
        <v>0</v>
      </c>
      <c r="IB80" s="90"/>
      <c r="IC80" s="90"/>
      <c r="ID80" s="90"/>
      <c r="IE80" s="116"/>
      <c r="IF80" s="16">
        <f t="shared" si="100"/>
        <v>0</v>
      </c>
      <c r="IG80" s="90"/>
      <c r="IH80" s="90"/>
      <c r="II80" s="90"/>
      <c r="IJ80" s="116"/>
      <c r="IK80" s="16">
        <f t="shared" si="101"/>
        <v>0</v>
      </c>
      <c r="IL80" s="90"/>
      <c r="IM80" s="90"/>
      <c r="IN80" s="90"/>
      <c r="IO80" s="116"/>
      <c r="IP80" s="16">
        <f t="shared" si="102"/>
        <v>0</v>
      </c>
    </row>
    <row r="81" spans="1:250" x14ac:dyDescent="0.25">
      <c r="A81" s="90"/>
      <c r="B81" s="90"/>
      <c r="C81" s="90"/>
      <c r="D81" s="116"/>
      <c r="E81" s="16">
        <f t="shared" si="53"/>
        <v>0</v>
      </c>
      <c r="F81" s="90"/>
      <c r="G81" s="90"/>
      <c r="H81" s="90"/>
      <c r="I81" s="116"/>
      <c r="J81" s="16">
        <f t="shared" si="54"/>
        <v>0</v>
      </c>
      <c r="K81" s="90"/>
      <c r="L81" s="90"/>
      <c r="M81" s="90"/>
      <c r="N81" s="116"/>
      <c r="O81" s="16">
        <f t="shared" si="55"/>
        <v>0</v>
      </c>
      <c r="P81" s="90"/>
      <c r="Q81" s="90"/>
      <c r="R81" s="90"/>
      <c r="S81" s="116"/>
      <c r="T81" s="16">
        <f t="shared" si="56"/>
        <v>0</v>
      </c>
      <c r="U81" s="90"/>
      <c r="V81" s="90"/>
      <c r="W81" s="90"/>
      <c r="X81" s="116"/>
      <c r="Y81" s="16">
        <f t="shared" si="57"/>
        <v>0</v>
      </c>
      <c r="Z81" s="90"/>
      <c r="AA81" s="90"/>
      <c r="AB81" s="90"/>
      <c r="AC81" s="116"/>
      <c r="AD81" s="16">
        <f t="shared" si="58"/>
        <v>0</v>
      </c>
      <c r="AE81" s="90"/>
      <c r="AF81" s="90"/>
      <c r="AG81" s="90"/>
      <c r="AH81" s="116"/>
      <c r="AI81" s="16">
        <f t="shared" si="59"/>
        <v>0</v>
      </c>
      <c r="AJ81" s="90"/>
      <c r="AK81" s="90"/>
      <c r="AL81" s="90"/>
      <c r="AM81" s="116"/>
      <c r="AN81" s="16">
        <f t="shared" si="60"/>
        <v>0</v>
      </c>
      <c r="AO81" s="90"/>
      <c r="AP81" s="90"/>
      <c r="AQ81" s="90"/>
      <c r="AR81" s="116"/>
      <c r="AS81" s="16">
        <f t="shared" si="61"/>
        <v>0</v>
      </c>
      <c r="AT81" s="90"/>
      <c r="AU81" s="90"/>
      <c r="AV81" s="90"/>
      <c r="AW81" s="116"/>
      <c r="AX81" s="16">
        <f t="shared" si="62"/>
        <v>0</v>
      </c>
      <c r="AY81" s="90"/>
      <c r="AZ81" s="90"/>
      <c r="BA81" s="90"/>
      <c r="BB81" s="116"/>
      <c r="BC81" s="16">
        <f t="shared" si="63"/>
        <v>0</v>
      </c>
      <c r="BD81" s="90"/>
      <c r="BE81" s="90"/>
      <c r="BF81" s="90"/>
      <c r="BG81" s="116"/>
      <c r="BH81" s="16">
        <f t="shared" si="64"/>
        <v>0</v>
      </c>
      <c r="BI81" s="90"/>
      <c r="BJ81" s="90"/>
      <c r="BK81" s="90"/>
      <c r="BL81" s="116"/>
      <c r="BM81" s="16">
        <f t="shared" si="65"/>
        <v>0</v>
      </c>
      <c r="BN81" s="90"/>
      <c r="BO81" s="90"/>
      <c r="BP81" s="90"/>
      <c r="BQ81" s="116"/>
      <c r="BR81" s="16">
        <f t="shared" si="66"/>
        <v>0</v>
      </c>
      <c r="BS81" s="90"/>
      <c r="BT81" s="90"/>
      <c r="BU81" s="90"/>
      <c r="BV81" s="116"/>
      <c r="BW81" s="16">
        <f t="shared" si="67"/>
        <v>0</v>
      </c>
      <c r="BX81" s="90"/>
      <c r="BY81" s="90"/>
      <c r="BZ81" s="90"/>
      <c r="CA81" s="116"/>
      <c r="CB81" s="16">
        <f t="shared" si="68"/>
        <v>0</v>
      </c>
      <c r="CC81" s="90"/>
      <c r="CD81" s="90"/>
      <c r="CE81" s="90"/>
      <c r="CF81" s="116"/>
      <c r="CG81" s="16">
        <f t="shared" si="69"/>
        <v>0</v>
      </c>
      <c r="CH81" s="90"/>
      <c r="CI81" s="90"/>
      <c r="CJ81" s="90"/>
      <c r="CK81" s="116"/>
      <c r="CL81" s="16">
        <f t="shared" si="70"/>
        <v>0</v>
      </c>
      <c r="CM81" s="90"/>
      <c r="CN81" s="90"/>
      <c r="CO81" s="90"/>
      <c r="CP81" s="116"/>
      <c r="CQ81" s="16">
        <f t="shared" si="71"/>
        <v>0</v>
      </c>
      <c r="CR81" s="90"/>
      <c r="CS81" s="90"/>
      <c r="CT81" s="90"/>
      <c r="CU81" s="116"/>
      <c r="CV81" s="16">
        <f t="shared" si="72"/>
        <v>0</v>
      </c>
      <c r="CW81" s="90"/>
      <c r="CX81" s="90"/>
      <c r="CY81" s="90"/>
      <c r="CZ81" s="116"/>
      <c r="DA81" s="16">
        <f t="shared" si="73"/>
        <v>0</v>
      </c>
      <c r="DB81" s="90"/>
      <c r="DC81" s="90"/>
      <c r="DD81" s="90"/>
      <c r="DE81" s="116"/>
      <c r="DF81" s="16">
        <f t="shared" si="74"/>
        <v>0</v>
      </c>
      <c r="DG81" s="90"/>
      <c r="DH81" s="90"/>
      <c r="DI81" s="90"/>
      <c r="DJ81" s="116"/>
      <c r="DK81" s="16">
        <f t="shared" si="75"/>
        <v>0</v>
      </c>
      <c r="DL81" s="90"/>
      <c r="DM81" s="90"/>
      <c r="DN81" s="90"/>
      <c r="DO81" s="116"/>
      <c r="DP81" s="16">
        <f t="shared" si="76"/>
        <v>0</v>
      </c>
      <c r="DQ81" s="90"/>
      <c r="DR81" s="90"/>
      <c r="DS81" s="90"/>
      <c r="DT81" s="116"/>
      <c r="DU81" s="16">
        <f t="shared" si="77"/>
        <v>0</v>
      </c>
      <c r="DV81" s="90"/>
      <c r="DW81" s="90"/>
      <c r="DX81" s="90"/>
      <c r="DY81" s="116"/>
      <c r="DZ81" s="16">
        <f t="shared" si="78"/>
        <v>0</v>
      </c>
      <c r="EA81" s="90"/>
      <c r="EB81" s="90"/>
      <c r="EC81" s="90"/>
      <c r="ED81" s="116"/>
      <c r="EE81" s="16">
        <f t="shared" si="79"/>
        <v>0</v>
      </c>
      <c r="EF81" s="90"/>
      <c r="EG81" s="90"/>
      <c r="EH81" s="90"/>
      <c r="EI81" s="116"/>
      <c r="EJ81" s="16">
        <f t="shared" si="80"/>
        <v>0</v>
      </c>
      <c r="EK81" s="90"/>
      <c r="EL81" s="90"/>
      <c r="EM81" s="90"/>
      <c r="EN81" s="116"/>
      <c r="EO81" s="16">
        <f t="shared" si="81"/>
        <v>0</v>
      </c>
      <c r="EP81" s="90"/>
      <c r="EQ81" s="90"/>
      <c r="ER81" s="90"/>
      <c r="ES81" s="116"/>
      <c r="ET81" s="16">
        <f t="shared" si="82"/>
        <v>0</v>
      </c>
      <c r="EU81" s="90"/>
      <c r="EV81" s="90"/>
      <c r="EW81" s="90"/>
      <c r="EX81" s="116"/>
      <c r="EY81" s="16">
        <f t="shared" si="83"/>
        <v>0</v>
      </c>
      <c r="EZ81" s="90"/>
      <c r="FA81" s="90"/>
      <c r="FB81" s="90"/>
      <c r="FC81" s="116"/>
      <c r="FD81" s="16">
        <f t="shared" si="84"/>
        <v>0</v>
      </c>
      <c r="FE81" s="90"/>
      <c r="FF81" s="90"/>
      <c r="FG81" s="90"/>
      <c r="FH81" s="116"/>
      <c r="FI81" s="16">
        <f t="shared" si="85"/>
        <v>0</v>
      </c>
      <c r="FJ81" s="90"/>
      <c r="FK81" s="90"/>
      <c r="FL81" s="90"/>
      <c r="FM81" s="116"/>
      <c r="FN81" s="16">
        <f t="shared" si="86"/>
        <v>0</v>
      </c>
      <c r="FO81" s="90"/>
      <c r="FP81" s="90"/>
      <c r="FQ81" s="90"/>
      <c r="FR81" s="116"/>
      <c r="FS81" s="16">
        <f t="shared" si="87"/>
        <v>0</v>
      </c>
      <c r="FT81" s="90"/>
      <c r="FU81" s="90"/>
      <c r="FV81" s="90"/>
      <c r="FW81" s="116"/>
      <c r="FX81" s="16">
        <f t="shared" si="88"/>
        <v>0</v>
      </c>
      <c r="FY81" s="90"/>
      <c r="FZ81" s="90"/>
      <c r="GA81" s="90"/>
      <c r="GB81" s="116"/>
      <c r="GC81" s="16">
        <f t="shared" si="89"/>
        <v>0</v>
      </c>
      <c r="GD81" s="90"/>
      <c r="GE81" s="90"/>
      <c r="GF81" s="90"/>
      <c r="GG81" s="116"/>
      <c r="GH81" s="16">
        <f t="shared" si="90"/>
        <v>0</v>
      </c>
      <c r="GI81" s="90"/>
      <c r="GJ81" s="90"/>
      <c r="GK81" s="90"/>
      <c r="GL81" s="116"/>
      <c r="GM81" s="16">
        <f t="shared" si="91"/>
        <v>0</v>
      </c>
      <c r="GN81" s="90"/>
      <c r="GO81" s="90"/>
      <c r="GP81" s="90"/>
      <c r="GQ81" s="116"/>
      <c r="GR81" s="16">
        <f t="shared" si="92"/>
        <v>0</v>
      </c>
      <c r="GS81" s="90"/>
      <c r="GT81" s="90"/>
      <c r="GU81" s="90"/>
      <c r="GV81" s="116"/>
      <c r="GW81" s="16">
        <f t="shared" si="93"/>
        <v>0</v>
      </c>
      <c r="GX81" s="90"/>
      <c r="GY81" s="90"/>
      <c r="GZ81" s="90"/>
      <c r="HA81" s="116"/>
      <c r="HB81" s="16">
        <f t="shared" si="94"/>
        <v>0</v>
      </c>
      <c r="HC81" s="90"/>
      <c r="HD81" s="90"/>
      <c r="HE81" s="90"/>
      <c r="HF81" s="116"/>
      <c r="HG81" s="16">
        <f t="shared" si="95"/>
        <v>0</v>
      </c>
      <c r="HH81" s="90"/>
      <c r="HI81" s="90"/>
      <c r="HJ81" s="90"/>
      <c r="HK81" s="116"/>
      <c r="HL81" s="16">
        <f t="shared" si="96"/>
        <v>0</v>
      </c>
      <c r="HM81" s="90"/>
      <c r="HN81" s="90"/>
      <c r="HO81" s="90"/>
      <c r="HP81" s="116"/>
      <c r="HQ81" s="16">
        <f t="shared" si="97"/>
        <v>0</v>
      </c>
      <c r="HR81" s="90"/>
      <c r="HS81" s="90"/>
      <c r="HT81" s="90"/>
      <c r="HU81" s="116"/>
      <c r="HV81" s="16">
        <f t="shared" si="98"/>
        <v>0</v>
      </c>
      <c r="HW81" s="90"/>
      <c r="HX81" s="90"/>
      <c r="HY81" s="90"/>
      <c r="HZ81" s="116"/>
      <c r="IA81" s="16">
        <f t="shared" si="99"/>
        <v>0</v>
      </c>
      <c r="IB81" s="90"/>
      <c r="IC81" s="90"/>
      <c r="ID81" s="90"/>
      <c r="IE81" s="116"/>
      <c r="IF81" s="16">
        <f t="shared" si="100"/>
        <v>0</v>
      </c>
      <c r="IG81" s="90"/>
      <c r="IH81" s="90"/>
      <c r="II81" s="90"/>
      <c r="IJ81" s="116"/>
      <c r="IK81" s="16">
        <f t="shared" si="101"/>
        <v>0</v>
      </c>
      <c r="IL81" s="90"/>
      <c r="IM81" s="90"/>
      <c r="IN81" s="90"/>
      <c r="IO81" s="116"/>
      <c r="IP81" s="16">
        <f t="shared" si="102"/>
        <v>0</v>
      </c>
    </row>
    <row r="82" spans="1:250" x14ac:dyDescent="0.25">
      <c r="A82" s="90"/>
      <c r="B82" s="90"/>
      <c r="C82" s="90"/>
      <c r="D82" s="116"/>
      <c r="E82" s="16">
        <f t="shared" si="53"/>
        <v>0</v>
      </c>
      <c r="F82" s="90"/>
      <c r="G82" s="90"/>
      <c r="H82" s="90"/>
      <c r="I82" s="116"/>
      <c r="J82" s="16">
        <f t="shared" si="54"/>
        <v>0</v>
      </c>
      <c r="K82" s="90"/>
      <c r="L82" s="90"/>
      <c r="M82" s="90"/>
      <c r="N82" s="116"/>
      <c r="O82" s="16">
        <f t="shared" si="55"/>
        <v>0</v>
      </c>
      <c r="P82" s="90"/>
      <c r="Q82" s="90"/>
      <c r="R82" s="90"/>
      <c r="S82" s="116"/>
      <c r="T82" s="16">
        <f t="shared" si="56"/>
        <v>0</v>
      </c>
      <c r="U82" s="90"/>
      <c r="V82" s="90"/>
      <c r="W82" s="90"/>
      <c r="X82" s="116"/>
      <c r="Y82" s="16">
        <f t="shared" si="57"/>
        <v>0</v>
      </c>
      <c r="Z82" s="90"/>
      <c r="AA82" s="90"/>
      <c r="AB82" s="90"/>
      <c r="AC82" s="116"/>
      <c r="AD82" s="16">
        <f t="shared" si="58"/>
        <v>0</v>
      </c>
      <c r="AE82" s="90"/>
      <c r="AF82" s="90"/>
      <c r="AG82" s="90"/>
      <c r="AH82" s="116"/>
      <c r="AI82" s="16">
        <f t="shared" si="59"/>
        <v>0</v>
      </c>
      <c r="AJ82" s="90"/>
      <c r="AK82" s="90"/>
      <c r="AL82" s="90"/>
      <c r="AM82" s="116"/>
      <c r="AN82" s="16">
        <f t="shared" si="60"/>
        <v>0</v>
      </c>
      <c r="AO82" s="90"/>
      <c r="AP82" s="90"/>
      <c r="AQ82" s="90"/>
      <c r="AR82" s="116"/>
      <c r="AS82" s="16">
        <f t="shared" si="61"/>
        <v>0</v>
      </c>
      <c r="AT82" s="90"/>
      <c r="AU82" s="90"/>
      <c r="AV82" s="90"/>
      <c r="AW82" s="116"/>
      <c r="AX82" s="16">
        <f t="shared" si="62"/>
        <v>0</v>
      </c>
      <c r="AY82" s="90"/>
      <c r="AZ82" s="90"/>
      <c r="BA82" s="90"/>
      <c r="BB82" s="116"/>
      <c r="BC82" s="16">
        <f t="shared" si="63"/>
        <v>0</v>
      </c>
      <c r="BD82" s="90"/>
      <c r="BE82" s="90"/>
      <c r="BF82" s="90"/>
      <c r="BG82" s="116"/>
      <c r="BH82" s="16">
        <f t="shared" si="64"/>
        <v>0</v>
      </c>
      <c r="BI82" s="90"/>
      <c r="BJ82" s="90"/>
      <c r="BK82" s="90"/>
      <c r="BL82" s="116"/>
      <c r="BM82" s="16">
        <f t="shared" si="65"/>
        <v>0</v>
      </c>
      <c r="BN82" s="90"/>
      <c r="BO82" s="90"/>
      <c r="BP82" s="90"/>
      <c r="BQ82" s="116"/>
      <c r="BR82" s="16">
        <f t="shared" si="66"/>
        <v>0</v>
      </c>
      <c r="BS82" s="90"/>
      <c r="BT82" s="90"/>
      <c r="BU82" s="90"/>
      <c r="BV82" s="116"/>
      <c r="BW82" s="16">
        <f t="shared" si="67"/>
        <v>0</v>
      </c>
      <c r="BX82" s="90"/>
      <c r="BY82" s="90"/>
      <c r="BZ82" s="90"/>
      <c r="CA82" s="116"/>
      <c r="CB82" s="16">
        <f t="shared" si="68"/>
        <v>0</v>
      </c>
      <c r="CC82" s="90"/>
      <c r="CD82" s="90"/>
      <c r="CE82" s="90"/>
      <c r="CF82" s="116"/>
      <c r="CG82" s="16">
        <f t="shared" si="69"/>
        <v>0</v>
      </c>
      <c r="CH82" s="90"/>
      <c r="CI82" s="90"/>
      <c r="CJ82" s="90"/>
      <c r="CK82" s="116"/>
      <c r="CL82" s="16">
        <f t="shared" si="70"/>
        <v>0</v>
      </c>
      <c r="CM82" s="90"/>
      <c r="CN82" s="90"/>
      <c r="CO82" s="90"/>
      <c r="CP82" s="116"/>
      <c r="CQ82" s="16">
        <f t="shared" si="71"/>
        <v>0</v>
      </c>
      <c r="CR82" s="90"/>
      <c r="CS82" s="90"/>
      <c r="CT82" s="90"/>
      <c r="CU82" s="116"/>
      <c r="CV82" s="16">
        <f t="shared" si="72"/>
        <v>0</v>
      </c>
      <c r="CW82" s="90"/>
      <c r="CX82" s="90"/>
      <c r="CY82" s="90"/>
      <c r="CZ82" s="116"/>
      <c r="DA82" s="16">
        <f t="shared" si="73"/>
        <v>0</v>
      </c>
      <c r="DB82" s="90"/>
      <c r="DC82" s="90"/>
      <c r="DD82" s="90"/>
      <c r="DE82" s="116"/>
      <c r="DF82" s="16">
        <f t="shared" si="74"/>
        <v>0</v>
      </c>
      <c r="DG82" s="90"/>
      <c r="DH82" s="90"/>
      <c r="DI82" s="90"/>
      <c r="DJ82" s="116"/>
      <c r="DK82" s="16">
        <f t="shared" si="75"/>
        <v>0</v>
      </c>
      <c r="DL82" s="90"/>
      <c r="DM82" s="90"/>
      <c r="DN82" s="90"/>
      <c r="DO82" s="116"/>
      <c r="DP82" s="16">
        <f t="shared" si="76"/>
        <v>0</v>
      </c>
      <c r="DQ82" s="90"/>
      <c r="DR82" s="90"/>
      <c r="DS82" s="90"/>
      <c r="DT82" s="116"/>
      <c r="DU82" s="16">
        <f t="shared" si="77"/>
        <v>0</v>
      </c>
      <c r="DV82" s="90"/>
      <c r="DW82" s="90"/>
      <c r="DX82" s="90"/>
      <c r="DY82" s="116"/>
      <c r="DZ82" s="16">
        <f t="shared" si="78"/>
        <v>0</v>
      </c>
      <c r="EA82" s="90"/>
      <c r="EB82" s="90"/>
      <c r="EC82" s="90"/>
      <c r="ED82" s="116"/>
      <c r="EE82" s="16">
        <f t="shared" si="79"/>
        <v>0</v>
      </c>
      <c r="EF82" s="90"/>
      <c r="EG82" s="90"/>
      <c r="EH82" s="90"/>
      <c r="EI82" s="116"/>
      <c r="EJ82" s="16">
        <f t="shared" si="80"/>
        <v>0</v>
      </c>
      <c r="EK82" s="90"/>
      <c r="EL82" s="90"/>
      <c r="EM82" s="90"/>
      <c r="EN82" s="116"/>
      <c r="EO82" s="16">
        <f t="shared" si="81"/>
        <v>0</v>
      </c>
      <c r="EP82" s="90"/>
      <c r="EQ82" s="90"/>
      <c r="ER82" s="90"/>
      <c r="ES82" s="116"/>
      <c r="ET82" s="16">
        <f t="shared" si="82"/>
        <v>0</v>
      </c>
      <c r="EU82" s="90"/>
      <c r="EV82" s="90"/>
      <c r="EW82" s="90"/>
      <c r="EX82" s="116"/>
      <c r="EY82" s="16">
        <f t="shared" si="83"/>
        <v>0</v>
      </c>
      <c r="EZ82" s="90"/>
      <c r="FA82" s="90"/>
      <c r="FB82" s="90"/>
      <c r="FC82" s="116"/>
      <c r="FD82" s="16">
        <f t="shared" si="84"/>
        <v>0</v>
      </c>
      <c r="FE82" s="90"/>
      <c r="FF82" s="90"/>
      <c r="FG82" s="90"/>
      <c r="FH82" s="116"/>
      <c r="FI82" s="16">
        <f t="shared" si="85"/>
        <v>0</v>
      </c>
      <c r="FJ82" s="90"/>
      <c r="FK82" s="90"/>
      <c r="FL82" s="90"/>
      <c r="FM82" s="116"/>
      <c r="FN82" s="16">
        <f t="shared" si="86"/>
        <v>0</v>
      </c>
      <c r="FO82" s="90"/>
      <c r="FP82" s="90"/>
      <c r="FQ82" s="90"/>
      <c r="FR82" s="116"/>
      <c r="FS82" s="16">
        <f t="shared" si="87"/>
        <v>0</v>
      </c>
      <c r="FT82" s="90"/>
      <c r="FU82" s="90"/>
      <c r="FV82" s="90"/>
      <c r="FW82" s="116"/>
      <c r="FX82" s="16">
        <f t="shared" si="88"/>
        <v>0</v>
      </c>
      <c r="FY82" s="90"/>
      <c r="FZ82" s="90"/>
      <c r="GA82" s="90"/>
      <c r="GB82" s="116"/>
      <c r="GC82" s="16">
        <f t="shared" si="89"/>
        <v>0</v>
      </c>
      <c r="GD82" s="90"/>
      <c r="GE82" s="90"/>
      <c r="GF82" s="90"/>
      <c r="GG82" s="116"/>
      <c r="GH82" s="16">
        <f t="shared" si="90"/>
        <v>0</v>
      </c>
      <c r="GI82" s="90"/>
      <c r="GJ82" s="90"/>
      <c r="GK82" s="90"/>
      <c r="GL82" s="116"/>
      <c r="GM82" s="16">
        <f t="shared" si="91"/>
        <v>0</v>
      </c>
      <c r="GN82" s="90"/>
      <c r="GO82" s="90"/>
      <c r="GP82" s="90"/>
      <c r="GQ82" s="116"/>
      <c r="GR82" s="16">
        <f t="shared" si="92"/>
        <v>0</v>
      </c>
      <c r="GS82" s="90"/>
      <c r="GT82" s="90"/>
      <c r="GU82" s="90"/>
      <c r="GV82" s="116"/>
      <c r="GW82" s="16">
        <f t="shared" si="93"/>
        <v>0</v>
      </c>
      <c r="GX82" s="90"/>
      <c r="GY82" s="90"/>
      <c r="GZ82" s="90"/>
      <c r="HA82" s="116"/>
      <c r="HB82" s="16">
        <f t="shared" si="94"/>
        <v>0</v>
      </c>
      <c r="HC82" s="90"/>
      <c r="HD82" s="90"/>
      <c r="HE82" s="90"/>
      <c r="HF82" s="116"/>
      <c r="HG82" s="16">
        <f t="shared" si="95"/>
        <v>0</v>
      </c>
      <c r="HH82" s="90"/>
      <c r="HI82" s="90"/>
      <c r="HJ82" s="90"/>
      <c r="HK82" s="116"/>
      <c r="HL82" s="16">
        <f t="shared" si="96"/>
        <v>0</v>
      </c>
      <c r="HM82" s="90"/>
      <c r="HN82" s="90"/>
      <c r="HO82" s="90"/>
      <c r="HP82" s="116"/>
      <c r="HQ82" s="16">
        <f t="shared" si="97"/>
        <v>0</v>
      </c>
      <c r="HR82" s="90"/>
      <c r="HS82" s="90"/>
      <c r="HT82" s="90"/>
      <c r="HU82" s="116"/>
      <c r="HV82" s="16">
        <f t="shared" si="98"/>
        <v>0</v>
      </c>
      <c r="HW82" s="90"/>
      <c r="HX82" s="90"/>
      <c r="HY82" s="90"/>
      <c r="HZ82" s="116"/>
      <c r="IA82" s="16">
        <f t="shared" si="99"/>
        <v>0</v>
      </c>
      <c r="IB82" s="90"/>
      <c r="IC82" s="90"/>
      <c r="ID82" s="90"/>
      <c r="IE82" s="116"/>
      <c r="IF82" s="16">
        <f t="shared" si="100"/>
        <v>0</v>
      </c>
      <c r="IG82" s="90"/>
      <c r="IH82" s="90"/>
      <c r="II82" s="90"/>
      <c r="IJ82" s="116"/>
      <c r="IK82" s="16">
        <f t="shared" si="101"/>
        <v>0</v>
      </c>
      <c r="IL82" s="90"/>
      <c r="IM82" s="90"/>
      <c r="IN82" s="90"/>
      <c r="IO82" s="116"/>
      <c r="IP82" s="16">
        <f t="shared" si="102"/>
        <v>0</v>
      </c>
    </row>
    <row r="83" spans="1:250" x14ac:dyDescent="0.25">
      <c r="A83" s="90"/>
      <c r="B83" s="90"/>
      <c r="C83" s="90"/>
      <c r="D83" s="116"/>
      <c r="E83" s="16">
        <f t="shared" si="53"/>
        <v>0</v>
      </c>
      <c r="F83" s="90"/>
      <c r="G83" s="90"/>
      <c r="H83" s="90"/>
      <c r="I83" s="116"/>
      <c r="J83" s="16">
        <f t="shared" si="54"/>
        <v>0</v>
      </c>
      <c r="K83" s="90"/>
      <c r="L83" s="90"/>
      <c r="M83" s="90"/>
      <c r="N83" s="116"/>
      <c r="O83" s="16">
        <f t="shared" si="55"/>
        <v>0</v>
      </c>
      <c r="P83" s="90"/>
      <c r="Q83" s="90"/>
      <c r="R83" s="90"/>
      <c r="S83" s="116"/>
      <c r="T83" s="16">
        <f t="shared" si="56"/>
        <v>0</v>
      </c>
      <c r="U83" s="90"/>
      <c r="V83" s="90"/>
      <c r="W83" s="90"/>
      <c r="X83" s="116"/>
      <c r="Y83" s="16">
        <f t="shared" si="57"/>
        <v>0</v>
      </c>
      <c r="Z83" s="90"/>
      <c r="AA83" s="90"/>
      <c r="AB83" s="90"/>
      <c r="AC83" s="116"/>
      <c r="AD83" s="16">
        <f t="shared" si="58"/>
        <v>0</v>
      </c>
      <c r="AE83" s="90"/>
      <c r="AF83" s="90"/>
      <c r="AG83" s="90"/>
      <c r="AH83" s="116"/>
      <c r="AI83" s="16">
        <f t="shared" si="59"/>
        <v>0</v>
      </c>
      <c r="AJ83" s="90"/>
      <c r="AK83" s="90"/>
      <c r="AL83" s="90"/>
      <c r="AM83" s="116"/>
      <c r="AN83" s="16">
        <f t="shared" si="60"/>
        <v>0</v>
      </c>
      <c r="AO83" s="90"/>
      <c r="AP83" s="90"/>
      <c r="AQ83" s="90"/>
      <c r="AR83" s="116"/>
      <c r="AS83" s="16">
        <f t="shared" si="61"/>
        <v>0</v>
      </c>
      <c r="AT83" s="90"/>
      <c r="AU83" s="90"/>
      <c r="AV83" s="90"/>
      <c r="AW83" s="116"/>
      <c r="AX83" s="16">
        <f t="shared" si="62"/>
        <v>0</v>
      </c>
      <c r="AY83" s="90"/>
      <c r="AZ83" s="90"/>
      <c r="BA83" s="90"/>
      <c r="BB83" s="116"/>
      <c r="BC83" s="16">
        <f t="shared" si="63"/>
        <v>0</v>
      </c>
      <c r="BD83" s="90"/>
      <c r="BE83" s="90"/>
      <c r="BF83" s="90"/>
      <c r="BG83" s="116"/>
      <c r="BH83" s="16">
        <f t="shared" si="64"/>
        <v>0</v>
      </c>
      <c r="BI83" s="90"/>
      <c r="BJ83" s="90"/>
      <c r="BK83" s="90"/>
      <c r="BL83" s="116"/>
      <c r="BM83" s="16">
        <f t="shared" si="65"/>
        <v>0</v>
      </c>
      <c r="BN83" s="90"/>
      <c r="BO83" s="90"/>
      <c r="BP83" s="90"/>
      <c r="BQ83" s="116"/>
      <c r="BR83" s="16">
        <f t="shared" si="66"/>
        <v>0</v>
      </c>
      <c r="BS83" s="90"/>
      <c r="BT83" s="90"/>
      <c r="BU83" s="90"/>
      <c r="BV83" s="116"/>
      <c r="BW83" s="16">
        <f t="shared" si="67"/>
        <v>0</v>
      </c>
      <c r="BX83" s="90"/>
      <c r="BY83" s="90"/>
      <c r="BZ83" s="90"/>
      <c r="CA83" s="116"/>
      <c r="CB83" s="16">
        <f t="shared" si="68"/>
        <v>0</v>
      </c>
      <c r="CC83" s="90"/>
      <c r="CD83" s="90"/>
      <c r="CE83" s="90"/>
      <c r="CF83" s="116"/>
      <c r="CG83" s="16">
        <f t="shared" si="69"/>
        <v>0</v>
      </c>
      <c r="CH83" s="90"/>
      <c r="CI83" s="90"/>
      <c r="CJ83" s="90"/>
      <c r="CK83" s="116"/>
      <c r="CL83" s="16">
        <f t="shared" si="70"/>
        <v>0</v>
      </c>
      <c r="CM83" s="90"/>
      <c r="CN83" s="90"/>
      <c r="CO83" s="90"/>
      <c r="CP83" s="116"/>
      <c r="CQ83" s="16">
        <f t="shared" si="71"/>
        <v>0</v>
      </c>
      <c r="CR83" s="90"/>
      <c r="CS83" s="90"/>
      <c r="CT83" s="90"/>
      <c r="CU83" s="116"/>
      <c r="CV83" s="16">
        <f t="shared" si="72"/>
        <v>0</v>
      </c>
      <c r="CW83" s="90"/>
      <c r="CX83" s="90"/>
      <c r="CY83" s="90"/>
      <c r="CZ83" s="116"/>
      <c r="DA83" s="16">
        <f t="shared" si="73"/>
        <v>0</v>
      </c>
      <c r="DB83" s="90"/>
      <c r="DC83" s="90"/>
      <c r="DD83" s="90"/>
      <c r="DE83" s="116"/>
      <c r="DF83" s="16">
        <f t="shared" si="74"/>
        <v>0</v>
      </c>
      <c r="DG83" s="90"/>
      <c r="DH83" s="90"/>
      <c r="DI83" s="90"/>
      <c r="DJ83" s="116"/>
      <c r="DK83" s="16">
        <f t="shared" si="75"/>
        <v>0</v>
      </c>
      <c r="DL83" s="90"/>
      <c r="DM83" s="90"/>
      <c r="DN83" s="90"/>
      <c r="DO83" s="116"/>
      <c r="DP83" s="16">
        <f t="shared" si="76"/>
        <v>0</v>
      </c>
      <c r="DQ83" s="90"/>
      <c r="DR83" s="90"/>
      <c r="DS83" s="90"/>
      <c r="DT83" s="116"/>
      <c r="DU83" s="16">
        <f t="shared" si="77"/>
        <v>0</v>
      </c>
      <c r="DV83" s="90"/>
      <c r="DW83" s="90"/>
      <c r="DX83" s="90"/>
      <c r="DY83" s="116"/>
      <c r="DZ83" s="16">
        <f t="shared" si="78"/>
        <v>0</v>
      </c>
      <c r="EA83" s="90"/>
      <c r="EB83" s="90"/>
      <c r="EC83" s="90"/>
      <c r="ED83" s="116"/>
      <c r="EE83" s="16">
        <f t="shared" si="79"/>
        <v>0</v>
      </c>
      <c r="EF83" s="90"/>
      <c r="EG83" s="90"/>
      <c r="EH83" s="90"/>
      <c r="EI83" s="116"/>
      <c r="EJ83" s="16">
        <f t="shared" si="80"/>
        <v>0</v>
      </c>
      <c r="EK83" s="90"/>
      <c r="EL83" s="90"/>
      <c r="EM83" s="90"/>
      <c r="EN83" s="116"/>
      <c r="EO83" s="16">
        <f t="shared" si="81"/>
        <v>0</v>
      </c>
      <c r="EP83" s="90"/>
      <c r="EQ83" s="90"/>
      <c r="ER83" s="90"/>
      <c r="ES83" s="116"/>
      <c r="ET83" s="16">
        <f t="shared" si="82"/>
        <v>0</v>
      </c>
      <c r="EU83" s="90"/>
      <c r="EV83" s="90"/>
      <c r="EW83" s="90"/>
      <c r="EX83" s="116"/>
      <c r="EY83" s="16">
        <f t="shared" si="83"/>
        <v>0</v>
      </c>
      <c r="EZ83" s="90"/>
      <c r="FA83" s="90"/>
      <c r="FB83" s="90"/>
      <c r="FC83" s="116"/>
      <c r="FD83" s="16">
        <f t="shared" si="84"/>
        <v>0</v>
      </c>
      <c r="FE83" s="90"/>
      <c r="FF83" s="90"/>
      <c r="FG83" s="90"/>
      <c r="FH83" s="116"/>
      <c r="FI83" s="16">
        <f t="shared" si="85"/>
        <v>0</v>
      </c>
      <c r="FJ83" s="90"/>
      <c r="FK83" s="90"/>
      <c r="FL83" s="90"/>
      <c r="FM83" s="116"/>
      <c r="FN83" s="16">
        <f t="shared" si="86"/>
        <v>0</v>
      </c>
      <c r="FO83" s="90"/>
      <c r="FP83" s="90"/>
      <c r="FQ83" s="90"/>
      <c r="FR83" s="116"/>
      <c r="FS83" s="16">
        <f t="shared" si="87"/>
        <v>0</v>
      </c>
      <c r="FT83" s="90"/>
      <c r="FU83" s="90"/>
      <c r="FV83" s="90"/>
      <c r="FW83" s="116"/>
      <c r="FX83" s="16">
        <f t="shared" si="88"/>
        <v>0</v>
      </c>
      <c r="FY83" s="90"/>
      <c r="FZ83" s="90"/>
      <c r="GA83" s="90"/>
      <c r="GB83" s="116"/>
      <c r="GC83" s="16">
        <f t="shared" si="89"/>
        <v>0</v>
      </c>
      <c r="GD83" s="90"/>
      <c r="GE83" s="90"/>
      <c r="GF83" s="90"/>
      <c r="GG83" s="116"/>
      <c r="GH83" s="16">
        <f t="shared" si="90"/>
        <v>0</v>
      </c>
      <c r="GI83" s="90"/>
      <c r="GJ83" s="90"/>
      <c r="GK83" s="90"/>
      <c r="GL83" s="116"/>
      <c r="GM83" s="16">
        <f t="shared" si="91"/>
        <v>0</v>
      </c>
      <c r="GN83" s="90"/>
      <c r="GO83" s="90"/>
      <c r="GP83" s="90"/>
      <c r="GQ83" s="116"/>
      <c r="GR83" s="16">
        <f t="shared" si="92"/>
        <v>0</v>
      </c>
      <c r="GS83" s="90"/>
      <c r="GT83" s="90"/>
      <c r="GU83" s="90"/>
      <c r="GV83" s="116"/>
      <c r="GW83" s="16">
        <f t="shared" si="93"/>
        <v>0</v>
      </c>
      <c r="GX83" s="90"/>
      <c r="GY83" s="90"/>
      <c r="GZ83" s="90"/>
      <c r="HA83" s="116"/>
      <c r="HB83" s="16">
        <f t="shared" si="94"/>
        <v>0</v>
      </c>
      <c r="HC83" s="90"/>
      <c r="HD83" s="90"/>
      <c r="HE83" s="90"/>
      <c r="HF83" s="116"/>
      <c r="HG83" s="16">
        <f t="shared" si="95"/>
        <v>0</v>
      </c>
      <c r="HH83" s="90"/>
      <c r="HI83" s="90"/>
      <c r="HJ83" s="90"/>
      <c r="HK83" s="116"/>
      <c r="HL83" s="16">
        <f t="shared" si="96"/>
        <v>0</v>
      </c>
      <c r="HM83" s="90"/>
      <c r="HN83" s="90"/>
      <c r="HO83" s="90"/>
      <c r="HP83" s="116"/>
      <c r="HQ83" s="16">
        <f t="shared" si="97"/>
        <v>0</v>
      </c>
      <c r="HR83" s="90"/>
      <c r="HS83" s="90"/>
      <c r="HT83" s="90"/>
      <c r="HU83" s="116"/>
      <c r="HV83" s="16">
        <f t="shared" si="98"/>
        <v>0</v>
      </c>
      <c r="HW83" s="90"/>
      <c r="HX83" s="90"/>
      <c r="HY83" s="90"/>
      <c r="HZ83" s="116"/>
      <c r="IA83" s="16">
        <f t="shared" si="99"/>
        <v>0</v>
      </c>
      <c r="IB83" s="90"/>
      <c r="IC83" s="90"/>
      <c r="ID83" s="90"/>
      <c r="IE83" s="116"/>
      <c r="IF83" s="16">
        <f t="shared" si="100"/>
        <v>0</v>
      </c>
      <c r="IG83" s="90"/>
      <c r="IH83" s="90"/>
      <c r="II83" s="90"/>
      <c r="IJ83" s="116"/>
      <c r="IK83" s="16">
        <f t="shared" si="101"/>
        <v>0</v>
      </c>
      <c r="IL83" s="90"/>
      <c r="IM83" s="90"/>
      <c r="IN83" s="90"/>
      <c r="IO83" s="116"/>
      <c r="IP83" s="16">
        <f t="shared" si="102"/>
        <v>0</v>
      </c>
    </row>
    <row r="84" spans="1:250" x14ac:dyDescent="0.25">
      <c r="A84" s="90"/>
      <c r="B84" s="90"/>
      <c r="C84" s="90"/>
      <c r="D84" s="116"/>
      <c r="E84" s="16">
        <f t="shared" si="53"/>
        <v>0</v>
      </c>
      <c r="F84" s="90"/>
      <c r="G84" s="90"/>
      <c r="H84" s="90"/>
      <c r="I84" s="116"/>
      <c r="J84" s="16">
        <f t="shared" si="54"/>
        <v>0</v>
      </c>
      <c r="K84" s="90"/>
      <c r="L84" s="90"/>
      <c r="M84" s="90"/>
      <c r="N84" s="116"/>
      <c r="O84" s="16">
        <f t="shared" si="55"/>
        <v>0</v>
      </c>
      <c r="P84" s="90"/>
      <c r="Q84" s="90"/>
      <c r="R84" s="90"/>
      <c r="S84" s="116"/>
      <c r="T84" s="16">
        <f t="shared" si="56"/>
        <v>0</v>
      </c>
      <c r="U84" s="90"/>
      <c r="V84" s="90"/>
      <c r="W84" s="90"/>
      <c r="X84" s="116"/>
      <c r="Y84" s="16">
        <f t="shared" si="57"/>
        <v>0</v>
      </c>
      <c r="Z84" s="90"/>
      <c r="AA84" s="90"/>
      <c r="AB84" s="90"/>
      <c r="AC84" s="116"/>
      <c r="AD84" s="16">
        <f t="shared" si="58"/>
        <v>0</v>
      </c>
      <c r="AE84" s="90"/>
      <c r="AF84" s="90"/>
      <c r="AG84" s="90"/>
      <c r="AH84" s="116"/>
      <c r="AI84" s="16">
        <f t="shared" si="59"/>
        <v>0</v>
      </c>
      <c r="AJ84" s="90"/>
      <c r="AK84" s="90"/>
      <c r="AL84" s="90"/>
      <c r="AM84" s="116"/>
      <c r="AN84" s="16">
        <f t="shared" si="60"/>
        <v>0</v>
      </c>
      <c r="AO84" s="90"/>
      <c r="AP84" s="90"/>
      <c r="AQ84" s="90"/>
      <c r="AR84" s="116"/>
      <c r="AS84" s="16">
        <f t="shared" si="61"/>
        <v>0</v>
      </c>
      <c r="AT84" s="90"/>
      <c r="AU84" s="90"/>
      <c r="AV84" s="90"/>
      <c r="AW84" s="116"/>
      <c r="AX84" s="16">
        <f t="shared" si="62"/>
        <v>0</v>
      </c>
      <c r="AY84" s="90"/>
      <c r="AZ84" s="90"/>
      <c r="BA84" s="90"/>
      <c r="BB84" s="116"/>
      <c r="BC84" s="16">
        <f t="shared" si="63"/>
        <v>0</v>
      </c>
      <c r="BD84" s="90"/>
      <c r="BE84" s="90"/>
      <c r="BF84" s="90"/>
      <c r="BG84" s="116"/>
      <c r="BH84" s="16">
        <f t="shared" si="64"/>
        <v>0</v>
      </c>
      <c r="BI84" s="90"/>
      <c r="BJ84" s="90"/>
      <c r="BK84" s="90"/>
      <c r="BL84" s="116"/>
      <c r="BM84" s="16">
        <f t="shared" si="65"/>
        <v>0</v>
      </c>
      <c r="BN84" s="90"/>
      <c r="BO84" s="90"/>
      <c r="BP84" s="90"/>
      <c r="BQ84" s="116"/>
      <c r="BR84" s="16">
        <f t="shared" si="66"/>
        <v>0</v>
      </c>
      <c r="BS84" s="90"/>
      <c r="BT84" s="90"/>
      <c r="BU84" s="90"/>
      <c r="BV84" s="116"/>
      <c r="BW84" s="16">
        <f t="shared" si="67"/>
        <v>0</v>
      </c>
      <c r="BX84" s="90"/>
      <c r="BY84" s="90"/>
      <c r="BZ84" s="90"/>
      <c r="CA84" s="116"/>
      <c r="CB84" s="16">
        <f t="shared" si="68"/>
        <v>0</v>
      </c>
      <c r="CC84" s="90"/>
      <c r="CD84" s="90"/>
      <c r="CE84" s="90"/>
      <c r="CF84" s="116"/>
      <c r="CG84" s="16">
        <f t="shared" si="69"/>
        <v>0</v>
      </c>
      <c r="CH84" s="90"/>
      <c r="CI84" s="90"/>
      <c r="CJ84" s="90"/>
      <c r="CK84" s="116"/>
      <c r="CL84" s="16">
        <f t="shared" si="70"/>
        <v>0</v>
      </c>
      <c r="CM84" s="90"/>
      <c r="CN84" s="90"/>
      <c r="CO84" s="90"/>
      <c r="CP84" s="116"/>
      <c r="CQ84" s="16">
        <f t="shared" si="71"/>
        <v>0</v>
      </c>
      <c r="CR84" s="90"/>
      <c r="CS84" s="90"/>
      <c r="CT84" s="90"/>
      <c r="CU84" s="116"/>
      <c r="CV84" s="16">
        <f t="shared" si="72"/>
        <v>0</v>
      </c>
      <c r="CW84" s="90"/>
      <c r="CX84" s="90"/>
      <c r="CY84" s="90"/>
      <c r="CZ84" s="116"/>
      <c r="DA84" s="16">
        <f t="shared" si="73"/>
        <v>0</v>
      </c>
      <c r="DB84" s="90"/>
      <c r="DC84" s="90"/>
      <c r="DD84" s="90"/>
      <c r="DE84" s="116"/>
      <c r="DF84" s="16">
        <f t="shared" si="74"/>
        <v>0</v>
      </c>
      <c r="DG84" s="90"/>
      <c r="DH84" s="90"/>
      <c r="DI84" s="90"/>
      <c r="DJ84" s="116"/>
      <c r="DK84" s="16">
        <f t="shared" si="75"/>
        <v>0</v>
      </c>
      <c r="DL84" s="90"/>
      <c r="DM84" s="90"/>
      <c r="DN84" s="90"/>
      <c r="DO84" s="116"/>
      <c r="DP84" s="16">
        <f t="shared" si="76"/>
        <v>0</v>
      </c>
      <c r="DQ84" s="90"/>
      <c r="DR84" s="90"/>
      <c r="DS84" s="90"/>
      <c r="DT84" s="116"/>
      <c r="DU84" s="16">
        <f t="shared" si="77"/>
        <v>0</v>
      </c>
      <c r="DV84" s="90"/>
      <c r="DW84" s="90"/>
      <c r="DX84" s="90"/>
      <c r="DY84" s="116"/>
      <c r="DZ84" s="16">
        <f t="shared" si="78"/>
        <v>0</v>
      </c>
      <c r="EA84" s="90"/>
      <c r="EB84" s="90"/>
      <c r="EC84" s="90"/>
      <c r="ED84" s="116"/>
      <c r="EE84" s="16">
        <f t="shared" si="79"/>
        <v>0</v>
      </c>
      <c r="EF84" s="90"/>
      <c r="EG84" s="90"/>
      <c r="EH84" s="90"/>
      <c r="EI84" s="116"/>
      <c r="EJ84" s="16">
        <f t="shared" si="80"/>
        <v>0</v>
      </c>
      <c r="EK84" s="90"/>
      <c r="EL84" s="90"/>
      <c r="EM84" s="90"/>
      <c r="EN84" s="116"/>
      <c r="EO84" s="16">
        <f t="shared" si="81"/>
        <v>0</v>
      </c>
      <c r="EP84" s="90"/>
      <c r="EQ84" s="90"/>
      <c r="ER84" s="90"/>
      <c r="ES84" s="116"/>
      <c r="ET84" s="16">
        <f t="shared" si="82"/>
        <v>0</v>
      </c>
      <c r="EU84" s="90"/>
      <c r="EV84" s="90"/>
      <c r="EW84" s="90"/>
      <c r="EX84" s="116"/>
      <c r="EY84" s="16">
        <f t="shared" si="83"/>
        <v>0</v>
      </c>
      <c r="EZ84" s="90"/>
      <c r="FA84" s="90"/>
      <c r="FB84" s="90"/>
      <c r="FC84" s="116"/>
      <c r="FD84" s="16">
        <f t="shared" si="84"/>
        <v>0</v>
      </c>
      <c r="FE84" s="90"/>
      <c r="FF84" s="90"/>
      <c r="FG84" s="90"/>
      <c r="FH84" s="116"/>
      <c r="FI84" s="16">
        <f t="shared" si="85"/>
        <v>0</v>
      </c>
      <c r="FJ84" s="90"/>
      <c r="FK84" s="90"/>
      <c r="FL84" s="90"/>
      <c r="FM84" s="116"/>
      <c r="FN84" s="16">
        <f t="shared" si="86"/>
        <v>0</v>
      </c>
      <c r="FO84" s="90"/>
      <c r="FP84" s="90"/>
      <c r="FQ84" s="90"/>
      <c r="FR84" s="116"/>
      <c r="FS84" s="16">
        <f t="shared" si="87"/>
        <v>0</v>
      </c>
      <c r="FT84" s="90"/>
      <c r="FU84" s="90"/>
      <c r="FV84" s="90"/>
      <c r="FW84" s="116"/>
      <c r="FX84" s="16">
        <f t="shared" si="88"/>
        <v>0</v>
      </c>
      <c r="FY84" s="90"/>
      <c r="FZ84" s="90"/>
      <c r="GA84" s="90"/>
      <c r="GB84" s="116"/>
      <c r="GC84" s="16">
        <f t="shared" si="89"/>
        <v>0</v>
      </c>
      <c r="GD84" s="90"/>
      <c r="GE84" s="90"/>
      <c r="GF84" s="90"/>
      <c r="GG84" s="116"/>
      <c r="GH84" s="16">
        <f t="shared" si="90"/>
        <v>0</v>
      </c>
      <c r="GI84" s="90"/>
      <c r="GJ84" s="90"/>
      <c r="GK84" s="90"/>
      <c r="GL84" s="116"/>
      <c r="GM84" s="16">
        <f t="shared" si="91"/>
        <v>0</v>
      </c>
      <c r="GN84" s="90"/>
      <c r="GO84" s="90"/>
      <c r="GP84" s="90"/>
      <c r="GQ84" s="116"/>
      <c r="GR84" s="16">
        <f t="shared" si="92"/>
        <v>0</v>
      </c>
      <c r="GS84" s="90"/>
      <c r="GT84" s="90"/>
      <c r="GU84" s="90"/>
      <c r="GV84" s="116"/>
      <c r="GW84" s="16">
        <f t="shared" si="93"/>
        <v>0</v>
      </c>
      <c r="GX84" s="90"/>
      <c r="GY84" s="90"/>
      <c r="GZ84" s="90"/>
      <c r="HA84" s="116"/>
      <c r="HB84" s="16">
        <f t="shared" si="94"/>
        <v>0</v>
      </c>
      <c r="HC84" s="90"/>
      <c r="HD84" s="90"/>
      <c r="HE84" s="90"/>
      <c r="HF84" s="116"/>
      <c r="HG84" s="16">
        <f t="shared" si="95"/>
        <v>0</v>
      </c>
      <c r="HH84" s="90"/>
      <c r="HI84" s="90"/>
      <c r="HJ84" s="90"/>
      <c r="HK84" s="116"/>
      <c r="HL84" s="16">
        <f t="shared" si="96"/>
        <v>0</v>
      </c>
      <c r="HM84" s="90"/>
      <c r="HN84" s="90"/>
      <c r="HO84" s="90"/>
      <c r="HP84" s="116"/>
      <c r="HQ84" s="16">
        <f t="shared" si="97"/>
        <v>0</v>
      </c>
      <c r="HR84" s="90"/>
      <c r="HS84" s="90"/>
      <c r="HT84" s="90"/>
      <c r="HU84" s="116"/>
      <c r="HV84" s="16">
        <f t="shared" si="98"/>
        <v>0</v>
      </c>
      <c r="HW84" s="90"/>
      <c r="HX84" s="90"/>
      <c r="HY84" s="90"/>
      <c r="HZ84" s="116"/>
      <c r="IA84" s="16">
        <f t="shared" si="99"/>
        <v>0</v>
      </c>
      <c r="IB84" s="90"/>
      <c r="IC84" s="90"/>
      <c r="ID84" s="90"/>
      <c r="IE84" s="116"/>
      <c r="IF84" s="16">
        <f t="shared" si="100"/>
        <v>0</v>
      </c>
      <c r="IG84" s="90"/>
      <c r="IH84" s="90"/>
      <c r="II84" s="90"/>
      <c r="IJ84" s="116"/>
      <c r="IK84" s="16">
        <f t="shared" si="101"/>
        <v>0</v>
      </c>
      <c r="IL84" s="90"/>
      <c r="IM84" s="90"/>
      <c r="IN84" s="90"/>
      <c r="IO84" s="116"/>
      <c r="IP84" s="16">
        <f t="shared" si="102"/>
        <v>0</v>
      </c>
    </row>
    <row r="85" spans="1:250" x14ac:dyDescent="0.25">
      <c r="A85" s="90"/>
      <c r="B85" s="90"/>
      <c r="C85" s="90"/>
      <c r="D85" s="116"/>
      <c r="E85" s="16">
        <f t="shared" si="53"/>
        <v>0</v>
      </c>
      <c r="F85" s="90"/>
      <c r="G85" s="90"/>
      <c r="H85" s="90"/>
      <c r="I85" s="116"/>
      <c r="J85" s="16">
        <f t="shared" si="54"/>
        <v>0</v>
      </c>
      <c r="K85" s="90"/>
      <c r="L85" s="90"/>
      <c r="M85" s="90"/>
      <c r="N85" s="116"/>
      <c r="O85" s="16">
        <f t="shared" si="55"/>
        <v>0</v>
      </c>
      <c r="P85" s="90"/>
      <c r="Q85" s="90"/>
      <c r="R85" s="90"/>
      <c r="S85" s="116"/>
      <c r="T85" s="16">
        <f t="shared" si="56"/>
        <v>0</v>
      </c>
      <c r="U85" s="90"/>
      <c r="V85" s="90"/>
      <c r="W85" s="90"/>
      <c r="X85" s="116"/>
      <c r="Y85" s="16">
        <f t="shared" si="57"/>
        <v>0</v>
      </c>
      <c r="Z85" s="90"/>
      <c r="AA85" s="90"/>
      <c r="AB85" s="90"/>
      <c r="AC85" s="116"/>
      <c r="AD85" s="16">
        <f t="shared" si="58"/>
        <v>0</v>
      </c>
      <c r="AE85" s="90"/>
      <c r="AF85" s="90"/>
      <c r="AG85" s="90"/>
      <c r="AH85" s="116"/>
      <c r="AI85" s="16">
        <f t="shared" si="59"/>
        <v>0</v>
      </c>
      <c r="AJ85" s="90"/>
      <c r="AK85" s="90"/>
      <c r="AL85" s="90"/>
      <c r="AM85" s="116"/>
      <c r="AN85" s="16">
        <f t="shared" si="60"/>
        <v>0</v>
      </c>
      <c r="AO85" s="90"/>
      <c r="AP85" s="90"/>
      <c r="AQ85" s="90"/>
      <c r="AR85" s="116"/>
      <c r="AS85" s="16">
        <f t="shared" si="61"/>
        <v>0</v>
      </c>
      <c r="AT85" s="90"/>
      <c r="AU85" s="90"/>
      <c r="AV85" s="90"/>
      <c r="AW85" s="116"/>
      <c r="AX85" s="16">
        <f t="shared" si="62"/>
        <v>0</v>
      </c>
      <c r="AY85" s="90"/>
      <c r="AZ85" s="90"/>
      <c r="BA85" s="90"/>
      <c r="BB85" s="116"/>
      <c r="BC85" s="16">
        <f t="shared" si="63"/>
        <v>0</v>
      </c>
      <c r="BD85" s="90"/>
      <c r="BE85" s="90"/>
      <c r="BF85" s="90"/>
      <c r="BG85" s="116"/>
      <c r="BH85" s="16">
        <f t="shared" si="64"/>
        <v>0</v>
      </c>
      <c r="BI85" s="90"/>
      <c r="BJ85" s="90"/>
      <c r="BK85" s="90"/>
      <c r="BL85" s="116"/>
      <c r="BM85" s="16">
        <f t="shared" si="65"/>
        <v>0</v>
      </c>
      <c r="BN85" s="90"/>
      <c r="BO85" s="90"/>
      <c r="BP85" s="90"/>
      <c r="BQ85" s="116"/>
      <c r="BR85" s="16">
        <f t="shared" si="66"/>
        <v>0</v>
      </c>
      <c r="BS85" s="90"/>
      <c r="BT85" s="90"/>
      <c r="BU85" s="90"/>
      <c r="BV85" s="116"/>
      <c r="BW85" s="16">
        <f t="shared" si="67"/>
        <v>0</v>
      </c>
      <c r="BX85" s="90"/>
      <c r="BY85" s="90"/>
      <c r="BZ85" s="90"/>
      <c r="CA85" s="116"/>
      <c r="CB85" s="16">
        <f t="shared" si="68"/>
        <v>0</v>
      </c>
      <c r="CC85" s="90"/>
      <c r="CD85" s="90"/>
      <c r="CE85" s="90"/>
      <c r="CF85" s="116"/>
      <c r="CG85" s="16">
        <f t="shared" si="69"/>
        <v>0</v>
      </c>
      <c r="CH85" s="90"/>
      <c r="CI85" s="90"/>
      <c r="CJ85" s="90"/>
      <c r="CK85" s="116"/>
      <c r="CL85" s="16">
        <f t="shared" si="70"/>
        <v>0</v>
      </c>
      <c r="CM85" s="90"/>
      <c r="CN85" s="90"/>
      <c r="CO85" s="90"/>
      <c r="CP85" s="116"/>
      <c r="CQ85" s="16">
        <f t="shared" si="71"/>
        <v>0</v>
      </c>
      <c r="CR85" s="90"/>
      <c r="CS85" s="90"/>
      <c r="CT85" s="90"/>
      <c r="CU85" s="116"/>
      <c r="CV85" s="16">
        <f t="shared" si="72"/>
        <v>0</v>
      </c>
      <c r="CW85" s="90"/>
      <c r="CX85" s="90"/>
      <c r="CY85" s="90"/>
      <c r="CZ85" s="116"/>
      <c r="DA85" s="16">
        <f t="shared" si="73"/>
        <v>0</v>
      </c>
      <c r="DB85" s="90"/>
      <c r="DC85" s="90"/>
      <c r="DD85" s="90"/>
      <c r="DE85" s="116"/>
      <c r="DF85" s="16">
        <f t="shared" si="74"/>
        <v>0</v>
      </c>
      <c r="DG85" s="90"/>
      <c r="DH85" s="90"/>
      <c r="DI85" s="90"/>
      <c r="DJ85" s="116"/>
      <c r="DK85" s="16">
        <f t="shared" si="75"/>
        <v>0</v>
      </c>
      <c r="DL85" s="90"/>
      <c r="DM85" s="90"/>
      <c r="DN85" s="90"/>
      <c r="DO85" s="116"/>
      <c r="DP85" s="16">
        <f t="shared" si="76"/>
        <v>0</v>
      </c>
      <c r="DQ85" s="90"/>
      <c r="DR85" s="90"/>
      <c r="DS85" s="90"/>
      <c r="DT85" s="116"/>
      <c r="DU85" s="16">
        <f t="shared" si="77"/>
        <v>0</v>
      </c>
      <c r="DV85" s="90"/>
      <c r="DW85" s="90"/>
      <c r="DX85" s="90"/>
      <c r="DY85" s="116"/>
      <c r="DZ85" s="16">
        <f t="shared" si="78"/>
        <v>0</v>
      </c>
      <c r="EA85" s="90"/>
      <c r="EB85" s="90"/>
      <c r="EC85" s="90"/>
      <c r="ED85" s="116"/>
      <c r="EE85" s="16">
        <f t="shared" si="79"/>
        <v>0</v>
      </c>
      <c r="EF85" s="90"/>
      <c r="EG85" s="90"/>
      <c r="EH85" s="90"/>
      <c r="EI85" s="116"/>
      <c r="EJ85" s="16">
        <f t="shared" si="80"/>
        <v>0</v>
      </c>
      <c r="EK85" s="90"/>
      <c r="EL85" s="90"/>
      <c r="EM85" s="90"/>
      <c r="EN85" s="116"/>
      <c r="EO85" s="16">
        <f t="shared" si="81"/>
        <v>0</v>
      </c>
      <c r="EP85" s="90"/>
      <c r="EQ85" s="90"/>
      <c r="ER85" s="90"/>
      <c r="ES85" s="116"/>
      <c r="ET85" s="16">
        <f t="shared" si="82"/>
        <v>0</v>
      </c>
      <c r="EU85" s="90"/>
      <c r="EV85" s="90"/>
      <c r="EW85" s="90"/>
      <c r="EX85" s="116"/>
      <c r="EY85" s="16">
        <f t="shared" si="83"/>
        <v>0</v>
      </c>
      <c r="EZ85" s="90"/>
      <c r="FA85" s="90"/>
      <c r="FB85" s="90"/>
      <c r="FC85" s="116"/>
      <c r="FD85" s="16">
        <f t="shared" si="84"/>
        <v>0</v>
      </c>
      <c r="FE85" s="90"/>
      <c r="FF85" s="90"/>
      <c r="FG85" s="90"/>
      <c r="FH85" s="116"/>
      <c r="FI85" s="16">
        <f t="shared" si="85"/>
        <v>0</v>
      </c>
      <c r="FJ85" s="90"/>
      <c r="FK85" s="90"/>
      <c r="FL85" s="90"/>
      <c r="FM85" s="116"/>
      <c r="FN85" s="16">
        <f t="shared" si="86"/>
        <v>0</v>
      </c>
      <c r="FO85" s="90"/>
      <c r="FP85" s="90"/>
      <c r="FQ85" s="90"/>
      <c r="FR85" s="116"/>
      <c r="FS85" s="16">
        <f t="shared" si="87"/>
        <v>0</v>
      </c>
      <c r="FT85" s="90"/>
      <c r="FU85" s="90"/>
      <c r="FV85" s="90"/>
      <c r="FW85" s="116"/>
      <c r="FX85" s="16">
        <f t="shared" si="88"/>
        <v>0</v>
      </c>
      <c r="FY85" s="90"/>
      <c r="FZ85" s="90"/>
      <c r="GA85" s="90"/>
      <c r="GB85" s="116"/>
      <c r="GC85" s="16">
        <f t="shared" si="89"/>
        <v>0</v>
      </c>
      <c r="GD85" s="90"/>
      <c r="GE85" s="90"/>
      <c r="GF85" s="90"/>
      <c r="GG85" s="116"/>
      <c r="GH85" s="16">
        <f t="shared" si="90"/>
        <v>0</v>
      </c>
      <c r="GI85" s="90"/>
      <c r="GJ85" s="90"/>
      <c r="GK85" s="90"/>
      <c r="GL85" s="116"/>
      <c r="GM85" s="16">
        <f t="shared" si="91"/>
        <v>0</v>
      </c>
      <c r="GN85" s="90"/>
      <c r="GO85" s="90"/>
      <c r="GP85" s="90"/>
      <c r="GQ85" s="116"/>
      <c r="GR85" s="16">
        <f t="shared" si="92"/>
        <v>0</v>
      </c>
      <c r="GS85" s="90"/>
      <c r="GT85" s="90"/>
      <c r="GU85" s="90"/>
      <c r="GV85" s="116"/>
      <c r="GW85" s="16">
        <f t="shared" si="93"/>
        <v>0</v>
      </c>
      <c r="GX85" s="90"/>
      <c r="GY85" s="90"/>
      <c r="GZ85" s="90"/>
      <c r="HA85" s="116"/>
      <c r="HB85" s="16">
        <f t="shared" si="94"/>
        <v>0</v>
      </c>
      <c r="HC85" s="90"/>
      <c r="HD85" s="90"/>
      <c r="HE85" s="90"/>
      <c r="HF85" s="116"/>
      <c r="HG85" s="16">
        <f t="shared" si="95"/>
        <v>0</v>
      </c>
      <c r="HH85" s="90"/>
      <c r="HI85" s="90"/>
      <c r="HJ85" s="90"/>
      <c r="HK85" s="116"/>
      <c r="HL85" s="16">
        <f t="shared" si="96"/>
        <v>0</v>
      </c>
      <c r="HM85" s="90"/>
      <c r="HN85" s="90"/>
      <c r="HO85" s="90"/>
      <c r="HP85" s="116"/>
      <c r="HQ85" s="16">
        <f t="shared" si="97"/>
        <v>0</v>
      </c>
      <c r="HR85" s="90"/>
      <c r="HS85" s="90"/>
      <c r="HT85" s="90"/>
      <c r="HU85" s="116"/>
      <c r="HV85" s="16">
        <f t="shared" si="98"/>
        <v>0</v>
      </c>
      <c r="HW85" s="90"/>
      <c r="HX85" s="90"/>
      <c r="HY85" s="90"/>
      <c r="HZ85" s="116"/>
      <c r="IA85" s="16">
        <f t="shared" si="99"/>
        <v>0</v>
      </c>
      <c r="IB85" s="90"/>
      <c r="IC85" s="90"/>
      <c r="ID85" s="90"/>
      <c r="IE85" s="116"/>
      <c r="IF85" s="16">
        <f t="shared" si="100"/>
        <v>0</v>
      </c>
      <c r="IG85" s="90"/>
      <c r="IH85" s="90"/>
      <c r="II85" s="90"/>
      <c r="IJ85" s="116"/>
      <c r="IK85" s="16">
        <f t="shared" si="101"/>
        <v>0</v>
      </c>
      <c r="IL85" s="90"/>
      <c r="IM85" s="90"/>
      <c r="IN85" s="90"/>
      <c r="IO85" s="116"/>
      <c r="IP85" s="16">
        <f t="shared" si="102"/>
        <v>0</v>
      </c>
    </row>
    <row r="86" spans="1:250" x14ac:dyDescent="0.25">
      <c r="A86" s="90"/>
      <c r="B86" s="90"/>
      <c r="C86" s="90"/>
      <c r="D86" s="116"/>
      <c r="E86" s="16">
        <f t="shared" si="53"/>
        <v>0</v>
      </c>
      <c r="F86" s="90"/>
      <c r="G86" s="90"/>
      <c r="H86" s="90"/>
      <c r="I86" s="116"/>
      <c r="J86" s="16">
        <f t="shared" si="54"/>
        <v>0</v>
      </c>
      <c r="K86" s="90"/>
      <c r="L86" s="90"/>
      <c r="M86" s="90"/>
      <c r="N86" s="116"/>
      <c r="O86" s="16">
        <f t="shared" si="55"/>
        <v>0</v>
      </c>
      <c r="P86" s="90"/>
      <c r="Q86" s="90"/>
      <c r="R86" s="90"/>
      <c r="S86" s="116"/>
      <c r="T86" s="16">
        <f t="shared" si="56"/>
        <v>0</v>
      </c>
      <c r="U86" s="90"/>
      <c r="V86" s="90"/>
      <c r="W86" s="90"/>
      <c r="X86" s="116"/>
      <c r="Y86" s="16">
        <f t="shared" si="57"/>
        <v>0</v>
      </c>
      <c r="Z86" s="90"/>
      <c r="AA86" s="90"/>
      <c r="AB86" s="90"/>
      <c r="AC86" s="116"/>
      <c r="AD86" s="16">
        <f t="shared" si="58"/>
        <v>0</v>
      </c>
      <c r="AE86" s="90"/>
      <c r="AF86" s="90"/>
      <c r="AG86" s="90"/>
      <c r="AH86" s="116"/>
      <c r="AI86" s="16">
        <f t="shared" si="59"/>
        <v>0</v>
      </c>
      <c r="AJ86" s="90"/>
      <c r="AK86" s="90"/>
      <c r="AL86" s="90"/>
      <c r="AM86" s="116"/>
      <c r="AN86" s="16">
        <f t="shared" si="60"/>
        <v>0</v>
      </c>
      <c r="AO86" s="90"/>
      <c r="AP86" s="90"/>
      <c r="AQ86" s="90"/>
      <c r="AR86" s="116"/>
      <c r="AS86" s="16">
        <f t="shared" si="61"/>
        <v>0</v>
      </c>
      <c r="AT86" s="90"/>
      <c r="AU86" s="90"/>
      <c r="AV86" s="90"/>
      <c r="AW86" s="116"/>
      <c r="AX86" s="16">
        <f t="shared" si="62"/>
        <v>0</v>
      </c>
      <c r="AY86" s="90"/>
      <c r="AZ86" s="90"/>
      <c r="BA86" s="90"/>
      <c r="BB86" s="116"/>
      <c r="BC86" s="16">
        <f t="shared" si="63"/>
        <v>0</v>
      </c>
      <c r="BD86" s="90"/>
      <c r="BE86" s="90"/>
      <c r="BF86" s="90"/>
      <c r="BG86" s="116"/>
      <c r="BH86" s="16">
        <f t="shared" si="64"/>
        <v>0</v>
      </c>
      <c r="BI86" s="90"/>
      <c r="BJ86" s="90"/>
      <c r="BK86" s="90"/>
      <c r="BL86" s="116"/>
      <c r="BM86" s="16">
        <f t="shared" si="65"/>
        <v>0</v>
      </c>
      <c r="BN86" s="90"/>
      <c r="BO86" s="90"/>
      <c r="BP86" s="90"/>
      <c r="BQ86" s="116"/>
      <c r="BR86" s="16">
        <f t="shared" si="66"/>
        <v>0</v>
      </c>
      <c r="BS86" s="90"/>
      <c r="BT86" s="90"/>
      <c r="BU86" s="90"/>
      <c r="BV86" s="116"/>
      <c r="BW86" s="16">
        <f t="shared" si="67"/>
        <v>0</v>
      </c>
      <c r="BX86" s="90"/>
      <c r="BY86" s="90"/>
      <c r="BZ86" s="90"/>
      <c r="CA86" s="116"/>
      <c r="CB86" s="16">
        <f t="shared" si="68"/>
        <v>0</v>
      </c>
      <c r="CC86" s="90"/>
      <c r="CD86" s="90"/>
      <c r="CE86" s="90"/>
      <c r="CF86" s="116"/>
      <c r="CG86" s="16">
        <f t="shared" si="69"/>
        <v>0</v>
      </c>
      <c r="CH86" s="90"/>
      <c r="CI86" s="90"/>
      <c r="CJ86" s="90"/>
      <c r="CK86" s="116"/>
      <c r="CL86" s="16">
        <f t="shared" si="70"/>
        <v>0</v>
      </c>
      <c r="CM86" s="90"/>
      <c r="CN86" s="90"/>
      <c r="CO86" s="90"/>
      <c r="CP86" s="116"/>
      <c r="CQ86" s="16">
        <f t="shared" si="71"/>
        <v>0</v>
      </c>
      <c r="CR86" s="90"/>
      <c r="CS86" s="90"/>
      <c r="CT86" s="90"/>
      <c r="CU86" s="116"/>
      <c r="CV86" s="16">
        <f t="shared" si="72"/>
        <v>0</v>
      </c>
      <c r="CW86" s="90"/>
      <c r="CX86" s="90"/>
      <c r="CY86" s="90"/>
      <c r="CZ86" s="116"/>
      <c r="DA86" s="16">
        <f t="shared" si="73"/>
        <v>0</v>
      </c>
      <c r="DB86" s="90"/>
      <c r="DC86" s="90"/>
      <c r="DD86" s="90"/>
      <c r="DE86" s="116"/>
      <c r="DF86" s="16">
        <f t="shared" si="74"/>
        <v>0</v>
      </c>
      <c r="DG86" s="90"/>
      <c r="DH86" s="90"/>
      <c r="DI86" s="90"/>
      <c r="DJ86" s="116"/>
      <c r="DK86" s="16">
        <f t="shared" si="75"/>
        <v>0</v>
      </c>
      <c r="DL86" s="90"/>
      <c r="DM86" s="90"/>
      <c r="DN86" s="90"/>
      <c r="DO86" s="116"/>
      <c r="DP86" s="16">
        <f t="shared" si="76"/>
        <v>0</v>
      </c>
      <c r="DQ86" s="90"/>
      <c r="DR86" s="90"/>
      <c r="DS86" s="90"/>
      <c r="DT86" s="116"/>
      <c r="DU86" s="16">
        <f t="shared" si="77"/>
        <v>0</v>
      </c>
      <c r="DV86" s="90"/>
      <c r="DW86" s="90"/>
      <c r="DX86" s="90"/>
      <c r="DY86" s="116"/>
      <c r="DZ86" s="16">
        <f t="shared" si="78"/>
        <v>0</v>
      </c>
      <c r="EA86" s="90"/>
      <c r="EB86" s="90"/>
      <c r="EC86" s="90"/>
      <c r="ED86" s="116"/>
      <c r="EE86" s="16">
        <f t="shared" si="79"/>
        <v>0</v>
      </c>
      <c r="EF86" s="90"/>
      <c r="EG86" s="90"/>
      <c r="EH86" s="90"/>
      <c r="EI86" s="116"/>
      <c r="EJ86" s="16">
        <f t="shared" si="80"/>
        <v>0</v>
      </c>
      <c r="EK86" s="90"/>
      <c r="EL86" s="90"/>
      <c r="EM86" s="90"/>
      <c r="EN86" s="116"/>
      <c r="EO86" s="16">
        <f t="shared" si="81"/>
        <v>0</v>
      </c>
      <c r="EP86" s="90"/>
      <c r="EQ86" s="90"/>
      <c r="ER86" s="90"/>
      <c r="ES86" s="116"/>
      <c r="ET86" s="16">
        <f t="shared" si="82"/>
        <v>0</v>
      </c>
      <c r="EU86" s="90"/>
      <c r="EV86" s="90"/>
      <c r="EW86" s="90"/>
      <c r="EX86" s="116"/>
      <c r="EY86" s="16">
        <f t="shared" si="83"/>
        <v>0</v>
      </c>
      <c r="EZ86" s="90"/>
      <c r="FA86" s="90"/>
      <c r="FB86" s="90"/>
      <c r="FC86" s="116"/>
      <c r="FD86" s="16">
        <f t="shared" si="84"/>
        <v>0</v>
      </c>
      <c r="FE86" s="90"/>
      <c r="FF86" s="90"/>
      <c r="FG86" s="90"/>
      <c r="FH86" s="116"/>
      <c r="FI86" s="16">
        <f t="shared" si="85"/>
        <v>0</v>
      </c>
      <c r="FJ86" s="90"/>
      <c r="FK86" s="90"/>
      <c r="FL86" s="90"/>
      <c r="FM86" s="116"/>
      <c r="FN86" s="16">
        <f t="shared" si="86"/>
        <v>0</v>
      </c>
      <c r="FO86" s="90"/>
      <c r="FP86" s="90"/>
      <c r="FQ86" s="90"/>
      <c r="FR86" s="116"/>
      <c r="FS86" s="16">
        <f t="shared" si="87"/>
        <v>0</v>
      </c>
      <c r="FT86" s="90"/>
      <c r="FU86" s="90"/>
      <c r="FV86" s="90"/>
      <c r="FW86" s="116"/>
      <c r="FX86" s="16">
        <f t="shared" si="88"/>
        <v>0</v>
      </c>
      <c r="FY86" s="90"/>
      <c r="FZ86" s="90"/>
      <c r="GA86" s="90"/>
      <c r="GB86" s="116"/>
      <c r="GC86" s="16">
        <f t="shared" si="89"/>
        <v>0</v>
      </c>
      <c r="GD86" s="90"/>
      <c r="GE86" s="90"/>
      <c r="GF86" s="90"/>
      <c r="GG86" s="116"/>
      <c r="GH86" s="16">
        <f t="shared" si="90"/>
        <v>0</v>
      </c>
      <c r="GI86" s="90"/>
      <c r="GJ86" s="90"/>
      <c r="GK86" s="90"/>
      <c r="GL86" s="116"/>
      <c r="GM86" s="16">
        <f t="shared" si="91"/>
        <v>0</v>
      </c>
      <c r="GN86" s="90"/>
      <c r="GO86" s="90"/>
      <c r="GP86" s="90"/>
      <c r="GQ86" s="116"/>
      <c r="GR86" s="16">
        <f t="shared" si="92"/>
        <v>0</v>
      </c>
      <c r="GS86" s="90"/>
      <c r="GT86" s="90"/>
      <c r="GU86" s="90"/>
      <c r="GV86" s="116"/>
      <c r="GW86" s="16">
        <f t="shared" si="93"/>
        <v>0</v>
      </c>
      <c r="GX86" s="90"/>
      <c r="GY86" s="90"/>
      <c r="GZ86" s="90"/>
      <c r="HA86" s="116"/>
      <c r="HB86" s="16">
        <f t="shared" si="94"/>
        <v>0</v>
      </c>
      <c r="HC86" s="90"/>
      <c r="HD86" s="90"/>
      <c r="HE86" s="90"/>
      <c r="HF86" s="116"/>
      <c r="HG86" s="16">
        <f t="shared" si="95"/>
        <v>0</v>
      </c>
      <c r="HH86" s="90"/>
      <c r="HI86" s="90"/>
      <c r="HJ86" s="90"/>
      <c r="HK86" s="116"/>
      <c r="HL86" s="16">
        <f t="shared" si="96"/>
        <v>0</v>
      </c>
      <c r="HM86" s="90"/>
      <c r="HN86" s="90"/>
      <c r="HO86" s="90"/>
      <c r="HP86" s="116"/>
      <c r="HQ86" s="16">
        <f t="shared" si="97"/>
        <v>0</v>
      </c>
      <c r="HR86" s="90"/>
      <c r="HS86" s="90"/>
      <c r="HT86" s="90"/>
      <c r="HU86" s="116"/>
      <c r="HV86" s="16">
        <f t="shared" si="98"/>
        <v>0</v>
      </c>
      <c r="HW86" s="90"/>
      <c r="HX86" s="90"/>
      <c r="HY86" s="90"/>
      <c r="HZ86" s="116"/>
      <c r="IA86" s="16">
        <f t="shared" si="99"/>
        <v>0</v>
      </c>
      <c r="IB86" s="90"/>
      <c r="IC86" s="90"/>
      <c r="ID86" s="90"/>
      <c r="IE86" s="116"/>
      <c r="IF86" s="16">
        <f t="shared" si="100"/>
        <v>0</v>
      </c>
      <c r="IG86" s="90"/>
      <c r="IH86" s="90"/>
      <c r="II86" s="90"/>
      <c r="IJ86" s="116"/>
      <c r="IK86" s="16">
        <f t="shared" si="101"/>
        <v>0</v>
      </c>
      <c r="IL86" s="90"/>
      <c r="IM86" s="90"/>
      <c r="IN86" s="90"/>
      <c r="IO86" s="116"/>
      <c r="IP86" s="16">
        <f t="shared" si="102"/>
        <v>0</v>
      </c>
    </row>
    <row r="87" spans="1:250" x14ac:dyDescent="0.25">
      <c r="A87" s="90"/>
      <c r="B87" s="90"/>
      <c r="C87" s="90"/>
      <c r="D87" s="116"/>
      <c r="E87" s="16">
        <f t="shared" si="53"/>
        <v>0</v>
      </c>
      <c r="F87" s="90"/>
      <c r="G87" s="90"/>
      <c r="H87" s="90"/>
      <c r="I87" s="116"/>
      <c r="J87" s="16">
        <f t="shared" si="54"/>
        <v>0</v>
      </c>
      <c r="K87" s="90"/>
      <c r="L87" s="90"/>
      <c r="M87" s="90"/>
      <c r="N87" s="116"/>
      <c r="O87" s="16">
        <f t="shared" si="55"/>
        <v>0</v>
      </c>
      <c r="P87" s="90"/>
      <c r="Q87" s="90"/>
      <c r="R87" s="90"/>
      <c r="S87" s="116"/>
      <c r="T87" s="16">
        <f t="shared" si="56"/>
        <v>0</v>
      </c>
      <c r="U87" s="90"/>
      <c r="V87" s="90"/>
      <c r="W87" s="90"/>
      <c r="X87" s="116"/>
      <c r="Y87" s="16">
        <f t="shared" si="57"/>
        <v>0</v>
      </c>
      <c r="Z87" s="90"/>
      <c r="AA87" s="90"/>
      <c r="AB87" s="90"/>
      <c r="AC87" s="116"/>
      <c r="AD87" s="16">
        <f t="shared" si="58"/>
        <v>0</v>
      </c>
      <c r="AE87" s="90"/>
      <c r="AF87" s="90"/>
      <c r="AG87" s="90"/>
      <c r="AH87" s="116"/>
      <c r="AI87" s="16">
        <f t="shared" si="59"/>
        <v>0</v>
      </c>
      <c r="AJ87" s="90"/>
      <c r="AK87" s="90"/>
      <c r="AL87" s="90"/>
      <c r="AM87" s="116"/>
      <c r="AN87" s="16">
        <f t="shared" si="60"/>
        <v>0</v>
      </c>
      <c r="AO87" s="90"/>
      <c r="AP87" s="90"/>
      <c r="AQ87" s="90"/>
      <c r="AR87" s="116"/>
      <c r="AS87" s="16">
        <f t="shared" si="61"/>
        <v>0</v>
      </c>
      <c r="AT87" s="90"/>
      <c r="AU87" s="90"/>
      <c r="AV87" s="90"/>
      <c r="AW87" s="116"/>
      <c r="AX87" s="16">
        <f t="shared" si="62"/>
        <v>0</v>
      </c>
      <c r="AY87" s="90"/>
      <c r="AZ87" s="90"/>
      <c r="BA87" s="90"/>
      <c r="BB87" s="116"/>
      <c r="BC87" s="16">
        <f t="shared" si="63"/>
        <v>0</v>
      </c>
      <c r="BD87" s="90"/>
      <c r="BE87" s="90"/>
      <c r="BF87" s="90"/>
      <c r="BG87" s="116"/>
      <c r="BH87" s="16">
        <f t="shared" si="64"/>
        <v>0</v>
      </c>
      <c r="BI87" s="90"/>
      <c r="BJ87" s="90"/>
      <c r="BK87" s="90"/>
      <c r="BL87" s="116"/>
      <c r="BM87" s="16">
        <f t="shared" si="65"/>
        <v>0</v>
      </c>
      <c r="BN87" s="90"/>
      <c r="BO87" s="90"/>
      <c r="BP87" s="90"/>
      <c r="BQ87" s="116"/>
      <c r="BR87" s="16">
        <f t="shared" si="66"/>
        <v>0</v>
      </c>
      <c r="BS87" s="90"/>
      <c r="BT87" s="90"/>
      <c r="BU87" s="90"/>
      <c r="BV87" s="116"/>
      <c r="BW87" s="16">
        <f t="shared" si="67"/>
        <v>0</v>
      </c>
      <c r="BX87" s="90"/>
      <c r="BY87" s="90"/>
      <c r="BZ87" s="90"/>
      <c r="CA87" s="116"/>
      <c r="CB87" s="16">
        <f t="shared" si="68"/>
        <v>0</v>
      </c>
      <c r="CC87" s="90"/>
      <c r="CD87" s="90"/>
      <c r="CE87" s="90"/>
      <c r="CF87" s="116"/>
      <c r="CG87" s="16">
        <f t="shared" si="69"/>
        <v>0</v>
      </c>
      <c r="CH87" s="90"/>
      <c r="CI87" s="90"/>
      <c r="CJ87" s="90"/>
      <c r="CK87" s="116"/>
      <c r="CL87" s="16">
        <f t="shared" si="70"/>
        <v>0</v>
      </c>
      <c r="CM87" s="90"/>
      <c r="CN87" s="90"/>
      <c r="CO87" s="90"/>
      <c r="CP87" s="116"/>
      <c r="CQ87" s="16">
        <f t="shared" si="71"/>
        <v>0</v>
      </c>
      <c r="CR87" s="90"/>
      <c r="CS87" s="90"/>
      <c r="CT87" s="90"/>
      <c r="CU87" s="116"/>
      <c r="CV87" s="16">
        <f t="shared" si="72"/>
        <v>0</v>
      </c>
      <c r="CW87" s="90"/>
      <c r="CX87" s="90"/>
      <c r="CY87" s="90"/>
      <c r="CZ87" s="116"/>
      <c r="DA87" s="16">
        <f t="shared" si="73"/>
        <v>0</v>
      </c>
      <c r="DB87" s="90"/>
      <c r="DC87" s="90"/>
      <c r="DD87" s="90"/>
      <c r="DE87" s="116"/>
      <c r="DF87" s="16">
        <f t="shared" si="74"/>
        <v>0</v>
      </c>
      <c r="DG87" s="90"/>
      <c r="DH87" s="90"/>
      <c r="DI87" s="90"/>
      <c r="DJ87" s="116"/>
      <c r="DK87" s="16">
        <f t="shared" si="75"/>
        <v>0</v>
      </c>
      <c r="DL87" s="90"/>
      <c r="DM87" s="90"/>
      <c r="DN87" s="90"/>
      <c r="DO87" s="116"/>
      <c r="DP87" s="16">
        <f t="shared" si="76"/>
        <v>0</v>
      </c>
      <c r="DQ87" s="90"/>
      <c r="DR87" s="90"/>
      <c r="DS87" s="90"/>
      <c r="DT87" s="116"/>
      <c r="DU87" s="16">
        <f t="shared" si="77"/>
        <v>0</v>
      </c>
      <c r="DV87" s="90"/>
      <c r="DW87" s="90"/>
      <c r="DX87" s="90"/>
      <c r="DY87" s="116"/>
      <c r="DZ87" s="16">
        <f t="shared" si="78"/>
        <v>0</v>
      </c>
      <c r="EA87" s="90"/>
      <c r="EB87" s="90"/>
      <c r="EC87" s="90"/>
      <c r="ED87" s="116"/>
      <c r="EE87" s="16">
        <f t="shared" si="79"/>
        <v>0</v>
      </c>
      <c r="EF87" s="90"/>
      <c r="EG87" s="90"/>
      <c r="EH87" s="90"/>
      <c r="EI87" s="116"/>
      <c r="EJ87" s="16">
        <f t="shared" si="80"/>
        <v>0</v>
      </c>
      <c r="EK87" s="90"/>
      <c r="EL87" s="90"/>
      <c r="EM87" s="90"/>
      <c r="EN87" s="116"/>
      <c r="EO87" s="16">
        <f t="shared" si="81"/>
        <v>0</v>
      </c>
      <c r="EP87" s="90"/>
      <c r="EQ87" s="90"/>
      <c r="ER87" s="90"/>
      <c r="ES87" s="116"/>
      <c r="ET87" s="16">
        <f t="shared" si="82"/>
        <v>0</v>
      </c>
      <c r="EU87" s="90"/>
      <c r="EV87" s="90"/>
      <c r="EW87" s="90"/>
      <c r="EX87" s="116"/>
      <c r="EY87" s="16">
        <f t="shared" si="83"/>
        <v>0</v>
      </c>
      <c r="EZ87" s="90"/>
      <c r="FA87" s="90"/>
      <c r="FB87" s="90"/>
      <c r="FC87" s="116"/>
      <c r="FD87" s="16">
        <f t="shared" si="84"/>
        <v>0</v>
      </c>
      <c r="FE87" s="90"/>
      <c r="FF87" s="90"/>
      <c r="FG87" s="90"/>
      <c r="FH87" s="116"/>
      <c r="FI87" s="16">
        <f t="shared" si="85"/>
        <v>0</v>
      </c>
      <c r="FJ87" s="90"/>
      <c r="FK87" s="90"/>
      <c r="FL87" s="90"/>
      <c r="FM87" s="116"/>
      <c r="FN87" s="16">
        <f t="shared" si="86"/>
        <v>0</v>
      </c>
      <c r="FO87" s="90"/>
      <c r="FP87" s="90"/>
      <c r="FQ87" s="90"/>
      <c r="FR87" s="116"/>
      <c r="FS87" s="16">
        <f t="shared" si="87"/>
        <v>0</v>
      </c>
      <c r="FT87" s="90"/>
      <c r="FU87" s="90"/>
      <c r="FV87" s="90"/>
      <c r="FW87" s="116"/>
      <c r="FX87" s="16">
        <f t="shared" si="88"/>
        <v>0</v>
      </c>
      <c r="FY87" s="90"/>
      <c r="FZ87" s="90"/>
      <c r="GA87" s="90"/>
      <c r="GB87" s="116"/>
      <c r="GC87" s="16">
        <f t="shared" si="89"/>
        <v>0</v>
      </c>
      <c r="GD87" s="90"/>
      <c r="GE87" s="90"/>
      <c r="GF87" s="90"/>
      <c r="GG87" s="116"/>
      <c r="GH87" s="16">
        <f t="shared" si="90"/>
        <v>0</v>
      </c>
      <c r="GI87" s="90"/>
      <c r="GJ87" s="90"/>
      <c r="GK87" s="90"/>
      <c r="GL87" s="116"/>
      <c r="GM87" s="16">
        <f t="shared" si="91"/>
        <v>0</v>
      </c>
      <c r="GN87" s="90"/>
      <c r="GO87" s="90"/>
      <c r="GP87" s="90"/>
      <c r="GQ87" s="116"/>
      <c r="GR87" s="16">
        <f t="shared" si="92"/>
        <v>0</v>
      </c>
      <c r="GS87" s="90"/>
      <c r="GT87" s="90"/>
      <c r="GU87" s="90"/>
      <c r="GV87" s="116"/>
      <c r="GW87" s="16">
        <f t="shared" si="93"/>
        <v>0</v>
      </c>
      <c r="GX87" s="90"/>
      <c r="GY87" s="90"/>
      <c r="GZ87" s="90"/>
      <c r="HA87" s="116"/>
      <c r="HB87" s="16">
        <f t="shared" si="94"/>
        <v>0</v>
      </c>
      <c r="HC87" s="90"/>
      <c r="HD87" s="90"/>
      <c r="HE87" s="90"/>
      <c r="HF87" s="116"/>
      <c r="HG87" s="16">
        <f t="shared" si="95"/>
        <v>0</v>
      </c>
      <c r="HH87" s="90"/>
      <c r="HI87" s="90"/>
      <c r="HJ87" s="90"/>
      <c r="HK87" s="116"/>
      <c r="HL87" s="16">
        <f t="shared" si="96"/>
        <v>0</v>
      </c>
      <c r="HM87" s="90"/>
      <c r="HN87" s="90"/>
      <c r="HO87" s="90"/>
      <c r="HP87" s="116"/>
      <c r="HQ87" s="16">
        <f t="shared" si="97"/>
        <v>0</v>
      </c>
      <c r="HR87" s="90"/>
      <c r="HS87" s="90"/>
      <c r="HT87" s="90"/>
      <c r="HU87" s="116"/>
      <c r="HV87" s="16">
        <f t="shared" si="98"/>
        <v>0</v>
      </c>
      <c r="HW87" s="90"/>
      <c r="HX87" s="90"/>
      <c r="HY87" s="90"/>
      <c r="HZ87" s="116"/>
      <c r="IA87" s="16">
        <f t="shared" si="99"/>
        <v>0</v>
      </c>
      <c r="IB87" s="90"/>
      <c r="IC87" s="90"/>
      <c r="ID87" s="90"/>
      <c r="IE87" s="116"/>
      <c r="IF87" s="16">
        <f t="shared" si="100"/>
        <v>0</v>
      </c>
      <c r="IG87" s="90"/>
      <c r="IH87" s="90"/>
      <c r="II87" s="90"/>
      <c r="IJ87" s="116"/>
      <c r="IK87" s="16">
        <f t="shared" si="101"/>
        <v>0</v>
      </c>
      <c r="IL87" s="90"/>
      <c r="IM87" s="90"/>
      <c r="IN87" s="90"/>
      <c r="IO87" s="116"/>
      <c r="IP87" s="16">
        <f t="shared" si="102"/>
        <v>0</v>
      </c>
    </row>
    <row r="88" spans="1:250" x14ac:dyDescent="0.25">
      <c r="A88" s="90"/>
      <c r="B88" s="90"/>
      <c r="C88" s="90"/>
      <c r="D88" s="116"/>
      <c r="E88" s="16">
        <f t="shared" si="53"/>
        <v>0</v>
      </c>
      <c r="F88" s="90"/>
      <c r="G88" s="90"/>
      <c r="H88" s="90"/>
      <c r="I88" s="116"/>
      <c r="J88" s="16">
        <f t="shared" si="54"/>
        <v>0</v>
      </c>
      <c r="K88" s="90"/>
      <c r="L88" s="90"/>
      <c r="M88" s="90"/>
      <c r="N88" s="116"/>
      <c r="O88" s="16">
        <f t="shared" si="55"/>
        <v>0</v>
      </c>
      <c r="P88" s="90"/>
      <c r="Q88" s="90"/>
      <c r="R88" s="90"/>
      <c r="S88" s="116"/>
      <c r="T88" s="16">
        <f t="shared" si="56"/>
        <v>0</v>
      </c>
      <c r="U88" s="90"/>
      <c r="V88" s="90"/>
      <c r="W88" s="90"/>
      <c r="X88" s="116"/>
      <c r="Y88" s="16">
        <f t="shared" si="57"/>
        <v>0</v>
      </c>
      <c r="Z88" s="90"/>
      <c r="AA88" s="90"/>
      <c r="AB88" s="90"/>
      <c r="AC88" s="116"/>
      <c r="AD88" s="16">
        <f t="shared" si="58"/>
        <v>0</v>
      </c>
      <c r="AE88" s="90"/>
      <c r="AF88" s="90"/>
      <c r="AG88" s="90"/>
      <c r="AH88" s="116"/>
      <c r="AI88" s="16">
        <f t="shared" si="59"/>
        <v>0</v>
      </c>
      <c r="AJ88" s="90"/>
      <c r="AK88" s="90"/>
      <c r="AL88" s="90"/>
      <c r="AM88" s="116"/>
      <c r="AN88" s="16">
        <f t="shared" si="60"/>
        <v>0</v>
      </c>
      <c r="AO88" s="90"/>
      <c r="AP88" s="90"/>
      <c r="AQ88" s="90"/>
      <c r="AR88" s="116"/>
      <c r="AS88" s="16">
        <f t="shared" si="61"/>
        <v>0</v>
      </c>
      <c r="AT88" s="90"/>
      <c r="AU88" s="90"/>
      <c r="AV88" s="90"/>
      <c r="AW88" s="116"/>
      <c r="AX88" s="16">
        <f t="shared" si="62"/>
        <v>0</v>
      </c>
      <c r="AY88" s="90"/>
      <c r="AZ88" s="90"/>
      <c r="BA88" s="90"/>
      <c r="BB88" s="116"/>
      <c r="BC88" s="16">
        <f t="shared" si="63"/>
        <v>0</v>
      </c>
      <c r="BD88" s="90"/>
      <c r="BE88" s="90"/>
      <c r="BF88" s="90"/>
      <c r="BG88" s="116"/>
      <c r="BH88" s="16">
        <f t="shared" si="64"/>
        <v>0</v>
      </c>
      <c r="BI88" s="90"/>
      <c r="BJ88" s="90"/>
      <c r="BK88" s="90"/>
      <c r="BL88" s="116"/>
      <c r="BM88" s="16">
        <f t="shared" si="65"/>
        <v>0</v>
      </c>
      <c r="BN88" s="90"/>
      <c r="BO88" s="90"/>
      <c r="BP88" s="90"/>
      <c r="BQ88" s="116"/>
      <c r="BR88" s="16">
        <f t="shared" si="66"/>
        <v>0</v>
      </c>
      <c r="BS88" s="90"/>
      <c r="BT88" s="90"/>
      <c r="BU88" s="90"/>
      <c r="BV88" s="116"/>
      <c r="BW88" s="16">
        <f t="shared" si="67"/>
        <v>0</v>
      </c>
      <c r="BX88" s="90"/>
      <c r="BY88" s="90"/>
      <c r="BZ88" s="90"/>
      <c r="CA88" s="116"/>
      <c r="CB88" s="16">
        <f t="shared" si="68"/>
        <v>0</v>
      </c>
      <c r="CC88" s="90"/>
      <c r="CD88" s="90"/>
      <c r="CE88" s="90"/>
      <c r="CF88" s="116"/>
      <c r="CG88" s="16">
        <f t="shared" si="69"/>
        <v>0</v>
      </c>
      <c r="CH88" s="90"/>
      <c r="CI88" s="90"/>
      <c r="CJ88" s="90"/>
      <c r="CK88" s="116"/>
      <c r="CL88" s="16">
        <f t="shared" si="70"/>
        <v>0</v>
      </c>
      <c r="CM88" s="90"/>
      <c r="CN88" s="90"/>
      <c r="CO88" s="90"/>
      <c r="CP88" s="116"/>
      <c r="CQ88" s="16">
        <f t="shared" si="71"/>
        <v>0</v>
      </c>
      <c r="CR88" s="90"/>
      <c r="CS88" s="90"/>
      <c r="CT88" s="90"/>
      <c r="CU88" s="116"/>
      <c r="CV88" s="16">
        <f t="shared" si="72"/>
        <v>0</v>
      </c>
      <c r="CW88" s="90"/>
      <c r="CX88" s="90"/>
      <c r="CY88" s="90"/>
      <c r="CZ88" s="116"/>
      <c r="DA88" s="16">
        <f t="shared" si="73"/>
        <v>0</v>
      </c>
      <c r="DB88" s="90"/>
      <c r="DC88" s="90"/>
      <c r="DD88" s="90"/>
      <c r="DE88" s="116"/>
      <c r="DF88" s="16">
        <f t="shared" si="74"/>
        <v>0</v>
      </c>
      <c r="DG88" s="90"/>
      <c r="DH88" s="90"/>
      <c r="DI88" s="90"/>
      <c r="DJ88" s="116"/>
      <c r="DK88" s="16">
        <f t="shared" si="75"/>
        <v>0</v>
      </c>
      <c r="DL88" s="90"/>
      <c r="DM88" s="90"/>
      <c r="DN88" s="90"/>
      <c r="DO88" s="116"/>
      <c r="DP88" s="16">
        <f t="shared" si="76"/>
        <v>0</v>
      </c>
      <c r="DQ88" s="90"/>
      <c r="DR88" s="90"/>
      <c r="DS88" s="90"/>
      <c r="DT88" s="116"/>
      <c r="DU88" s="16">
        <f t="shared" si="77"/>
        <v>0</v>
      </c>
      <c r="DV88" s="90"/>
      <c r="DW88" s="90"/>
      <c r="DX88" s="90"/>
      <c r="DY88" s="116"/>
      <c r="DZ88" s="16">
        <f t="shared" si="78"/>
        <v>0</v>
      </c>
      <c r="EA88" s="90"/>
      <c r="EB88" s="90"/>
      <c r="EC88" s="90"/>
      <c r="ED88" s="116"/>
      <c r="EE88" s="16">
        <f t="shared" si="79"/>
        <v>0</v>
      </c>
      <c r="EF88" s="90"/>
      <c r="EG88" s="90"/>
      <c r="EH88" s="90"/>
      <c r="EI88" s="116"/>
      <c r="EJ88" s="16">
        <f t="shared" si="80"/>
        <v>0</v>
      </c>
      <c r="EK88" s="90"/>
      <c r="EL88" s="90"/>
      <c r="EM88" s="90"/>
      <c r="EN88" s="116"/>
      <c r="EO88" s="16">
        <f t="shared" si="81"/>
        <v>0</v>
      </c>
      <c r="EP88" s="90"/>
      <c r="EQ88" s="90"/>
      <c r="ER88" s="90"/>
      <c r="ES88" s="116"/>
      <c r="ET88" s="16">
        <f t="shared" si="82"/>
        <v>0</v>
      </c>
      <c r="EU88" s="90"/>
      <c r="EV88" s="90"/>
      <c r="EW88" s="90"/>
      <c r="EX88" s="116"/>
      <c r="EY88" s="16">
        <f t="shared" si="83"/>
        <v>0</v>
      </c>
      <c r="EZ88" s="90"/>
      <c r="FA88" s="90"/>
      <c r="FB88" s="90"/>
      <c r="FC88" s="116"/>
      <c r="FD88" s="16">
        <f t="shared" si="84"/>
        <v>0</v>
      </c>
      <c r="FE88" s="90"/>
      <c r="FF88" s="90"/>
      <c r="FG88" s="90"/>
      <c r="FH88" s="116"/>
      <c r="FI88" s="16">
        <f t="shared" si="85"/>
        <v>0</v>
      </c>
      <c r="FJ88" s="90"/>
      <c r="FK88" s="90"/>
      <c r="FL88" s="90"/>
      <c r="FM88" s="116"/>
      <c r="FN88" s="16">
        <f t="shared" si="86"/>
        <v>0</v>
      </c>
      <c r="FO88" s="90"/>
      <c r="FP88" s="90"/>
      <c r="FQ88" s="90"/>
      <c r="FR88" s="116"/>
      <c r="FS88" s="16">
        <f t="shared" si="87"/>
        <v>0</v>
      </c>
      <c r="FT88" s="90"/>
      <c r="FU88" s="90"/>
      <c r="FV88" s="90"/>
      <c r="FW88" s="116"/>
      <c r="FX88" s="16">
        <f t="shared" si="88"/>
        <v>0</v>
      </c>
      <c r="FY88" s="90"/>
      <c r="FZ88" s="90"/>
      <c r="GA88" s="90"/>
      <c r="GB88" s="116"/>
      <c r="GC88" s="16">
        <f t="shared" si="89"/>
        <v>0</v>
      </c>
      <c r="GD88" s="90"/>
      <c r="GE88" s="90"/>
      <c r="GF88" s="90"/>
      <c r="GG88" s="116"/>
      <c r="GH88" s="16">
        <f t="shared" si="90"/>
        <v>0</v>
      </c>
      <c r="GI88" s="90"/>
      <c r="GJ88" s="90"/>
      <c r="GK88" s="90"/>
      <c r="GL88" s="116"/>
      <c r="GM88" s="16">
        <f t="shared" si="91"/>
        <v>0</v>
      </c>
      <c r="GN88" s="90"/>
      <c r="GO88" s="90"/>
      <c r="GP88" s="90"/>
      <c r="GQ88" s="116"/>
      <c r="GR88" s="16">
        <f t="shared" si="92"/>
        <v>0</v>
      </c>
      <c r="GS88" s="90"/>
      <c r="GT88" s="90"/>
      <c r="GU88" s="90"/>
      <c r="GV88" s="116"/>
      <c r="GW88" s="16">
        <f t="shared" si="93"/>
        <v>0</v>
      </c>
      <c r="GX88" s="90"/>
      <c r="GY88" s="90"/>
      <c r="GZ88" s="90"/>
      <c r="HA88" s="116"/>
      <c r="HB88" s="16">
        <f t="shared" si="94"/>
        <v>0</v>
      </c>
      <c r="HC88" s="90"/>
      <c r="HD88" s="90"/>
      <c r="HE88" s="90"/>
      <c r="HF88" s="116"/>
      <c r="HG88" s="16">
        <f t="shared" si="95"/>
        <v>0</v>
      </c>
      <c r="HH88" s="90"/>
      <c r="HI88" s="90"/>
      <c r="HJ88" s="90"/>
      <c r="HK88" s="116"/>
      <c r="HL88" s="16">
        <f t="shared" si="96"/>
        <v>0</v>
      </c>
      <c r="HM88" s="90"/>
      <c r="HN88" s="90"/>
      <c r="HO88" s="90"/>
      <c r="HP88" s="116"/>
      <c r="HQ88" s="16">
        <f t="shared" si="97"/>
        <v>0</v>
      </c>
      <c r="HR88" s="90"/>
      <c r="HS88" s="90"/>
      <c r="HT88" s="90"/>
      <c r="HU88" s="116"/>
      <c r="HV88" s="16">
        <f t="shared" si="98"/>
        <v>0</v>
      </c>
      <c r="HW88" s="90"/>
      <c r="HX88" s="90"/>
      <c r="HY88" s="90"/>
      <c r="HZ88" s="116"/>
      <c r="IA88" s="16">
        <f t="shared" si="99"/>
        <v>0</v>
      </c>
      <c r="IB88" s="90"/>
      <c r="IC88" s="90"/>
      <c r="ID88" s="90"/>
      <c r="IE88" s="116"/>
      <c r="IF88" s="16">
        <f t="shared" si="100"/>
        <v>0</v>
      </c>
      <c r="IG88" s="90"/>
      <c r="IH88" s="90"/>
      <c r="II88" s="90"/>
      <c r="IJ88" s="116"/>
      <c r="IK88" s="16">
        <f t="shared" si="101"/>
        <v>0</v>
      </c>
      <c r="IL88" s="90"/>
      <c r="IM88" s="90"/>
      <c r="IN88" s="90"/>
      <c r="IO88" s="116"/>
      <c r="IP88" s="16">
        <f t="shared" si="102"/>
        <v>0</v>
      </c>
    </row>
    <row r="89" spans="1:250" x14ac:dyDescent="0.25">
      <c r="A89" s="90"/>
      <c r="B89" s="90"/>
      <c r="C89" s="90"/>
      <c r="D89" s="116"/>
      <c r="E89" s="16">
        <f t="shared" si="53"/>
        <v>0</v>
      </c>
      <c r="F89" s="90"/>
      <c r="G89" s="90"/>
      <c r="H89" s="90"/>
      <c r="I89" s="116"/>
      <c r="J89" s="16">
        <f t="shared" si="54"/>
        <v>0</v>
      </c>
      <c r="K89" s="90"/>
      <c r="L89" s="90"/>
      <c r="M89" s="90"/>
      <c r="N89" s="116"/>
      <c r="O89" s="16">
        <f t="shared" si="55"/>
        <v>0</v>
      </c>
      <c r="P89" s="90"/>
      <c r="Q89" s="90"/>
      <c r="R89" s="90"/>
      <c r="S89" s="116"/>
      <c r="T89" s="16">
        <f t="shared" si="56"/>
        <v>0</v>
      </c>
      <c r="U89" s="90"/>
      <c r="V89" s="90"/>
      <c r="W89" s="90"/>
      <c r="X89" s="116"/>
      <c r="Y89" s="16">
        <f t="shared" si="57"/>
        <v>0</v>
      </c>
      <c r="Z89" s="90"/>
      <c r="AA89" s="90"/>
      <c r="AB89" s="90"/>
      <c r="AC89" s="116"/>
      <c r="AD89" s="16">
        <f t="shared" si="58"/>
        <v>0</v>
      </c>
      <c r="AE89" s="90"/>
      <c r="AF89" s="90"/>
      <c r="AG89" s="90"/>
      <c r="AH89" s="116"/>
      <c r="AI89" s="16">
        <f t="shared" si="59"/>
        <v>0</v>
      </c>
      <c r="AJ89" s="90"/>
      <c r="AK89" s="90"/>
      <c r="AL89" s="90"/>
      <c r="AM89" s="116"/>
      <c r="AN89" s="16">
        <f t="shared" si="60"/>
        <v>0</v>
      </c>
      <c r="AO89" s="90"/>
      <c r="AP89" s="90"/>
      <c r="AQ89" s="90"/>
      <c r="AR89" s="116"/>
      <c r="AS89" s="16">
        <f t="shared" si="61"/>
        <v>0</v>
      </c>
      <c r="AT89" s="90"/>
      <c r="AU89" s="90"/>
      <c r="AV89" s="90"/>
      <c r="AW89" s="116"/>
      <c r="AX89" s="16">
        <f t="shared" si="62"/>
        <v>0</v>
      </c>
      <c r="AY89" s="90"/>
      <c r="AZ89" s="90"/>
      <c r="BA89" s="90"/>
      <c r="BB89" s="116"/>
      <c r="BC89" s="16">
        <f t="shared" si="63"/>
        <v>0</v>
      </c>
      <c r="BD89" s="90"/>
      <c r="BE89" s="90"/>
      <c r="BF89" s="90"/>
      <c r="BG89" s="116"/>
      <c r="BH89" s="16">
        <f t="shared" si="64"/>
        <v>0</v>
      </c>
      <c r="BI89" s="90"/>
      <c r="BJ89" s="90"/>
      <c r="BK89" s="90"/>
      <c r="BL89" s="116"/>
      <c r="BM89" s="16">
        <f t="shared" si="65"/>
        <v>0</v>
      </c>
      <c r="BN89" s="90"/>
      <c r="BO89" s="90"/>
      <c r="BP89" s="90"/>
      <c r="BQ89" s="116"/>
      <c r="BR89" s="16">
        <f t="shared" si="66"/>
        <v>0</v>
      </c>
      <c r="BS89" s="90"/>
      <c r="BT89" s="90"/>
      <c r="BU89" s="90"/>
      <c r="BV89" s="116"/>
      <c r="BW89" s="16">
        <f t="shared" si="67"/>
        <v>0</v>
      </c>
      <c r="BX89" s="90"/>
      <c r="BY89" s="90"/>
      <c r="BZ89" s="90"/>
      <c r="CA89" s="116"/>
      <c r="CB89" s="16">
        <f t="shared" si="68"/>
        <v>0</v>
      </c>
      <c r="CC89" s="90"/>
      <c r="CD89" s="90"/>
      <c r="CE89" s="90"/>
      <c r="CF89" s="116"/>
      <c r="CG89" s="16">
        <f t="shared" si="69"/>
        <v>0</v>
      </c>
      <c r="CH89" s="90"/>
      <c r="CI89" s="90"/>
      <c r="CJ89" s="90"/>
      <c r="CK89" s="116"/>
      <c r="CL89" s="16">
        <f t="shared" si="70"/>
        <v>0</v>
      </c>
      <c r="CM89" s="90"/>
      <c r="CN89" s="90"/>
      <c r="CO89" s="90"/>
      <c r="CP89" s="116"/>
      <c r="CQ89" s="16">
        <f t="shared" si="71"/>
        <v>0</v>
      </c>
      <c r="CR89" s="90"/>
      <c r="CS89" s="90"/>
      <c r="CT89" s="90"/>
      <c r="CU89" s="116"/>
      <c r="CV89" s="16">
        <f t="shared" si="72"/>
        <v>0</v>
      </c>
      <c r="CW89" s="90"/>
      <c r="CX89" s="90"/>
      <c r="CY89" s="90"/>
      <c r="CZ89" s="116"/>
      <c r="DA89" s="16">
        <f t="shared" si="73"/>
        <v>0</v>
      </c>
      <c r="DB89" s="90"/>
      <c r="DC89" s="90"/>
      <c r="DD89" s="90"/>
      <c r="DE89" s="116"/>
      <c r="DF89" s="16">
        <f t="shared" si="74"/>
        <v>0</v>
      </c>
      <c r="DG89" s="90"/>
      <c r="DH89" s="90"/>
      <c r="DI89" s="90"/>
      <c r="DJ89" s="116"/>
      <c r="DK89" s="16">
        <f t="shared" si="75"/>
        <v>0</v>
      </c>
      <c r="DL89" s="90"/>
      <c r="DM89" s="90"/>
      <c r="DN89" s="90"/>
      <c r="DO89" s="116"/>
      <c r="DP89" s="16">
        <f t="shared" si="76"/>
        <v>0</v>
      </c>
      <c r="DQ89" s="90"/>
      <c r="DR89" s="90"/>
      <c r="DS89" s="90"/>
      <c r="DT89" s="116"/>
      <c r="DU89" s="16">
        <f t="shared" si="77"/>
        <v>0</v>
      </c>
      <c r="DV89" s="90"/>
      <c r="DW89" s="90"/>
      <c r="DX89" s="90"/>
      <c r="DY89" s="116"/>
      <c r="DZ89" s="16">
        <f t="shared" si="78"/>
        <v>0</v>
      </c>
      <c r="EA89" s="90"/>
      <c r="EB89" s="90"/>
      <c r="EC89" s="90"/>
      <c r="ED89" s="116"/>
      <c r="EE89" s="16">
        <f t="shared" si="79"/>
        <v>0</v>
      </c>
      <c r="EF89" s="90"/>
      <c r="EG89" s="90"/>
      <c r="EH89" s="90"/>
      <c r="EI89" s="116"/>
      <c r="EJ89" s="16">
        <f t="shared" si="80"/>
        <v>0</v>
      </c>
      <c r="EK89" s="90"/>
      <c r="EL89" s="90"/>
      <c r="EM89" s="90"/>
      <c r="EN89" s="116"/>
      <c r="EO89" s="16">
        <f t="shared" si="81"/>
        <v>0</v>
      </c>
      <c r="EP89" s="90"/>
      <c r="EQ89" s="90"/>
      <c r="ER89" s="90"/>
      <c r="ES89" s="116"/>
      <c r="ET89" s="16">
        <f t="shared" si="82"/>
        <v>0</v>
      </c>
      <c r="EU89" s="90"/>
      <c r="EV89" s="90"/>
      <c r="EW89" s="90"/>
      <c r="EX89" s="116"/>
      <c r="EY89" s="16">
        <f t="shared" si="83"/>
        <v>0</v>
      </c>
      <c r="EZ89" s="90"/>
      <c r="FA89" s="90"/>
      <c r="FB89" s="90"/>
      <c r="FC89" s="116"/>
      <c r="FD89" s="16">
        <f t="shared" si="84"/>
        <v>0</v>
      </c>
      <c r="FE89" s="90"/>
      <c r="FF89" s="90"/>
      <c r="FG89" s="90"/>
      <c r="FH89" s="116"/>
      <c r="FI89" s="16">
        <f t="shared" si="85"/>
        <v>0</v>
      </c>
      <c r="FJ89" s="90"/>
      <c r="FK89" s="90"/>
      <c r="FL89" s="90"/>
      <c r="FM89" s="116"/>
      <c r="FN89" s="16">
        <f t="shared" si="86"/>
        <v>0</v>
      </c>
      <c r="FO89" s="90"/>
      <c r="FP89" s="90"/>
      <c r="FQ89" s="90"/>
      <c r="FR89" s="116"/>
      <c r="FS89" s="16">
        <f t="shared" si="87"/>
        <v>0</v>
      </c>
      <c r="FT89" s="90"/>
      <c r="FU89" s="90"/>
      <c r="FV89" s="90"/>
      <c r="FW89" s="116"/>
      <c r="FX89" s="16">
        <f t="shared" si="88"/>
        <v>0</v>
      </c>
      <c r="FY89" s="90"/>
      <c r="FZ89" s="90"/>
      <c r="GA89" s="90"/>
      <c r="GB89" s="116"/>
      <c r="GC89" s="16">
        <f t="shared" si="89"/>
        <v>0</v>
      </c>
      <c r="GD89" s="90"/>
      <c r="GE89" s="90"/>
      <c r="GF89" s="90"/>
      <c r="GG89" s="116"/>
      <c r="GH89" s="16">
        <f t="shared" si="90"/>
        <v>0</v>
      </c>
      <c r="GI89" s="90"/>
      <c r="GJ89" s="90"/>
      <c r="GK89" s="90"/>
      <c r="GL89" s="116"/>
      <c r="GM89" s="16">
        <f t="shared" si="91"/>
        <v>0</v>
      </c>
      <c r="GN89" s="90"/>
      <c r="GO89" s="90"/>
      <c r="GP89" s="90"/>
      <c r="GQ89" s="116"/>
      <c r="GR89" s="16">
        <f t="shared" si="92"/>
        <v>0</v>
      </c>
      <c r="GS89" s="90"/>
      <c r="GT89" s="90"/>
      <c r="GU89" s="90"/>
      <c r="GV89" s="116"/>
      <c r="GW89" s="16">
        <f t="shared" si="93"/>
        <v>0</v>
      </c>
      <c r="GX89" s="90"/>
      <c r="GY89" s="90"/>
      <c r="GZ89" s="90"/>
      <c r="HA89" s="116"/>
      <c r="HB89" s="16">
        <f t="shared" si="94"/>
        <v>0</v>
      </c>
      <c r="HC89" s="90"/>
      <c r="HD89" s="90"/>
      <c r="HE89" s="90"/>
      <c r="HF89" s="116"/>
      <c r="HG89" s="16">
        <f t="shared" si="95"/>
        <v>0</v>
      </c>
      <c r="HH89" s="90"/>
      <c r="HI89" s="90"/>
      <c r="HJ89" s="90"/>
      <c r="HK89" s="116"/>
      <c r="HL89" s="16">
        <f t="shared" si="96"/>
        <v>0</v>
      </c>
      <c r="HM89" s="90"/>
      <c r="HN89" s="90"/>
      <c r="HO89" s="90"/>
      <c r="HP89" s="116"/>
      <c r="HQ89" s="16">
        <f t="shared" si="97"/>
        <v>0</v>
      </c>
      <c r="HR89" s="90"/>
      <c r="HS89" s="90"/>
      <c r="HT89" s="90"/>
      <c r="HU89" s="116"/>
      <c r="HV89" s="16">
        <f t="shared" si="98"/>
        <v>0</v>
      </c>
      <c r="HW89" s="90"/>
      <c r="HX89" s="90"/>
      <c r="HY89" s="90"/>
      <c r="HZ89" s="116"/>
      <c r="IA89" s="16">
        <f t="shared" si="99"/>
        <v>0</v>
      </c>
      <c r="IB89" s="90"/>
      <c r="IC89" s="90"/>
      <c r="ID89" s="90"/>
      <c r="IE89" s="116"/>
      <c r="IF89" s="16">
        <f t="shared" si="100"/>
        <v>0</v>
      </c>
      <c r="IG89" s="90"/>
      <c r="IH89" s="90"/>
      <c r="II89" s="90"/>
      <c r="IJ89" s="116"/>
      <c r="IK89" s="16">
        <f t="shared" si="101"/>
        <v>0</v>
      </c>
      <c r="IL89" s="90"/>
      <c r="IM89" s="90"/>
      <c r="IN89" s="90"/>
      <c r="IO89" s="116"/>
      <c r="IP89" s="16">
        <f t="shared" si="102"/>
        <v>0</v>
      </c>
    </row>
    <row r="90" spans="1:250" x14ac:dyDescent="0.25">
      <c r="A90" s="90"/>
      <c r="B90" s="90"/>
      <c r="C90" s="90"/>
      <c r="D90" s="116"/>
      <c r="E90" s="16">
        <f t="shared" si="53"/>
        <v>0</v>
      </c>
      <c r="F90" s="90"/>
      <c r="G90" s="90"/>
      <c r="H90" s="90"/>
      <c r="I90" s="116"/>
      <c r="J90" s="16">
        <f t="shared" si="54"/>
        <v>0</v>
      </c>
      <c r="K90" s="90"/>
      <c r="L90" s="90"/>
      <c r="M90" s="90"/>
      <c r="N90" s="116"/>
      <c r="O90" s="16">
        <f t="shared" si="55"/>
        <v>0</v>
      </c>
      <c r="P90" s="90"/>
      <c r="Q90" s="90"/>
      <c r="R90" s="90"/>
      <c r="S90" s="116"/>
      <c r="T90" s="16">
        <f t="shared" si="56"/>
        <v>0</v>
      </c>
      <c r="U90" s="90"/>
      <c r="V90" s="90"/>
      <c r="W90" s="90"/>
      <c r="X90" s="116"/>
      <c r="Y90" s="16">
        <f t="shared" si="57"/>
        <v>0</v>
      </c>
      <c r="Z90" s="90"/>
      <c r="AA90" s="90"/>
      <c r="AB90" s="90"/>
      <c r="AC90" s="116"/>
      <c r="AD90" s="16">
        <f t="shared" si="58"/>
        <v>0</v>
      </c>
      <c r="AE90" s="90"/>
      <c r="AF90" s="90"/>
      <c r="AG90" s="90"/>
      <c r="AH90" s="116"/>
      <c r="AI90" s="16">
        <f t="shared" si="59"/>
        <v>0</v>
      </c>
      <c r="AJ90" s="90"/>
      <c r="AK90" s="90"/>
      <c r="AL90" s="90"/>
      <c r="AM90" s="116"/>
      <c r="AN90" s="16">
        <f t="shared" si="60"/>
        <v>0</v>
      </c>
      <c r="AO90" s="90"/>
      <c r="AP90" s="90"/>
      <c r="AQ90" s="90"/>
      <c r="AR90" s="116"/>
      <c r="AS90" s="16">
        <f t="shared" si="61"/>
        <v>0</v>
      </c>
      <c r="AT90" s="90"/>
      <c r="AU90" s="90"/>
      <c r="AV90" s="90"/>
      <c r="AW90" s="116"/>
      <c r="AX90" s="16">
        <f t="shared" si="62"/>
        <v>0</v>
      </c>
      <c r="AY90" s="90"/>
      <c r="AZ90" s="90"/>
      <c r="BA90" s="90"/>
      <c r="BB90" s="116"/>
      <c r="BC90" s="16">
        <f t="shared" si="63"/>
        <v>0</v>
      </c>
      <c r="BD90" s="90"/>
      <c r="BE90" s="90"/>
      <c r="BF90" s="90"/>
      <c r="BG90" s="116"/>
      <c r="BH90" s="16">
        <f t="shared" si="64"/>
        <v>0</v>
      </c>
      <c r="BI90" s="90"/>
      <c r="BJ90" s="90"/>
      <c r="BK90" s="90"/>
      <c r="BL90" s="116"/>
      <c r="BM90" s="16">
        <f t="shared" si="65"/>
        <v>0</v>
      </c>
      <c r="BN90" s="90"/>
      <c r="BO90" s="90"/>
      <c r="BP90" s="90"/>
      <c r="BQ90" s="116"/>
      <c r="BR90" s="16">
        <f t="shared" si="66"/>
        <v>0</v>
      </c>
      <c r="BS90" s="90"/>
      <c r="BT90" s="90"/>
      <c r="BU90" s="90"/>
      <c r="BV90" s="116"/>
      <c r="BW90" s="16">
        <f t="shared" si="67"/>
        <v>0</v>
      </c>
      <c r="BX90" s="90"/>
      <c r="BY90" s="90"/>
      <c r="BZ90" s="90"/>
      <c r="CA90" s="116"/>
      <c r="CB90" s="16">
        <f t="shared" si="68"/>
        <v>0</v>
      </c>
      <c r="CC90" s="90"/>
      <c r="CD90" s="90"/>
      <c r="CE90" s="90"/>
      <c r="CF90" s="116"/>
      <c r="CG90" s="16">
        <f t="shared" si="69"/>
        <v>0</v>
      </c>
      <c r="CH90" s="90"/>
      <c r="CI90" s="90"/>
      <c r="CJ90" s="90"/>
      <c r="CK90" s="116"/>
      <c r="CL90" s="16">
        <f t="shared" si="70"/>
        <v>0</v>
      </c>
      <c r="CM90" s="90"/>
      <c r="CN90" s="90"/>
      <c r="CO90" s="90"/>
      <c r="CP90" s="116"/>
      <c r="CQ90" s="16">
        <f t="shared" si="71"/>
        <v>0</v>
      </c>
      <c r="CR90" s="90"/>
      <c r="CS90" s="90"/>
      <c r="CT90" s="90"/>
      <c r="CU90" s="116"/>
      <c r="CV90" s="16">
        <f t="shared" si="72"/>
        <v>0</v>
      </c>
      <c r="CW90" s="90"/>
      <c r="CX90" s="90"/>
      <c r="CY90" s="90"/>
      <c r="CZ90" s="116"/>
      <c r="DA90" s="16">
        <f t="shared" si="73"/>
        <v>0</v>
      </c>
      <c r="DB90" s="90"/>
      <c r="DC90" s="90"/>
      <c r="DD90" s="90"/>
      <c r="DE90" s="116"/>
      <c r="DF90" s="16">
        <f t="shared" si="74"/>
        <v>0</v>
      </c>
      <c r="DG90" s="90"/>
      <c r="DH90" s="90"/>
      <c r="DI90" s="90"/>
      <c r="DJ90" s="116"/>
      <c r="DK90" s="16">
        <f t="shared" si="75"/>
        <v>0</v>
      </c>
      <c r="DL90" s="90"/>
      <c r="DM90" s="90"/>
      <c r="DN90" s="90"/>
      <c r="DO90" s="116"/>
      <c r="DP90" s="16">
        <f t="shared" si="76"/>
        <v>0</v>
      </c>
      <c r="DQ90" s="90"/>
      <c r="DR90" s="90"/>
      <c r="DS90" s="90"/>
      <c r="DT90" s="116"/>
      <c r="DU90" s="16">
        <f t="shared" si="77"/>
        <v>0</v>
      </c>
      <c r="DV90" s="90"/>
      <c r="DW90" s="90"/>
      <c r="DX90" s="90"/>
      <c r="DY90" s="116"/>
      <c r="DZ90" s="16">
        <f t="shared" si="78"/>
        <v>0</v>
      </c>
      <c r="EA90" s="90"/>
      <c r="EB90" s="90"/>
      <c r="EC90" s="90"/>
      <c r="ED90" s="116"/>
      <c r="EE90" s="16">
        <f t="shared" si="79"/>
        <v>0</v>
      </c>
      <c r="EF90" s="90"/>
      <c r="EG90" s="90"/>
      <c r="EH90" s="90"/>
      <c r="EI90" s="116"/>
      <c r="EJ90" s="16">
        <f t="shared" si="80"/>
        <v>0</v>
      </c>
      <c r="EK90" s="90"/>
      <c r="EL90" s="90"/>
      <c r="EM90" s="90"/>
      <c r="EN90" s="116"/>
      <c r="EO90" s="16">
        <f t="shared" si="81"/>
        <v>0</v>
      </c>
      <c r="EP90" s="90"/>
      <c r="EQ90" s="90"/>
      <c r="ER90" s="90"/>
      <c r="ES90" s="116"/>
      <c r="ET90" s="16">
        <f t="shared" si="82"/>
        <v>0</v>
      </c>
      <c r="EU90" s="90"/>
      <c r="EV90" s="90"/>
      <c r="EW90" s="90"/>
      <c r="EX90" s="116"/>
      <c r="EY90" s="16">
        <f t="shared" si="83"/>
        <v>0</v>
      </c>
      <c r="EZ90" s="90"/>
      <c r="FA90" s="90"/>
      <c r="FB90" s="90"/>
      <c r="FC90" s="116"/>
      <c r="FD90" s="16">
        <f t="shared" si="84"/>
        <v>0</v>
      </c>
      <c r="FE90" s="90"/>
      <c r="FF90" s="90"/>
      <c r="FG90" s="90"/>
      <c r="FH90" s="116"/>
      <c r="FI90" s="16">
        <f t="shared" si="85"/>
        <v>0</v>
      </c>
      <c r="FJ90" s="90"/>
      <c r="FK90" s="90"/>
      <c r="FL90" s="90"/>
      <c r="FM90" s="116"/>
      <c r="FN90" s="16">
        <f t="shared" si="86"/>
        <v>0</v>
      </c>
      <c r="FO90" s="90"/>
      <c r="FP90" s="90"/>
      <c r="FQ90" s="90"/>
      <c r="FR90" s="116"/>
      <c r="FS90" s="16">
        <f t="shared" si="87"/>
        <v>0</v>
      </c>
      <c r="FT90" s="90"/>
      <c r="FU90" s="90"/>
      <c r="FV90" s="90"/>
      <c r="FW90" s="116"/>
      <c r="FX90" s="16">
        <f t="shared" si="88"/>
        <v>0</v>
      </c>
      <c r="FY90" s="90"/>
      <c r="FZ90" s="90"/>
      <c r="GA90" s="90"/>
      <c r="GB90" s="116"/>
      <c r="GC90" s="16">
        <f t="shared" si="89"/>
        <v>0</v>
      </c>
      <c r="GD90" s="90"/>
      <c r="GE90" s="90"/>
      <c r="GF90" s="90"/>
      <c r="GG90" s="116"/>
      <c r="GH90" s="16">
        <f t="shared" si="90"/>
        <v>0</v>
      </c>
      <c r="GI90" s="90"/>
      <c r="GJ90" s="90"/>
      <c r="GK90" s="90"/>
      <c r="GL90" s="116"/>
      <c r="GM90" s="16">
        <f t="shared" si="91"/>
        <v>0</v>
      </c>
      <c r="GN90" s="90"/>
      <c r="GO90" s="90"/>
      <c r="GP90" s="90"/>
      <c r="GQ90" s="116"/>
      <c r="GR90" s="16">
        <f t="shared" si="92"/>
        <v>0</v>
      </c>
      <c r="GS90" s="90"/>
      <c r="GT90" s="90"/>
      <c r="GU90" s="90"/>
      <c r="GV90" s="116"/>
      <c r="GW90" s="16">
        <f t="shared" si="93"/>
        <v>0</v>
      </c>
      <c r="GX90" s="90"/>
      <c r="GY90" s="90"/>
      <c r="GZ90" s="90"/>
      <c r="HA90" s="116"/>
      <c r="HB90" s="16">
        <f t="shared" si="94"/>
        <v>0</v>
      </c>
      <c r="HC90" s="90"/>
      <c r="HD90" s="90"/>
      <c r="HE90" s="90"/>
      <c r="HF90" s="116"/>
      <c r="HG90" s="16">
        <f t="shared" si="95"/>
        <v>0</v>
      </c>
      <c r="HH90" s="90"/>
      <c r="HI90" s="90"/>
      <c r="HJ90" s="90"/>
      <c r="HK90" s="116"/>
      <c r="HL90" s="16">
        <f t="shared" si="96"/>
        <v>0</v>
      </c>
      <c r="HM90" s="90"/>
      <c r="HN90" s="90"/>
      <c r="HO90" s="90"/>
      <c r="HP90" s="116"/>
      <c r="HQ90" s="16">
        <f t="shared" si="97"/>
        <v>0</v>
      </c>
      <c r="HR90" s="90"/>
      <c r="HS90" s="90"/>
      <c r="HT90" s="90"/>
      <c r="HU90" s="116"/>
      <c r="HV90" s="16">
        <f t="shared" si="98"/>
        <v>0</v>
      </c>
      <c r="HW90" s="90"/>
      <c r="HX90" s="90"/>
      <c r="HY90" s="90"/>
      <c r="HZ90" s="116"/>
      <c r="IA90" s="16">
        <f t="shared" si="99"/>
        <v>0</v>
      </c>
      <c r="IB90" s="90"/>
      <c r="IC90" s="90"/>
      <c r="ID90" s="90"/>
      <c r="IE90" s="116"/>
      <c r="IF90" s="16">
        <f t="shared" si="100"/>
        <v>0</v>
      </c>
      <c r="IG90" s="90"/>
      <c r="IH90" s="90"/>
      <c r="II90" s="90"/>
      <c r="IJ90" s="116"/>
      <c r="IK90" s="16">
        <f t="shared" si="101"/>
        <v>0</v>
      </c>
      <c r="IL90" s="90"/>
      <c r="IM90" s="90"/>
      <c r="IN90" s="90"/>
      <c r="IO90" s="116"/>
      <c r="IP90" s="16">
        <f t="shared" si="102"/>
        <v>0</v>
      </c>
    </row>
    <row r="91" spans="1:250" x14ac:dyDescent="0.25">
      <c r="A91" s="90"/>
      <c r="B91" s="90"/>
      <c r="C91" s="90"/>
      <c r="D91" s="116"/>
      <c r="E91" s="16">
        <f t="shared" si="53"/>
        <v>0</v>
      </c>
      <c r="F91" s="90"/>
      <c r="G91" s="90"/>
      <c r="H91" s="90"/>
      <c r="I91" s="116"/>
      <c r="J91" s="16">
        <f t="shared" si="54"/>
        <v>0</v>
      </c>
      <c r="K91" s="90"/>
      <c r="L91" s="90"/>
      <c r="M91" s="90"/>
      <c r="N91" s="116"/>
      <c r="O91" s="16">
        <f t="shared" si="55"/>
        <v>0</v>
      </c>
      <c r="P91" s="90"/>
      <c r="Q91" s="90"/>
      <c r="R91" s="90"/>
      <c r="S91" s="116"/>
      <c r="T91" s="16">
        <f t="shared" si="56"/>
        <v>0</v>
      </c>
      <c r="U91" s="90"/>
      <c r="V91" s="90"/>
      <c r="W91" s="90"/>
      <c r="X91" s="116"/>
      <c r="Y91" s="16">
        <f t="shared" si="57"/>
        <v>0</v>
      </c>
      <c r="Z91" s="90"/>
      <c r="AA91" s="90"/>
      <c r="AB91" s="90"/>
      <c r="AC91" s="116"/>
      <c r="AD91" s="16">
        <f t="shared" si="58"/>
        <v>0</v>
      </c>
      <c r="AE91" s="90"/>
      <c r="AF91" s="90"/>
      <c r="AG91" s="90"/>
      <c r="AH91" s="116"/>
      <c r="AI91" s="16">
        <f t="shared" si="59"/>
        <v>0</v>
      </c>
      <c r="AJ91" s="90"/>
      <c r="AK91" s="90"/>
      <c r="AL91" s="90"/>
      <c r="AM91" s="116"/>
      <c r="AN91" s="16">
        <f t="shared" si="60"/>
        <v>0</v>
      </c>
      <c r="AO91" s="90"/>
      <c r="AP91" s="90"/>
      <c r="AQ91" s="90"/>
      <c r="AR91" s="116"/>
      <c r="AS91" s="16">
        <f t="shared" si="61"/>
        <v>0</v>
      </c>
      <c r="AT91" s="90"/>
      <c r="AU91" s="90"/>
      <c r="AV91" s="90"/>
      <c r="AW91" s="116"/>
      <c r="AX91" s="16">
        <f t="shared" si="62"/>
        <v>0</v>
      </c>
      <c r="AY91" s="90"/>
      <c r="AZ91" s="90"/>
      <c r="BA91" s="90"/>
      <c r="BB91" s="116"/>
      <c r="BC91" s="16">
        <f t="shared" si="63"/>
        <v>0</v>
      </c>
      <c r="BD91" s="90"/>
      <c r="BE91" s="90"/>
      <c r="BF91" s="90"/>
      <c r="BG91" s="116"/>
      <c r="BH91" s="16">
        <f t="shared" si="64"/>
        <v>0</v>
      </c>
      <c r="BI91" s="90"/>
      <c r="BJ91" s="90"/>
      <c r="BK91" s="90"/>
      <c r="BL91" s="116"/>
      <c r="BM91" s="16">
        <f t="shared" si="65"/>
        <v>0</v>
      </c>
      <c r="BN91" s="90"/>
      <c r="BO91" s="90"/>
      <c r="BP91" s="90"/>
      <c r="BQ91" s="116"/>
      <c r="BR91" s="16">
        <f t="shared" si="66"/>
        <v>0</v>
      </c>
      <c r="BS91" s="90"/>
      <c r="BT91" s="90"/>
      <c r="BU91" s="90"/>
      <c r="BV91" s="116"/>
      <c r="BW91" s="16">
        <f t="shared" si="67"/>
        <v>0</v>
      </c>
      <c r="BX91" s="90"/>
      <c r="BY91" s="90"/>
      <c r="BZ91" s="90"/>
      <c r="CA91" s="116"/>
      <c r="CB91" s="16">
        <f t="shared" si="68"/>
        <v>0</v>
      </c>
      <c r="CC91" s="90"/>
      <c r="CD91" s="90"/>
      <c r="CE91" s="90"/>
      <c r="CF91" s="116"/>
      <c r="CG91" s="16">
        <f t="shared" si="69"/>
        <v>0</v>
      </c>
      <c r="CH91" s="90"/>
      <c r="CI91" s="90"/>
      <c r="CJ91" s="90"/>
      <c r="CK91" s="116"/>
      <c r="CL91" s="16">
        <f t="shared" si="70"/>
        <v>0</v>
      </c>
      <c r="CM91" s="90"/>
      <c r="CN91" s="90"/>
      <c r="CO91" s="90"/>
      <c r="CP91" s="116"/>
      <c r="CQ91" s="16">
        <f t="shared" si="71"/>
        <v>0</v>
      </c>
      <c r="CR91" s="90"/>
      <c r="CS91" s="90"/>
      <c r="CT91" s="90"/>
      <c r="CU91" s="116"/>
      <c r="CV91" s="16">
        <f t="shared" si="72"/>
        <v>0</v>
      </c>
      <c r="CW91" s="90"/>
      <c r="CX91" s="90"/>
      <c r="CY91" s="90"/>
      <c r="CZ91" s="116"/>
      <c r="DA91" s="16">
        <f t="shared" si="73"/>
        <v>0</v>
      </c>
      <c r="DB91" s="90"/>
      <c r="DC91" s="90"/>
      <c r="DD91" s="90"/>
      <c r="DE91" s="116"/>
      <c r="DF91" s="16">
        <f t="shared" si="74"/>
        <v>0</v>
      </c>
      <c r="DG91" s="90"/>
      <c r="DH91" s="90"/>
      <c r="DI91" s="90"/>
      <c r="DJ91" s="116"/>
      <c r="DK91" s="16">
        <f t="shared" si="75"/>
        <v>0</v>
      </c>
      <c r="DL91" s="90"/>
      <c r="DM91" s="90"/>
      <c r="DN91" s="90"/>
      <c r="DO91" s="116"/>
      <c r="DP91" s="16">
        <f t="shared" si="76"/>
        <v>0</v>
      </c>
      <c r="DQ91" s="90"/>
      <c r="DR91" s="90"/>
      <c r="DS91" s="90"/>
      <c r="DT91" s="116"/>
      <c r="DU91" s="16">
        <f t="shared" si="77"/>
        <v>0</v>
      </c>
      <c r="DV91" s="90"/>
      <c r="DW91" s="90"/>
      <c r="DX91" s="90"/>
      <c r="DY91" s="116"/>
      <c r="DZ91" s="16">
        <f t="shared" si="78"/>
        <v>0</v>
      </c>
      <c r="EA91" s="90"/>
      <c r="EB91" s="90"/>
      <c r="EC91" s="90"/>
      <c r="ED91" s="116"/>
      <c r="EE91" s="16">
        <f t="shared" si="79"/>
        <v>0</v>
      </c>
      <c r="EF91" s="90"/>
      <c r="EG91" s="90"/>
      <c r="EH91" s="90"/>
      <c r="EI91" s="116"/>
      <c r="EJ91" s="16">
        <f t="shared" si="80"/>
        <v>0</v>
      </c>
      <c r="EK91" s="90"/>
      <c r="EL91" s="90"/>
      <c r="EM91" s="90"/>
      <c r="EN91" s="116"/>
      <c r="EO91" s="16">
        <f t="shared" si="81"/>
        <v>0</v>
      </c>
      <c r="EP91" s="90"/>
      <c r="EQ91" s="90"/>
      <c r="ER91" s="90"/>
      <c r="ES91" s="116"/>
      <c r="ET91" s="16">
        <f t="shared" si="82"/>
        <v>0</v>
      </c>
      <c r="EU91" s="90"/>
      <c r="EV91" s="90"/>
      <c r="EW91" s="90"/>
      <c r="EX91" s="116"/>
      <c r="EY91" s="16">
        <f t="shared" si="83"/>
        <v>0</v>
      </c>
      <c r="EZ91" s="90"/>
      <c r="FA91" s="90"/>
      <c r="FB91" s="90"/>
      <c r="FC91" s="116"/>
      <c r="FD91" s="16">
        <f t="shared" si="84"/>
        <v>0</v>
      </c>
      <c r="FE91" s="90"/>
      <c r="FF91" s="90"/>
      <c r="FG91" s="90"/>
      <c r="FH91" s="116"/>
      <c r="FI91" s="16">
        <f t="shared" si="85"/>
        <v>0</v>
      </c>
      <c r="FJ91" s="90"/>
      <c r="FK91" s="90"/>
      <c r="FL91" s="90"/>
      <c r="FM91" s="116"/>
      <c r="FN91" s="16">
        <f t="shared" si="86"/>
        <v>0</v>
      </c>
      <c r="FO91" s="90"/>
      <c r="FP91" s="90"/>
      <c r="FQ91" s="90"/>
      <c r="FR91" s="116"/>
      <c r="FS91" s="16">
        <f t="shared" si="87"/>
        <v>0</v>
      </c>
      <c r="FT91" s="90"/>
      <c r="FU91" s="90"/>
      <c r="FV91" s="90"/>
      <c r="FW91" s="116"/>
      <c r="FX91" s="16">
        <f t="shared" si="88"/>
        <v>0</v>
      </c>
      <c r="FY91" s="90"/>
      <c r="FZ91" s="90"/>
      <c r="GA91" s="90"/>
      <c r="GB91" s="116"/>
      <c r="GC91" s="16">
        <f t="shared" si="89"/>
        <v>0</v>
      </c>
      <c r="GD91" s="90"/>
      <c r="GE91" s="90"/>
      <c r="GF91" s="90"/>
      <c r="GG91" s="116"/>
      <c r="GH91" s="16">
        <f t="shared" si="90"/>
        <v>0</v>
      </c>
      <c r="GI91" s="90"/>
      <c r="GJ91" s="90"/>
      <c r="GK91" s="90"/>
      <c r="GL91" s="116"/>
      <c r="GM91" s="16">
        <f t="shared" si="91"/>
        <v>0</v>
      </c>
      <c r="GN91" s="90"/>
      <c r="GO91" s="90"/>
      <c r="GP91" s="90"/>
      <c r="GQ91" s="116"/>
      <c r="GR91" s="16">
        <f t="shared" si="92"/>
        <v>0</v>
      </c>
      <c r="GS91" s="90"/>
      <c r="GT91" s="90"/>
      <c r="GU91" s="90"/>
      <c r="GV91" s="116"/>
      <c r="GW91" s="16">
        <f t="shared" si="93"/>
        <v>0</v>
      </c>
      <c r="GX91" s="90"/>
      <c r="GY91" s="90"/>
      <c r="GZ91" s="90"/>
      <c r="HA91" s="116"/>
      <c r="HB91" s="16">
        <f t="shared" si="94"/>
        <v>0</v>
      </c>
      <c r="HC91" s="90"/>
      <c r="HD91" s="90"/>
      <c r="HE91" s="90"/>
      <c r="HF91" s="116"/>
      <c r="HG91" s="16">
        <f t="shared" si="95"/>
        <v>0</v>
      </c>
      <c r="HH91" s="90"/>
      <c r="HI91" s="90"/>
      <c r="HJ91" s="90"/>
      <c r="HK91" s="116"/>
      <c r="HL91" s="16">
        <f t="shared" si="96"/>
        <v>0</v>
      </c>
      <c r="HM91" s="90"/>
      <c r="HN91" s="90"/>
      <c r="HO91" s="90"/>
      <c r="HP91" s="116"/>
      <c r="HQ91" s="16">
        <f t="shared" si="97"/>
        <v>0</v>
      </c>
      <c r="HR91" s="90"/>
      <c r="HS91" s="90"/>
      <c r="HT91" s="90"/>
      <c r="HU91" s="116"/>
      <c r="HV91" s="16">
        <f t="shared" si="98"/>
        <v>0</v>
      </c>
      <c r="HW91" s="90"/>
      <c r="HX91" s="90"/>
      <c r="HY91" s="90"/>
      <c r="HZ91" s="116"/>
      <c r="IA91" s="16">
        <f t="shared" si="99"/>
        <v>0</v>
      </c>
      <c r="IB91" s="90"/>
      <c r="IC91" s="90"/>
      <c r="ID91" s="90"/>
      <c r="IE91" s="116"/>
      <c r="IF91" s="16">
        <f t="shared" si="100"/>
        <v>0</v>
      </c>
      <c r="IG91" s="90"/>
      <c r="IH91" s="90"/>
      <c r="II91" s="90"/>
      <c r="IJ91" s="116"/>
      <c r="IK91" s="16">
        <f t="shared" si="101"/>
        <v>0</v>
      </c>
      <c r="IL91" s="90"/>
      <c r="IM91" s="90"/>
      <c r="IN91" s="90"/>
      <c r="IO91" s="116"/>
      <c r="IP91" s="16">
        <f t="shared" si="102"/>
        <v>0</v>
      </c>
    </row>
    <row r="92" spans="1:250" x14ac:dyDescent="0.25">
      <c r="A92" s="90"/>
      <c r="B92" s="90"/>
      <c r="C92" s="90"/>
      <c r="D92" s="116"/>
      <c r="E92" s="16">
        <f t="shared" si="53"/>
        <v>0</v>
      </c>
      <c r="F92" s="90"/>
      <c r="G92" s="90"/>
      <c r="H92" s="90"/>
      <c r="I92" s="116"/>
      <c r="J92" s="16">
        <f t="shared" si="54"/>
        <v>0</v>
      </c>
      <c r="K92" s="90"/>
      <c r="L92" s="90"/>
      <c r="M92" s="90"/>
      <c r="N92" s="116"/>
      <c r="O92" s="16">
        <f t="shared" si="55"/>
        <v>0</v>
      </c>
      <c r="P92" s="90"/>
      <c r="Q92" s="90"/>
      <c r="R92" s="90"/>
      <c r="S92" s="116"/>
      <c r="T92" s="16">
        <f t="shared" si="56"/>
        <v>0</v>
      </c>
      <c r="U92" s="90"/>
      <c r="V92" s="90"/>
      <c r="W92" s="90"/>
      <c r="X92" s="116"/>
      <c r="Y92" s="16">
        <f t="shared" si="57"/>
        <v>0</v>
      </c>
      <c r="Z92" s="90"/>
      <c r="AA92" s="90"/>
      <c r="AB92" s="90"/>
      <c r="AC92" s="116"/>
      <c r="AD92" s="16">
        <f t="shared" si="58"/>
        <v>0</v>
      </c>
      <c r="AE92" s="90"/>
      <c r="AF92" s="90"/>
      <c r="AG92" s="90"/>
      <c r="AH92" s="116"/>
      <c r="AI92" s="16">
        <f t="shared" si="59"/>
        <v>0</v>
      </c>
      <c r="AJ92" s="90"/>
      <c r="AK92" s="90"/>
      <c r="AL92" s="90"/>
      <c r="AM92" s="116"/>
      <c r="AN92" s="16">
        <f t="shared" si="60"/>
        <v>0</v>
      </c>
      <c r="AO92" s="90"/>
      <c r="AP92" s="90"/>
      <c r="AQ92" s="90"/>
      <c r="AR92" s="116"/>
      <c r="AS92" s="16">
        <f t="shared" si="61"/>
        <v>0</v>
      </c>
      <c r="AT92" s="90"/>
      <c r="AU92" s="90"/>
      <c r="AV92" s="90"/>
      <c r="AW92" s="116"/>
      <c r="AX92" s="16">
        <f t="shared" si="62"/>
        <v>0</v>
      </c>
      <c r="AY92" s="90"/>
      <c r="AZ92" s="90"/>
      <c r="BA92" s="90"/>
      <c r="BB92" s="116"/>
      <c r="BC92" s="16">
        <f t="shared" si="63"/>
        <v>0</v>
      </c>
      <c r="BD92" s="90"/>
      <c r="BE92" s="90"/>
      <c r="BF92" s="90"/>
      <c r="BG92" s="116"/>
      <c r="BH92" s="16">
        <f t="shared" si="64"/>
        <v>0</v>
      </c>
      <c r="BI92" s="90"/>
      <c r="BJ92" s="90"/>
      <c r="BK92" s="90"/>
      <c r="BL92" s="116"/>
      <c r="BM92" s="16">
        <f t="shared" si="65"/>
        <v>0</v>
      </c>
      <c r="BN92" s="90"/>
      <c r="BO92" s="90"/>
      <c r="BP92" s="90"/>
      <c r="BQ92" s="116"/>
      <c r="BR92" s="16">
        <f t="shared" si="66"/>
        <v>0</v>
      </c>
      <c r="BS92" s="90"/>
      <c r="BT92" s="90"/>
      <c r="BU92" s="90"/>
      <c r="BV92" s="116"/>
      <c r="BW92" s="16">
        <f t="shared" si="67"/>
        <v>0</v>
      </c>
      <c r="BX92" s="90"/>
      <c r="BY92" s="90"/>
      <c r="BZ92" s="90"/>
      <c r="CA92" s="116"/>
      <c r="CB92" s="16">
        <f t="shared" si="68"/>
        <v>0</v>
      </c>
      <c r="CC92" s="90"/>
      <c r="CD92" s="90"/>
      <c r="CE92" s="90"/>
      <c r="CF92" s="116"/>
      <c r="CG92" s="16">
        <f t="shared" si="69"/>
        <v>0</v>
      </c>
      <c r="CH92" s="90"/>
      <c r="CI92" s="90"/>
      <c r="CJ92" s="90"/>
      <c r="CK92" s="116"/>
      <c r="CL92" s="16">
        <f t="shared" si="70"/>
        <v>0</v>
      </c>
      <c r="CM92" s="90"/>
      <c r="CN92" s="90"/>
      <c r="CO92" s="90"/>
      <c r="CP92" s="116"/>
      <c r="CQ92" s="16">
        <f t="shared" si="71"/>
        <v>0</v>
      </c>
      <c r="CR92" s="90"/>
      <c r="CS92" s="90"/>
      <c r="CT92" s="90"/>
      <c r="CU92" s="116"/>
      <c r="CV92" s="16">
        <f t="shared" si="72"/>
        <v>0</v>
      </c>
      <c r="CW92" s="90"/>
      <c r="CX92" s="90"/>
      <c r="CY92" s="90"/>
      <c r="CZ92" s="116"/>
      <c r="DA92" s="16">
        <f t="shared" si="73"/>
        <v>0</v>
      </c>
      <c r="DB92" s="90"/>
      <c r="DC92" s="90"/>
      <c r="DD92" s="90"/>
      <c r="DE92" s="116"/>
      <c r="DF92" s="16">
        <f t="shared" si="74"/>
        <v>0</v>
      </c>
      <c r="DG92" s="90"/>
      <c r="DH92" s="90"/>
      <c r="DI92" s="90"/>
      <c r="DJ92" s="116"/>
      <c r="DK92" s="16">
        <f t="shared" si="75"/>
        <v>0</v>
      </c>
      <c r="DL92" s="90"/>
      <c r="DM92" s="90"/>
      <c r="DN92" s="90"/>
      <c r="DO92" s="116"/>
      <c r="DP92" s="16">
        <f t="shared" si="76"/>
        <v>0</v>
      </c>
      <c r="DQ92" s="90"/>
      <c r="DR92" s="90"/>
      <c r="DS92" s="90"/>
      <c r="DT92" s="116"/>
      <c r="DU92" s="16">
        <f t="shared" si="77"/>
        <v>0</v>
      </c>
      <c r="DV92" s="90"/>
      <c r="DW92" s="90"/>
      <c r="DX92" s="90"/>
      <c r="DY92" s="116"/>
      <c r="DZ92" s="16">
        <f t="shared" si="78"/>
        <v>0</v>
      </c>
      <c r="EA92" s="90"/>
      <c r="EB92" s="90"/>
      <c r="EC92" s="90"/>
      <c r="ED92" s="116"/>
      <c r="EE92" s="16">
        <f t="shared" si="79"/>
        <v>0</v>
      </c>
      <c r="EF92" s="90"/>
      <c r="EG92" s="90"/>
      <c r="EH92" s="90"/>
      <c r="EI92" s="116"/>
      <c r="EJ92" s="16">
        <f t="shared" si="80"/>
        <v>0</v>
      </c>
      <c r="EK92" s="90"/>
      <c r="EL92" s="90"/>
      <c r="EM92" s="90"/>
      <c r="EN92" s="116"/>
      <c r="EO92" s="16">
        <f t="shared" si="81"/>
        <v>0</v>
      </c>
      <c r="EP92" s="90"/>
      <c r="EQ92" s="90"/>
      <c r="ER92" s="90"/>
      <c r="ES92" s="116"/>
      <c r="ET92" s="16">
        <f t="shared" si="82"/>
        <v>0</v>
      </c>
      <c r="EU92" s="90"/>
      <c r="EV92" s="90"/>
      <c r="EW92" s="90"/>
      <c r="EX92" s="116"/>
      <c r="EY92" s="16">
        <f t="shared" si="83"/>
        <v>0</v>
      </c>
      <c r="EZ92" s="90"/>
      <c r="FA92" s="90"/>
      <c r="FB92" s="90"/>
      <c r="FC92" s="116"/>
      <c r="FD92" s="16">
        <f t="shared" si="84"/>
        <v>0</v>
      </c>
      <c r="FE92" s="90"/>
      <c r="FF92" s="90"/>
      <c r="FG92" s="90"/>
      <c r="FH92" s="116"/>
      <c r="FI92" s="16">
        <f t="shared" si="85"/>
        <v>0</v>
      </c>
      <c r="FJ92" s="90"/>
      <c r="FK92" s="90"/>
      <c r="FL92" s="90"/>
      <c r="FM92" s="116"/>
      <c r="FN92" s="16">
        <f t="shared" si="86"/>
        <v>0</v>
      </c>
      <c r="FO92" s="90"/>
      <c r="FP92" s="90"/>
      <c r="FQ92" s="90"/>
      <c r="FR92" s="116"/>
      <c r="FS92" s="16">
        <f t="shared" si="87"/>
        <v>0</v>
      </c>
      <c r="FT92" s="90"/>
      <c r="FU92" s="90"/>
      <c r="FV92" s="90"/>
      <c r="FW92" s="116"/>
      <c r="FX92" s="16">
        <f t="shared" si="88"/>
        <v>0</v>
      </c>
      <c r="FY92" s="90"/>
      <c r="FZ92" s="90"/>
      <c r="GA92" s="90"/>
      <c r="GB92" s="116"/>
      <c r="GC92" s="16">
        <f t="shared" si="89"/>
        <v>0</v>
      </c>
      <c r="GD92" s="90"/>
      <c r="GE92" s="90"/>
      <c r="GF92" s="90"/>
      <c r="GG92" s="116"/>
      <c r="GH92" s="16">
        <f t="shared" si="90"/>
        <v>0</v>
      </c>
      <c r="GI92" s="90"/>
      <c r="GJ92" s="90"/>
      <c r="GK92" s="90"/>
      <c r="GL92" s="116"/>
      <c r="GM92" s="16">
        <f t="shared" si="91"/>
        <v>0</v>
      </c>
      <c r="GN92" s="90"/>
      <c r="GO92" s="90"/>
      <c r="GP92" s="90"/>
      <c r="GQ92" s="116"/>
      <c r="GR92" s="16">
        <f t="shared" si="92"/>
        <v>0</v>
      </c>
      <c r="GS92" s="90"/>
      <c r="GT92" s="90"/>
      <c r="GU92" s="90"/>
      <c r="GV92" s="116"/>
      <c r="GW92" s="16">
        <f t="shared" si="93"/>
        <v>0</v>
      </c>
      <c r="GX92" s="90"/>
      <c r="GY92" s="90"/>
      <c r="GZ92" s="90"/>
      <c r="HA92" s="116"/>
      <c r="HB92" s="16">
        <f t="shared" si="94"/>
        <v>0</v>
      </c>
      <c r="HC92" s="90"/>
      <c r="HD92" s="90"/>
      <c r="HE92" s="90"/>
      <c r="HF92" s="116"/>
      <c r="HG92" s="16">
        <f t="shared" si="95"/>
        <v>0</v>
      </c>
      <c r="HH92" s="90"/>
      <c r="HI92" s="90"/>
      <c r="HJ92" s="90"/>
      <c r="HK92" s="116"/>
      <c r="HL92" s="16">
        <f t="shared" si="96"/>
        <v>0</v>
      </c>
      <c r="HM92" s="90"/>
      <c r="HN92" s="90"/>
      <c r="HO92" s="90"/>
      <c r="HP92" s="116"/>
      <c r="HQ92" s="16">
        <f t="shared" si="97"/>
        <v>0</v>
      </c>
      <c r="HR92" s="90"/>
      <c r="HS92" s="90"/>
      <c r="HT92" s="90"/>
      <c r="HU92" s="116"/>
      <c r="HV92" s="16">
        <f t="shared" si="98"/>
        <v>0</v>
      </c>
      <c r="HW92" s="90"/>
      <c r="HX92" s="90"/>
      <c r="HY92" s="90"/>
      <c r="HZ92" s="116"/>
      <c r="IA92" s="16">
        <f t="shared" si="99"/>
        <v>0</v>
      </c>
      <c r="IB92" s="90"/>
      <c r="IC92" s="90"/>
      <c r="ID92" s="90"/>
      <c r="IE92" s="116"/>
      <c r="IF92" s="16">
        <f t="shared" si="100"/>
        <v>0</v>
      </c>
      <c r="IG92" s="90"/>
      <c r="IH92" s="90"/>
      <c r="II92" s="90"/>
      <c r="IJ92" s="116"/>
      <c r="IK92" s="16">
        <f t="shared" si="101"/>
        <v>0</v>
      </c>
      <c r="IL92" s="90"/>
      <c r="IM92" s="90"/>
      <c r="IN92" s="90"/>
      <c r="IO92" s="116"/>
      <c r="IP92" s="16">
        <f t="shared" si="102"/>
        <v>0</v>
      </c>
    </row>
    <row r="93" spans="1:250" x14ac:dyDescent="0.25">
      <c r="A93" s="90"/>
      <c r="B93" s="90"/>
      <c r="C93" s="90"/>
      <c r="D93" s="116"/>
      <c r="E93" s="16">
        <f t="shared" si="53"/>
        <v>0</v>
      </c>
      <c r="F93" s="90"/>
      <c r="G93" s="90"/>
      <c r="H93" s="90"/>
      <c r="I93" s="116"/>
      <c r="J93" s="16">
        <f t="shared" si="54"/>
        <v>0</v>
      </c>
      <c r="K93" s="90"/>
      <c r="L93" s="90"/>
      <c r="M93" s="90"/>
      <c r="N93" s="116"/>
      <c r="O93" s="16">
        <f t="shared" si="55"/>
        <v>0</v>
      </c>
      <c r="P93" s="90"/>
      <c r="Q93" s="90"/>
      <c r="R93" s="90"/>
      <c r="S93" s="116"/>
      <c r="T93" s="16">
        <f t="shared" si="56"/>
        <v>0</v>
      </c>
      <c r="U93" s="90"/>
      <c r="V93" s="90"/>
      <c r="W93" s="90"/>
      <c r="X93" s="116"/>
      <c r="Y93" s="16">
        <f t="shared" si="57"/>
        <v>0</v>
      </c>
      <c r="Z93" s="90"/>
      <c r="AA93" s="90"/>
      <c r="AB93" s="90"/>
      <c r="AC93" s="116"/>
      <c r="AD93" s="16">
        <f t="shared" si="58"/>
        <v>0</v>
      </c>
      <c r="AE93" s="90"/>
      <c r="AF93" s="90"/>
      <c r="AG93" s="90"/>
      <c r="AH93" s="116"/>
      <c r="AI93" s="16">
        <f t="shared" si="59"/>
        <v>0</v>
      </c>
      <c r="AJ93" s="90"/>
      <c r="AK93" s="90"/>
      <c r="AL93" s="90"/>
      <c r="AM93" s="116"/>
      <c r="AN93" s="16">
        <f t="shared" si="60"/>
        <v>0</v>
      </c>
      <c r="AO93" s="90"/>
      <c r="AP93" s="90"/>
      <c r="AQ93" s="90"/>
      <c r="AR93" s="116"/>
      <c r="AS93" s="16">
        <f t="shared" si="61"/>
        <v>0</v>
      </c>
      <c r="AT93" s="90"/>
      <c r="AU93" s="90"/>
      <c r="AV93" s="90"/>
      <c r="AW93" s="116"/>
      <c r="AX93" s="16">
        <f t="shared" si="62"/>
        <v>0</v>
      </c>
      <c r="AY93" s="90"/>
      <c r="AZ93" s="90"/>
      <c r="BA93" s="90"/>
      <c r="BB93" s="116"/>
      <c r="BC93" s="16">
        <f t="shared" si="63"/>
        <v>0</v>
      </c>
      <c r="BD93" s="90"/>
      <c r="BE93" s="90"/>
      <c r="BF93" s="90"/>
      <c r="BG93" s="116"/>
      <c r="BH93" s="16">
        <f t="shared" si="64"/>
        <v>0</v>
      </c>
      <c r="BI93" s="90"/>
      <c r="BJ93" s="90"/>
      <c r="BK93" s="90"/>
      <c r="BL93" s="116"/>
      <c r="BM93" s="16">
        <f t="shared" si="65"/>
        <v>0</v>
      </c>
      <c r="BN93" s="90"/>
      <c r="BO93" s="90"/>
      <c r="BP93" s="90"/>
      <c r="BQ93" s="116"/>
      <c r="BR93" s="16">
        <f t="shared" si="66"/>
        <v>0</v>
      </c>
      <c r="BS93" s="90"/>
      <c r="BT93" s="90"/>
      <c r="BU93" s="90"/>
      <c r="BV93" s="116"/>
      <c r="BW93" s="16">
        <f t="shared" si="67"/>
        <v>0</v>
      </c>
      <c r="BX93" s="90"/>
      <c r="BY93" s="90"/>
      <c r="BZ93" s="90"/>
      <c r="CA93" s="116"/>
      <c r="CB93" s="16">
        <f t="shared" si="68"/>
        <v>0</v>
      </c>
      <c r="CC93" s="90"/>
      <c r="CD93" s="90"/>
      <c r="CE93" s="90"/>
      <c r="CF93" s="116"/>
      <c r="CG93" s="16">
        <f t="shared" si="69"/>
        <v>0</v>
      </c>
      <c r="CH93" s="90"/>
      <c r="CI93" s="90"/>
      <c r="CJ93" s="90"/>
      <c r="CK93" s="116"/>
      <c r="CL93" s="16">
        <f t="shared" si="70"/>
        <v>0</v>
      </c>
      <c r="CM93" s="90"/>
      <c r="CN93" s="90"/>
      <c r="CO93" s="90"/>
      <c r="CP93" s="116"/>
      <c r="CQ93" s="16">
        <f t="shared" si="71"/>
        <v>0</v>
      </c>
      <c r="CR93" s="90"/>
      <c r="CS93" s="90"/>
      <c r="CT93" s="90"/>
      <c r="CU93" s="116"/>
      <c r="CV93" s="16">
        <f t="shared" si="72"/>
        <v>0</v>
      </c>
      <c r="CW93" s="90"/>
      <c r="CX93" s="90"/>
      <c r="CY93" s="90"/>
      <c r="CZ93" s="116"/>
      <c r="DA93" s="16">
        <f t="shared" si="73"/>
        <v>0</v>
      </c>
      <c r="DB93" s="90"/>
      <c r="DC93" s="90"/>
      <c r="DD93" s="90"/>
      <c r="DE93" s="116"/>
      <c r="DF93" s="16">
        <f t="shared" si="74"/>
        <v>0</v>
      </c>
      <c r="DG93" s="90"/>
      <c r="DH93" s="90"/>
      <c r="DI93" s="90"/>
      <c r="DJ93" s="116"/>
      <c r="DK93" s="16">
        <f t="shared" si="75"/>
        <v>0</v>
      </c>
      <c r="DL93" s="90"/>
      <c r="DM93" s="90"/>
      <c r="DN93" s="90"/>
      <c r="DO93" s="116"/>
      <c r="DP93" s="16">
        <f t="shared" si="76"/>
        <v>0</v>
      </c>
      <c r="DQ93" s="90"/>
      <c r="DR93" s="90"/>
      <c r="DS93" s="90"/>
      <c r="DT93" s="116"/>
      <c r="DU93" s="16">
        <f t="shared" si="77"/>
        <v>0</v>
      </c>
      <c r="DV93" s="90"/>
      <c r="DW93" s="90"/>
      <c r="DX93" s="90"/>
      <c r="DY93" s="116"/>
      <c r="DZ93" s="16">
        <f t="shared" si="78"/>
        <v>0</v>
      </c>
      <c r="EA93" s="90"/>
      <c r="EB93" s="90"/>
      <c r="EC93" s="90"/>
      <c r="ED93" s="116"/>
      <c r="EE93" s="16">
        <f t="shared" si="79"/>
        <v>0</v>
      </c>
      <c r="EF93" s="90"/>
      <c r="EG93" s="90"/>
      <c r="EH93" s="90"/>
      <c r="EI93" s="116"/>
      <c r="EJ93" s="16">
        <f t="shared" si="80"/>
        <v>0</v>
      </c>
      <c r="EK93" s="90"/>
      <c r="EL93" s="90"/>
      <c r="EM93" s="90"/>
      <c r="EN93" s="116"/>
      <c r="EO93" s="16">
        <f t="shared" si="81"/>
        <v>0</v>
      </c>
      <c r="EP93" s="90"/>
      <c r="EQ93" s="90"/>
      <c r="ER93" s="90"/>
      <c r="ES93" s="116"/>
      <c r="ET93" s="16">
        <f t="shared" si="82"/>
        <v>0</v>
      </c>
      <c r="EU93" s="90"/>
      <c r="EV93" s="90"/>
      <c r="EW93" s="90"/>
      <c r="EX93" s="116"/>
      <c r="EY93" s="16">
        <f t="shared" si="83"/>
        <v>0</v>
      </c>
      <c r="EZ93" s="90"/>
      <c r="FA93" s="90"/>
      <c r="FB93" s="90"/>
      <c r="FC93" s="116"/>
      <c r="FD93" s="16">
        <f t="shared" si="84"/>
        <v>0</v>
      </c>
      <c r="FE93" s="90"/>
      <c r="FF93" s="90"/>
      <c r="FG93" s="90"/>
      <c r="FH93" s="116"/>
      <c r="FI93" s="16">
        <f t="shared" si="85"/>
        <v>0</v>
      </c>
      <c r="FJ93" s="90"/>
      <c r="FK93" s="90"/>
      <c r="FL93" s="90"/>
      <c r="FM93" s="116"/>
      <c r="FN93" s="16">
        <f t="shared" si="86"/>
        <v>0</v>
      </c>
      <c r="FO93" s="90"/>
      <c r="FP93" s="90"/>
      <c r="FQ93" s="90"/>
      <c r="FR93" s="116"/>
      <c r="FS93" s="16">
        <f t="shared" si="87"/>
        <v>0</v>
      </c>
      <c r="FT93" s="90"/>
      <c r="FU93" s="90"/>
      <c r="FV93" s="90"/>
      <c r="FW93" s="116"/>
      <c r="FX93" s="16">
        <f t="shared" si="88"/>
        <v>0</v>
      </c>
      <c r="FY93" s="90"/>
      <c r="FZ93" s="90"/>
      <c r="GA93" s="90"/>
      <c r="GB93" s="116"/>
      <c r="GC93" s="16">
        <f t="shared" si="89"/>
        <v>0</v>
      </c>
      <c r="GD93" s="90"/>
      <c r="GE93" s="90"/>
      <c r="GF93" s="90"/>
      <c r="GG93" s="116"/>
      <c r="GH93" s="16">
        <f t="shared" si="90"/>
        <v>0</v>
      </c>
      <c r="GI93" s="90"/>
      <c r="GJ93" s="90"/>
      <c r="GK93" s="90"/>
      <c r="GL93" s="116"/>
      <c r="GM93" s="16">
        <f t="shared" si="91"/>
        <v>0</v>
      </c>
      <c r="GN93" s="90"/>
      <c r="GO93" s="90"/>
      <c r="GP93" s="90"/>
      <c r="GQ93" s="116"/>
      <c r="GR93" s="16">
        <f t="shared" si="92"/>
        <v>0</v>
      </c>
      <c r="GS93" s="90"/>
      <c r="GT93" s="90"/>
      <c r="GU93" s="90"/>
      <c r="GV93" s="116"/>
      <c r="GW93" s="16">
        <f t="shared" si="93"/>
        <v>0</v>
      </c>
      <c r="GX93" s="90"/>
      <c r="GY93" s="90"/>
      <c r="GZ93" s="90"/>
      <c r="HA93" s="116"/>
      <c r="HB93" s="16">
        <f t="shared" si="94"/>
        <v>0</v>
      </c>
      <c r="HC93" s="90"/>
      <c r="HD93" s="90"/>
      <c r="HE93" s="90"/>
      <c r="HF93" s="116"/>
      <c r="HG93" s="16">
        <f t="shared" si="95"/>
        <v>0</v>
      </c>
      <c r="HH93" s="90"/>
      <c r="HI93" s="90"/>
      <c r="HJ93" s="90"/>
      <c r="HK93" s="116"/>
      <c r="HL93" s="16">
        <f t="shared" si="96"/>
        <v>0</v>
      </c>
      <c r="HM93" s="90"/>
      <c r="HN93" s="90"/>
      <c r="HO93" s="90"/>
      <c r="HP93" s="116"/>
      <c r="HQ93" s="16">
        <f t="shared" si="97"/>
        <v>0</v>
      </c>
      <c r="HR93" s="90"/>
      <c r="HS93" s="90"/>
      <c r="HT93" s="90"/>
      <c r="HU93" s="116"/>
      <c r="HV93" s="16">
        <f t="shared" si="98"/>
        <v>0</v>
      </c>
      <c r="HW93" s="90"/>
      <c r="HX93" s="90"/>
      <c r="HY93" s="90"/>
      <c r="HZ93" s="116"/>
      <c r="IA93" s="16">
        <f t="shared" si="99"/>
        <v>0</v>
      </c>
      <c r="IB93" s="90"/>
      <c r="IC93" s="90"/>
      <c r="ID93" s="90"/>
      <c r="IE93" s="116"/>
      <c r="IF93" s="16">
        <f t="shared" si="100"/>
        <v>0</v>
      </c>
      <c r="IG93" s="90"/>
      <c r="IH93" s="90"/>
      <c r="II93" s="90"/>
      <c r="IJ93" s="116"/>
      <c r="IK93" s="16">
        <f t="shared" si="101"/>
        <v>0</v>
      </c>
      <c r="IL93" s="90"/>
      <c r="IM93" s="90"/>
      <c r="IN93" s="90"/>
      <c r="IO93" s="116"/>
      <c r="IP93" s="16">
        <f t="shared" si="102"/>
        <v>0</v>
      </c>
    </row>
    <row r="94" spans="1:250" x14ac:dyDescent="0.25">
      <c r="A94" s="90"/>
      <c r="B94" s="90"/>
      <c r="C94" s="90"/>
      <c r="D94" s="116"/>
      <c r="E94" s="16">
        <f t="shared" si="53"/>
        <v>0</v>
      </c>
      <c r="F94" s="90"/>
      <c r="G94" s="90"/>
      <c r="H94" s="90"/>
      <c r="I94" s="116"/>
      <c r="J94" s="16">
        <f t="shared" si="54"/>
        <v>0</v>
      </c>
      <c r="K94" s="90"/>
      <c r="L94" s="90"/>
      <c r="M94" s="90"/>
      <c r="N94" s="116"/>
      <c r="O94" s="16">
        <f t="shared" si="55"/>
        <v>0</v>
      </c>
      <c r="P94" s="90"/>
      <c r="Q94" s="90"/>
      <c r="R94" s="90"/>
      <c r="S94" s="116"/>
      <c r="T94" s="16">
        <f t="shared" si="56"/>
        <v>0</v>
      </c>
      <c r="U94" s="90"/>
      <c r="V94" s="90"/>
      <c r="W94" s="90"/>
      <c r="X94" s="116"/>
      <c r="Y94" s="16">
        <f t="shared" si="57"/>
        <v>0</v>
      </c>
      <c r="Z94" s="90"/>
      <c r="AA94" s="90"/>
      <c r="AB94" s="90"/>
      <c r="AC94" s="116"/>
      <c r="AD94" s="16">
        <f t="shared" si="58"/>
        <v>0</v>
      </c>
      <c r="AE94" s="90"/>
      <c r="AF94" s="90"/>
      <c r="AG94" s="90"/>
      <c r="AH94" s="116"/>
      <c r="AI94" s="16">
        <f t="shared" si="59"/>
        <v>0</v>
      </c>
      <c r="AJ94" s="90"/>
      <c r="AK94" s="90"/>
      <c r="AL94" s="90"/>
      <c r="AM94" s="116"/>
      <c r="AN94" s="16">
        <f t="shared" si="60"/>
        <v>0</v>
      </c>
      <c r="AO94" s="90"/>
      <c r="AP94" s="90"/>
      <c r="AQ94" s="90"/>
      <c r="AR94" s="116"/>
      <c r="AS94" s="16">
        <f t="shared" si="61"/>
        <v>0</v>
      </c>
      <c r="AT94" s="90"/>
      <c r="AU94" s="90"/>
      <c r="AV94" s="90"/>
      <c r="AW94" s="116"/>
      <c r="AX94" s="16">
        <f t="shared" si="62"/>
        <v>0</v>
      </c>
      <c r="AY94" s="90"/>
      <c r="AZ94" s="90"/>
      <c r="BA94" s="90"/>
      <c r="BB94" s="116"/>
      <c r="BC94" s="16">
        <f t="shared" si="63"/>
        <v>0</v>
      </c>
      <c r="BD94" s="90"/>
      <c r="BE94" s="90"/>
      <c r="BF94" s="90"/>
      <c r="BG94" s="116"/>
      <c r="BH94" s="16">
        <f t="shared" si="64"/>
        <v>0</v>
      </c>
      <c r="BI94" s="90"/>
      <c r="BJ94" s="90"/>
      <c r="BK94" s="90"/>
      <c r="BL94" s="116"/>
      <c r="BM94" s="16">
        <f t="shared" si="65"/>
        <v>0</v>
      </c>
      <c r="BN94" s="90"/>
      <c r="BO94" s="90"/>
      <c r="BP94" s="90"/>
      <c r="BQ94" s="116"/>
      <c r="BR94" s="16">
        <f t="shared" si="66"/>
        <v>0</v>
      </c>
      <c r="BS94" s="90"/>
      <c r="BT94" s="90"/>
      <c r="BU94" s="90"/>
      <c r="BV94" s="116"/>
      <c r="BW94" s="16">
        <f t="shared" si="67"/>
        <v>0</v>
      </c>
      <c r="BX94" s="90"/>
      <c r="BY94" s="90"/>
      <c r="BZ94" s="90"/>
      <c r="CA94" s="116"/>
      <c r="CB94" s="16">
        <f t="shared" si="68"/>
        <v>0</v>
      </c>
      <c r="CC94" s="90"/>
      <c r="CD94" s="90"/>
      <c r="CE94" s="90"/>
      <c r="CF94" s="116"/>
      <c r="CG94" s="16">
        <f t="shared" si="69"/>
        <v>0</v>
      </c>
      <c r="CH94" s="90"/>
      <c r="CI94" s="90"/>
      <c r="CJ94" s="90"/>
      <c r="CK94" s="116"/>
      <c r="CL94" s="16">
        <f t="shared" si="70"/>
        <v>0</v>
      </c>
      <c r="CM94" s="90"/>
      <c r="CN94" s="90"/>
      <c r="CO94" s="90"/>
      <c r="CP94" s="116"/>
      <c r="CQ94" s="16">
        <f t="shared" si="71"/>
        <v>0</v>
      </c>
      <c r="CR94" s="90"/>
      <c r="CS94" s="90"/>
      <c r="CT94" s="90"/>
      <c r="CU94" s="116"/>
      <c r="CV94" s="16">
        <f t="shared" si="72"/>
        <v>0</v>
      </c>
      <c r="CW94" s="90"/>
      <c r="CX94" s="90"/>
      <c r="CY94" s="90"/>
      <c r="CZ94" s="116"/>
      <c r="DA94" s="16">
        <f t="shared" si="73"/>
        <v>0</v>
      </c>
      <c r="DB94" s="90"/>
      <c r="DC94" s="90"/>
      <c r="DD94" s="90"/>
      <c r="DE94" s="116"/>
      <c r="DF94" s="16">
        <f t="shared" si="74"/>
        <v>0</v>
      </c>
      <c r="DG94" s="90"/>
      <c r="DH94" s="90"/>
      <c r="DI94" s="90"/>
      <c r="DJ94" s="116"/>
      <c r="DK94" s="16">
        <f t="shared" si="75"/>
        <v>0</v>
      </c>
      <c r="DL94" s="90"/>
      <c r="DM94" s="90"/>
      <c r="DN94" s="90"/>
      <c r="DO94" s="116"/>
      <c r="DP94" s="16">
        <f t="shared" si="76"/>
        <v>0</v>
      </c>
      <c r="DQ94" s="90"/>
      <c r="DR94" s="90"/>
      <c r="DS94" s="90"/>
      <c r="DT94" s="116"/>
      <c r="DU94" s="16">
        <f t="shared" si="77"/>
        <v>0</v>
      </c>
      <c r="DV94" s="90"/>
      <c r="DW94" s="90"/>
      <c r="DX94" s="90"/>
      <c r="DY94" s="116"/>
      <c r="DZ94" s="16">
        <f t="shared" si="78"/>
        <v>0</v>
      </c>
      <c r="EA94" s="90"/>
      <c r="EB94" s="90"/>
      <c r="EC94" s="90"/>
      <c r="ED94" s="116"/>
      <c r="EE94" s="16">
        <f t="shared" si="79"/>
        <v>0</v>
      </c>
      <c r="EF94" s="90"/>
      <c r="EG94" s="90"/>
      <c r="EH94" s="90"/>
      <c r="EI94" s="116"/>
      <c r="EJ94" s="16">
        <f t="shared" si="80"/>
        <v>0</v>
      </c>
      <c r="EK94" s="90"/>
      <c r="EL94" s="90"/>
      <c r="EM94" s="90"/>
      <c r="EN94" s="116"/>
      <c r="EO94" s="16">
        <f t="shared" si="81"/>
        <v>0</v>
      </c>
      <c r="EP94" s="90"/>
      <c r="EQ94" s="90"/>
      <c r="ER94" s="90"/>
      <c r="ES94" s="116"/>
      <c r="ET94" s="16">
        <f t="shared" si="82"/>
        <v>0</v>
      </c>
      <c r="EU94" s="90"/>
      <c r="EV94" s="90"/>
      <c r="EW94" s="90"/>
      <c r="EX94" s="116"/>
      <c r="EY94" s="16">
        <f t="shared" si="83"/>
        <v>0</v>
      </c>
      <c r="EZ94" s="90"/>
      <c r="FA94" s="90"/>
      <c r="FB94" s="90"/>
      <c r="FC94" s="116"/>
      <c r="FD94" s="16">
        <f t="shared" si="84"/>
        <v>0</v>
      </c>
      <c r="FE94" s="90"/>
      <c r="FF94" s="90"/>
      <c r="FG94" s="90"/>
      <c r="FH94" s="116"/>
      <c r="FI94" s="16">
        <f t="shared" si="85"/>
        <v>0</v>
      </c>
      <c r="FJ94" s="90"/>
      <c r="FK94" s="90"/>
      <c r="FL94" s="90"/>
      <c r="FM94" s="116"/>
      <c r="FN94" s="16">
        <f t="shared" si="86"/>
        <v>0</v>
      </c>
      <c r="FO94" s="90"/>
      <c r="FP94" s="90"/>
      <c r="FQ94" s="90"/>
      <c r="FR94" s="116"/>
      <c r="FS94" s="16">
        <f t="shared" si="87"/>
        <v>0</v>
      </c>
      <c r="FT94" s="90"/>
      <c r="FU94" s="90"/>
      <c r="FV94" s="90"/>
      <c r="FW94" s="116"/>
      <c r="FX94" s="16">
        <f t="shared" si="88"/>
        <v>0</v>
      </c>
      <c r="FY94" s="90"/>
      <c r="FZ94" s="90"/>
      <c r="GA94" s="90"/>
      <c r="GB94" s="116"/>
      <c r="GC94" s="16">
        <f t="shared" si="89"/>
        <v>0</v>
      </c>
      <c r="GD94" s="90"/>
      <c r="GE94" s="90"/>
      <c r="GF94" s="90"/>
      <c r="GG94" s="116"/>
      <c r="GH94" s="16">
        <f t="shared" si="90"/>
        <v>0</v>
      </c>
      <c r="GI94" s="90"/>
      <c r="GJ94" s="90"/>
      <c r="GK94" s="90"/>
      <c r="GL94" s="116"/>
      <c r="GM94" s="16">
        <f t="shared" si="91"/>
        <v>0</v>
      </c>
      <c r="GN94" s="90"/>
      <c r="GO94" s="90"/>
      <c r="GP94" s="90"/>
      <c r="GQ94" s="116"/>
      <c r="GR94" s="16">
        <f t="shared" si="92"/>
        <v>0</v>
      </c>
      <c r="GS94" s="90"/>
      <c r="GT94" s="90"/>
      <c r="GU94" s="90"/>
      <c r="GV94" s="116"/>
      <c r="GW94" s="16">
        <f t="shared" si="93"/>
        <v>0</v>
      </c>
      <c r="GX94" s="90"/>
      <c r="GY94" s="90"/>
      <c r="GZ94" s="90"/>
      <c r="HA94" s="116"/>
      <c r="HB94" s="16">
        <f t="shared" si="94"/>
        <v>0</v>
      </c>
      <c r="HC94" s="90"/>
      <c r="HD94" s="90"/>
      <c r="HE94" s="90"/>
      <c r="HF94" s="116"/>
      <c r="HG94" s="16">
        <f t="shared" si="95"/>
        <v>0</v>
      </c>
      <c r="HH94" s="90"/>
      <c r="HI94" s="90"/>
      <c r="HJ94" s="90"/>
      <c r="HK94" s="116"/>
      <c r="HL94" s="16">
        <f t="shared" si="96"/>
        <v>0</v>
      </c>
      <c r="HM94" s="90"/>
      <c r="HN94" s="90"/>
      <c r="HO94" s="90"/>
      <c r="HP94" s="116"/>
      <c r="HQ94" s="16">
        <f t="shared" si="97"/>
        <v>0</v>
      </c>
      <c r="HR94" s="90"/>
      <c r="HS94" s="90"/>
      <c r="HT94" s="90"/>
      <c r="HU94" s="116"/>
      <c r="HV94" s="16">
        <f t="shared" si="98"/>
        <v>0</v>
      </c>
      <c r="HW94" s="90"/>
      <c r="HX94" s="90"/>
      <c r="HY94" s="90"/>
      <c r="HZ94" s="116"/>
      <c r="IA94" s="16">
        <f t="shared" si="99"/>
        <v>0</v>
      </c>
      <c r="IB94" s="90"/>
      <c r="IC94" s="90"/>
      <c r="ID94" s="90"/>
      <c r="IE94" s="116"/>
      <c r="IF94" s="16">
        <f t="shared" si="100"/>
        <v>0</v>
      </c>
      <c r="IG94" s="90"/>
      <c r="IH94" s="90"/>
      <c r="II94" s="90"/>
      <c r="IJ94" s="116"/>
      <c r="IK94" s="16">
        <f t="shared" si="101"/>
        <v>0</v>
      </c>
      <c r="IL94" s="90"/>
      <c r="IM94" s="90"/>
      <c r="IN94" s="90"/>
      <c r="IO94" s="116"/>
      <c r="IP94" s="16">
        <f t="shared" si="102"/>
        <v>0</v>
      </c>
    </row>
    <row r="95" spans="1:250" x14ac:dyDescent="0.25">
      <c r="A95" s="90"/>
      <c r="B95" s="90"/>
      <c r="C95" s="90"/>
      <c r="D95" s="116"/>
      <c r="E95" s="16">
        <f t="shared" si="53"/>
        <v>0</v>
      </c>
      <c r="F95" s="90"/>
      <c r="G95" s="90"/>
      <c r="H95" s="90"/>
      <c r="I95" s="116"/>
      <c r="J95" s="16">
        <f t="shared" si="54"/>
        <v>0</v>
      </c>
      <c r="K95" s="90"/>
      <c r="L95" s="90"/>
      <c r="M95" s="90"/>
      <c r="N95" s="116"/>
      <c r="O95" s="16">
        <f t="shared" si="55"/>
        <v>0</v>
      </c>
      <c r="P95" s="90"/>
      <c r="Q95" s="90"/>
      <c r="R95" s="90"/>
      <c r="S95" s="116"/>
      <c r="T95" s="16">
        <f t="shared" si="56"/>
        <v>0</v>
      </c>
      <c r="U95" s="90"/>
      <c r="V95" s="90"/>
      <c r="W95" s="90"/>
      <c r="X95" s="116"/>
      <c r="Y95" s="16">
        <f t="shared" si="57"/>
        <v>0</v>
      </c>
      <c r="Z95" s="90"/>
      <c r="AA95" s="90"/>
      <c r="AB95" s="90"/>
      <c r="AC95" s="116"/>
      <c r="AD95" s="16">
        <f t="shared" si="58"/>
        <v>0</v>
      </c>
      <c r="AE95" s="90"/>
      <c r="AF95" s="90"/>
      <c r="AG95" s="90"/>
      <c r="AH95" s="116"/>
      <c r="AI95" s="16">
        <f t="shared" si="59"/>
        <v>0</v>
      </c>
      <c r="AJ95" s="90"/>
      <c r="AK95" s="90"/>
      <c r="AL95" s="90"/>
      <c r="AM95" s="116"/>
      <c r="AN95" s="16">
        <f t="shared" si="60"/>
        <v>0</v>
      </c>
      <c r="AO95" s="90"/>
      <c r="AP95" s="90"/>
      <c r="AQ95" s="90"/>
      <c r="AR95" s="116"/>
      <c r="AS95" s="16">
        <f t="shared" si="61"/>
        <v>0</v>
      </c>
      <c r="AT95" s="90"/>
      <c r="AU95" s="90"/>
      <c r="AV95" s="90"/>
      <c r="AW95" s="116"/>
      <c r="AX95" s="16">
        <f t="shared" si="62"/>
        <v>0</v>
      </c>
      <c r="AY95" s="90"/>
      <c r="AZ95" s="90"/>
      <c r="BA95" s="90"/>
      <c r="BB95" s="116"/>
      <c r="BC95" s="16">
        <f t="shared" si="63"/>
        <v>0</v>
      </c>
      <c r="BD95" s="90"/>
      <c r="BE95" s="90"/>
      <c r="BF95" s="90"/>
      <c r="BG95" s="116"/>
      <c r="BH95" s="16">
        <f t="shared" si="64"/>
        <v>0</v>
      </c>
      <c r="BI95" s="90"/>
      <c r="BJ95" s="90"/>
      <c r="BK95" s="90"/>
      <c r="BL95" s="116"/>
      <c r="BM95" s="16">
        <f t="shared" si="65"/>
        <v>0</v>
      </c>
      <c r="BN95" s="90"/>
      <c r="BO95" s="90"/>
      <c r="BP95" s="90"/>
      <c r="BQ95" s="116"/>
      <c r="BR95" s="16">
        <f t="shared" si="66"/>
        <v>0</v>
      </c>
      <c r="BS95" s="90"/>
      <c r="BT95" s="90"/>
      <c r="BU95" s="90"/>
      <c r="BV95" s="116"/>
      <c r="BW95" s="16">
        <f t="shared" si="67"/>
        <v>0</v>
      </c>
      <c r="BX95" s="90"/>
      <c r="BY95" s="90"/>
      <c r="BZ95" s="90"/>
      <c r="CA95" s="116"/>
      <c r="CB95" s="16">
        <f t="shared" si="68"/>
        <v>0</v>
      </c>
      <c r="CC95" s="90"/>
      <c r="CD95" s="90"/>
      <c r="CE95" s="90"/>
      <c r="CF95" s="116"/>
      <c r="CG95" s="16">
        <f t="shared" si="69"/>
        <v>0</v>
      </c>
      <c r="CH95" s="90"/>
      <c r="CI95" s="90"/>
      <c r="CJ95" s="90"/>
      <c r="CK95" s="116"/>
      <c r="CL95" s="16">
        <f t="shared" si="70"/>
        <v>0</v>
      </c>
      <c r="CM95" s="90"/>
      <c r="CN95" s="90"/>
      <c r="CO95" s="90"/>
      <c r="CP95" s="116"/>
      <c r="CQ95" s="16">
        <f t="shared" si="71"/>
        <v>0</v>
      </c>
      <c r="CR95" s="90"/>
      <c r="CS95" s="90"/>
      <c r="CT95" s="90"/>
      <c r="CU95" s="116"/>
      <c r="CV95" s="16">
        <f t="shared" si="72"/>
        <v>0</v>
      </c>
      <c r="CW95" s="90"/>
      <c r="CX95" s="90"/>
      <c r="CY95" s="90"/>
      <c r="CZ95" s="116"/>
      <c r="DA95" s="16">
        <f t="shared" si="73"/>
        <v>0</v>
      </c>
      <c r="DB95" s="90"/>
      <c r="DC95" s="90"/>
      <c r="DD95" s="90"/>
      <c r="DE95" s="116"/>
      <c r="DF95" s="16">
        <f t="shared" si="74"/>
        <v>0</v>
      </c>
      <c r="DG95" s="90"/>
      <c r="DH95" s="90"/>
      <c r="DI95" s="90"/>
      <c r="DJ95" s="116"/>
      <c r="DK95" s="16">
        <f t="shared" si="75"/>
        <v>0</v>
      </c>
      <c r="DL95" s="90"/>
      <c r="DM95" s="90"/>
      <c r="DN95" s="90"/>
      <c r="DO95" s="116"/>
      <c r="DP95" s="16">
        <f t="shared" si="76"/>
        <v>0</v>
      </c>
      <c r="DQ95" s="90"/>
      <c r="DR95" s="90"/>
      <c r="DS95" s="90"/>
      <c r="DT95" s="116"/>
      <c r="DU95" s="16">
        <f t="shared" si="77"/>
        <v>0</v>
      </c>
      <c r="DV95" s="90"/>
      <c r="DW95" s="90"/>
      <c r="DX95" s="90"/>
      <c r="DY95" s="116"/>
      <c r="DZ95" s="16">
        <f t="shared" si="78"/>
        <v>0</v>
      </c>
      <c r="EA95" s="90"/>
      <c r="EB95" s="90"/>
      <c r="EC95" s="90"/>
      <c r="ED95" s="116"/>
      <c r="EE95" s="16">
        <f t="shared" si="79"/>
        <v>0</v>
      </c>
      <c r="EF95" s="90"/>
      <c r="EG95" s="90"/>
      <c r="EH95" s="90"/>
      <c r="EI95" s="116"/>
      <c r="EJ95" s="16">
        <f t="shared" si="80"/>
        <v>0</v>
      </c>
      <c r="EK95" s="90"/>
      <c r="EL95" s="90"/>
      <c r="EM95" s="90"/>
      <c r="EN95" s="116"/>
      <c r="EO95" s="16">
        <f t="shared" si="81"/>
        <v>0</v>
      </c>
      <c r="EP95" s="90"/>
      <c r="EQ95" s="90"/>
      <c r="ER95" s="90"/>
      <c r="ES95" s="116"/>
      <c r="ET95" s="16">
        <f t="shared" si="82"/>
        <v>0</v>
      </c>
      <c r="EU95" s="90"/>
      <c r="EV95" s="90"/>
      <c r="EW95" s="90"/>
      <c r="EX95" s="116"/>
      <c r="EY95" s="16">
        <f t="shared" si="83"/>
        <v>0</v>
      </c>
      <c r="EZ95" s="90"/>
      <c r="FA95" s="90"/>
      <c r="FB95" s="90"/>
      <c r="FC95" s="116"/>
      <c r="FD95" s="16">
        <f t="shared" si="84"/>
        <v>0</v>
      </c>
      <c r="FE95" s="90"/>
      <c r="FF95" s="90"/>
      <c r="FG95" s="90"/>
      <c r="FH95" s="116"/>
      <c r="FI95" s="16">
        <f t="shared" si="85"/>
        <v>0</v>
      </c>
      <c r="FJ95" s="90"/>
      <c r="FK95" s="90"/>
      <c r="FL95" s="90"/>
      <c r="FM95" s="116"/>
      <c r="FN95" s="16">
        <f t="shared" si="86"/>
        <v>0</v>
      </c>
      <c r="FO95" s="90"/>
      <c r="FP95" s="90"/>
      <c r="FQ95" s="90"/>
      <c r="FR95" s="116"/>
      <c r="FS95" s="16">
        <f t="shared" si="87"/>
        <v>0</v>
      </c>
      <c r="FT95" s="90"/>
      <c r="FU95" s="90"/>
      <c r="FV95" s="90"/>
      <c r="FW95" s="116"/>
      <c r="FX95" s="16">
        <f t="shared" si="88"/>
        <v>0</v>
      </c>
      <c r="FY95" s="90"/>
      <c r="FZ95" s="90"/>
      <c r="GA95" s="90"/>
      <c r="GB95" s="116"/>
      <c r="GC95" s="16">
        <f t="shared" si="89"/>
        <v>0</v>
      </c>
      <c r="GD95" s="90"/>
      <c r="GE95" s="90"/>
      <c r="GF95" s="90"/>
      <c r="GG95" s="116"/>
      <c r="GH95" s="16">
        <f t="shared" si="90"/>
        <v>0</v>
      </c>
      <c r="GI95" s="90"/>
      <c r="GJ95" s="90"/>
      <c r="GK95" s="90"/>
      <c r="GL95" s="116"/>
      <c r="GM95" s="16">
        <f t="shared" si="91"/>
        <v>0</v>
      </c>
      <c r="GN95" s="90"/>
      <c r="GO95" s="90"/>
      <c r="GP95" s="90"/>
      <c r="GQ95" s="116"/>
      <c r="GR95" s="16">
        <f t="shared" si="92"/>
        <v>0</v>
      </c>
      <c r="GS95" s="90"/>
      <c r="GT95" s="90"/>
      <c r="GU95" s="90"/>
      <c r="GV95" s="116"/>
      <c r="GW95" s="16">
        <f t="shared" si="93"/>
        <v>0</v>
      </c>
      <c r="GX95" s="90"/>
      <c r="GY95" s="90"/>
      <c r="GZ95" s="90"/>
      <c r="HA95" s="116"/>
      <c r="HB95" s="16">
        <f t="shared" si="94"/>
        <v>0</v>
      </c>
      <c r="HC95" s="90"/>
      <c r="HD95" s="90"/>
      <c r="HE95" s="90"/>
      <c r="HF95" s="116"/>
      <c r="HG95" s="16">
        <f t="shared" si="95"/>
        <v>0</v>
      </c>
      <c r="HH95" s="90"/>
      <c r="HI95" s="90"/>
      <c r="HJ95" s="90"/>
      <c r="HK95" s="116"/>
      <c r="HL95" s="16">
        <f t="shared" si="96"/>
        <v>0</v>
      </c>
      <c r="HM95" s="90"/>
      <c r="HN95" s="90"/>
      <c r="HO95" s="90"/>
      <c r="HP95" s="116"/>
      <c r="HQ95" s="16">
        <f t="shared" si="97"/>
        <v>0</v>
      </c>
      <c r="HR95" s="90"/>
      <c r="HS95" s="90"/>
      <c r="HT95" s="90"/>
      <c r="HU95" s="116"/>
      <c r="HV95" s="16">
        <f t="shared" si="98"/>
        <v>0</v>
      </c>
      <c r="HW95" s="90"/>
      <c r="HX95" s="90"/>
      <c r="HY95" s="90"/>
      <c r="HZ95" s="116"/>
      <c r="IA95" s="16">
        <f t="shared" si="99"/>
        <v>0</v>
      </c>
      <c r="IB95" s="90"/>
      <c r="IC95" s="90"/>
      <c r="ID95" s="90"/>
      <c r="IE95" s="116"/>
      <c r="IF95" s="16">
        <f t="shared" si="100"/>
        <v>0</v>
      </c>
      <c r="IG95" s="90"/>
      <c r="IH95" s="90"/>
      <c r="II95" s="90"/>
      <c r="IJ95" s="116"/>
      <c r="IK95" s="16">
        <f t="shared" si="101"/>
        <v>0</v>
      </c>
      <c r="IL95" s="90"/>
      <c r="IM95" s="90"/>
      <c r="IN95" s="90"/>
      <c r="IO95" s="116"/>
      <c r="IP95" s="16">
        <f t="shared" si="102"/>
        <v>0</v>
      </c>
    </row>
    <row r="96" spans="1:250" x14ac:dyDescent="0.25">
      <c r="A96" s="90"/>
      <c r="B96" s="90"/>
      <c r="C96" s="90"/>
      <c r="D96" s="116"/>
      <c r="E96" s="16">
        <f t="shared" si="53"/>
        <v>0</v>
      </c>
      <c r="F96" s="90"/>
      <c r="G96" s="90"/>
      <c r="H96" s="90"/>
      <c r="I96" s="116"/>
      <c r="J96" s="16">
        <f t="shared" si="54"/>
        <v>0</v>
      </c>
      <c r="K96" s="90"/>
      <c r="L96" s="90"/>
      <c r="M96" s="90"/>
      <c r="N96" s="116"/>
      <c r="O96" s="16">
        <f t="shared" si="55"/>
        <v>0</v>
      </c>
      <c r="P96" s="90"/>
      <c r="Q96" s="90"/>
      <c r="R96" s="90"/>
      <c r="S96" s="116"/>
      <c r="T96" s="16">
        <f t="shared" si="56"/>
        <v>0</v>
      </c>
      <c r="U96" s="90"/>
      <c r="V96" s="90"/>
      <c r="W96" s="90"/>
      <c r="X96" s="116"/>
      <c r="Y96" s="16">
        <f t="shared" si="57"/>
        <v>0</v>
      </c>
      <c r="Z96" s="90"/>
      <c r="AA96" s="90"/>
      <c r="AB96" s="90"/>
      <c r="AC96" s="116"/>
      <c r="AD96" s="16">
        <f t="shared" si="58"/>
        <v>0</v>
      </c>
      <c r="AE96" s="90"/>
      <c r="AF96" s="90"/>
      <c r="AG96" s="90"/>
      <c r="AH96" s="116"/>
      <c r="AI96" s="16">
        <f t="shared" si="59"/>
        <v>0</v>
      </c>
      <c r="AJ96" s="90"/>
      <c r="AK96" s="90"/>
      <c r="AL96" s="90"/>
      <c r="AM96" s="116"/>
      <c r="AN96" s="16">
        <f t="shared" si="60"/>
        <v>0</v>
      </c>
      <c r="AO96" s="90"/>
      <c r="AP96" s="90"/>
      <c r="AQ96" s="90"/>
      <c r="AR96" s="116"/>
      <c r="AS96" s="16">
        <f t="shared" si="61"/>
        <v>0</v>
      </c>
      <c r="AT96" s="90"/>
      <c r="AU96" s="90"/>
      <c r="AV96" s="90"/>
      <c r="AW96" s="116"/>
      <c r="AX96" s="16">
        <f t="shared" si="62"/>
        <v>0</v>
      </c>
      <c r="AY96" s="90"/>
      <c r="AZ96" s="90"/>
      <c r="BA96" s="90"/>
      <c r="BB96" s="116"/>
      <c r="BC96" s="16">
        <f t="shared" si="63"/>
        <v>0</v>
      </c>
      <c r="BD96" s="90"/>
      <c r="BE96" s="90"/>
      <c r="BF96" s="90"/>
      <c r="BG96" s="116"/>
      <c r="BH96" s="16">
        <f t="shared" si="64"/>
        <v>0</v>
      </c>
      <c r="BI96" s="90"/>
      <c r="BJ96" s="90"/>
      <c r="BK96" s="90"/>
      <c r="BL96" s="116"/>
      <c r="BM96" s="16">
        <f t="shared" si="65"/>
        <v>0</v>
      </c>
      <c r="BN96" s="90"/>
      <c r="BO96" s="90"/>
      <c r="BP96" s="90"/>
      <c r="BQ96" s="116"/>
      <c r="BR96" s="16">
        <f t="shared" si="66"/>
        <v>0</v>
      </c>
      <c r="BS96" s="90"/>
      <c r="BT96" s="90"/>
      <c r="BU96" s="90"/>
      <c r="BV96" s="116"/>
      <c r="BW96" s="16">
        <f t="shared" si="67"/>
        <v>0</v>
      </c>
      <c r="BX96" s="90"/>
      <c r="BY96" s="90"/>
      <c r="BZ96" s="90"/>
      <c r="CA96" s="116"/>
      <c r="CB96" s="16">
        <f t="shared" si="68"/>
        <v>0</v>
      </c>
      <c r="CC96" s="90"/>
      <c r="CD96" s="90"/>
      <c r="CE96" s="90"/>
      <c r="CF96" s="116"/>
      <c r="CG96" s="16">
        <f t="shared" si="69"/>
        <v>0</v>
      </c>
      <c r="CH96" s="90"/>
      <c r="CI96" s="90"/>
      <c r="CJ96" s="90"/>
      <c r="CK96" s="116"/>
      <c r="CL96" s="16">
        <f t="shared" si="70"/>
        <v>0</v>
      </c>
      <c r="CM96" s="90"/>
      <c r="CN96" s="90"/>
      <c r="CO96" s="90"/>
      <c r="CP96" s="116"/>
      <c r="CQ96" s="16">
        <f t="shared" si="71"/>
        <v>0</v>
      </c>
      <c r="CR96" s="90"/>
      <c r="CS96" s="90"/>
      <c r="CT96" s="90"/>
      <c r="CU96" s="116"/>
      <c r="CV96" s="16">
        <f t="shared" si="72"/>
        <v>0</v>
      </c>
      <c r="CW96" s="90"/>
      <c r="CX96" s="90"/>
      <c r="CY96" s="90"/>
      <c r="CZ96" s="116"/>
      <c r="DA96" s="16">
        <f t="shared" si="73"/>
        <v>0</v>
      </c>
      <c r="DB96" s="90"/>
      <c r="DC96" s="90"/>
      <c r="DD96" s="90"/>
      <c r="DE96" s="116"/>
      <c r="DF96" s="16">
        <f t="shared" si="74"/>
        <v>0</v>
      </c>
      <c r="DG96" s="90"/>
      <c r="DH96" s="90"/>
      <c r="DI96" s="90"/>
      <c r="DJ96" s="116"/>
      <c r="DK96" s="16">
        <f t="shared" si="75"/>
        <v>0</v>
      </c>
      <c r="DL96" s="90"/>
      <c r="DM96" s="90"/>
      <c r="DN96" s="90"/>
      <c r="DO96" s="116"/>
      <c r="DP96" s="16">
        <f t="shared" si="76"/>
        <v>0</v>
      </c>
      <c r="DQ96" s="90"/>
      <c r="DR96" s="90"/>
      <c r="DS96" s="90"/>
      <c r="DT96" s="116"/>
      <c r="DU96" s="16">
        <f t="shared" si="77"/>
        <v>0</v>
      </c>
      <c r="DV96" s="90"/>
      <c r="DW96" s="90"/>
      <c r="DX96" s="90"/>
      <c r="DY96" s="116"/>
      <c r="DZ96" s="16">
        <f t="shared" si="78"/>
        <v>0</v>
      </c>
      <c r="EA96" s="90"/>
      <c r="EB96" s="90"/>
      <c r="EC96" s="90"/>
      <c r="ED96" s="116"/>
      <c r="EE96" s="16">
        <f t="shared" si="79"/>
        <v>0</v>
      </c>
      <c r="EF96" s="90"/>
      <c r="EG96" s="90"/>
      <c r="EH96" s="90"/>
      <c r="EI96" s="116"/>
      <c r="EJ96" s="16">
        <f t="shared" si="80"/>
        <v>0</v>
      </c>
      <c r="EK96" s="90"/>
      <c r="EL96" s="90"/>
      <c r="EM96" s="90"/>
      <c r="EN96" s="116"/>
      <c r="EO96" s="16">
        <f t="shared" si="81"/>
        <v>0</v>
      </c>
      <c r="EP96" s="90"/>
      <c r="EQ96" s="90"/>
      <c r="ER96" s="90"/>
      <c r="ES96" s="116"/>
      <c r="ET96" s="16">
        <f t="shared" si="82"/>
        <v>0</v>
      </c>
      <c r="EU96" s="90"/>
      <c r="EV96" s="90"/>
      <c r="EW96" s="90"/>
      <c r="EX96" s="116"/>
      <c r="EY96" s="16">
        <f t="shared" si="83"/>
        <v>0</v>
      </c>
      <c r="EZ96" s="90"/>
      <c r="FA96" s="90"/>
      <c r="FB96" s="90"/>
      <c r="FC96" s="116"/>
      <c r="FD96" s="16">
        <f t="shared" si="84"/>
        <v>0</v>
      </c>
      <c r="FE96" s="90"/>
      <c r="FF96" s="90"/>
      <c r="FG96" s="90"/>
      <c r="FH96" s="116"/>
      <c r="FI96" s="16">
        <f t="shared" si="85"/>
        <v>0</v>
      </c>
      <c r="FJ96" s="90"/>
      <c r="FK96" s="90"/>
      <c r="FL96" s="90"/>
      <c r="FM96" s="116"/>
      <c r="FN96" s="16">
        <f t="shared" si="86"/>
        <v>0</v>
      </c>
      <c r="FO96" s="90"/>
      <c r="FP96" s="90"/>
      <c r="FQ96" s="90"/>
      <c r="FR96" s="116"/>
      <c r="FS96" s="16">
        <f t="shared" si="87"/>
        <v>0</v>
      </c>
      <c r="FT96" s="90"/>
      <c r="FU96" s="90"/>
      <c r="FV96" s="90"/>
      <c r="FW96" s="116"/>
      <c r="FX96" s="16">
        <f t="shared" si="88"/>
        <v>0</v>
      </c>
      <c r="FY96" s="90"/>
      <c r="FZ96" s="90"/>
      <c r="GA96" s="90"/>
      <c r="GB96" s="116"/>
      <c r="GC96" s="16">
        <f t="shared" si="89"/>
        <v>0</v>
      </c>
      <c r="GD96" s="90"/>
      <c r="GE96" s="90"/>
      <c r="GF96" s="90"/>
      <c r="GG96" s="116"/>
      <c r="GH96" s="16">
        <f t="shared" si="90"/>
        <v>0</v>
      </c>
      <c r="GI96" s="90"/>
      <c r="GJ96" s="90"/>
      <c r="GK96" s="90"/>
      <c r="GL96" s="116"/>
      <c r="GM96" s="16">
        <f t="shared" si="91"/>
        <v>0</v>
      </c>
      <c r="GN96" s="90"/>
      <c r="GO96" s="90"/>
      <c r="GP96" s="90"/>
      <c r="GQ96" s="116"/>
      <c r="GR96" s="16">
        <f t="shared" si="92"/>
        <v>0</v>
      </c>
      <c r="GS96" s="90"/>
      <c r="GT96" s="90"/>
      <c r="GU96" s="90"/>
      <c r="GV96" s="116"/>
      <c r="GW96" s="16">
        <f t="shared" si="93"/>
        <v>0</v>
      </c>
      <c r="GX96" s="90"/>
      <c r="GY96" s="90"/>
      <c r="GZ96" s="90"/>
      <c r="HA96" s="116"/>
      <c r="HB96" s="16">
        <f t="shared" si="94"/>
        <v>0</v>
      </c>
      <c r="HC96" s="90"/>
      <c r="HD96" s="90"/>
      <c r="HE96" s="90"/>
      <c r="HF96" s="116"/>
      <c r="HG96" s="16">
        <f t="shared" si="95"/>
        <v>0</v>
      </c>
      <c r="HH96" s="90"/>
      <c r="HI96" s="90"/>
      <c r="HJ96" s="90"/>
      <c r="HK96" s="116"/>
      <c r="HL96" s="16">
        <f t="shared" si="96"/>
        <v>0</v>
      </c>
      <c r="HM96" s="90"/>
      <c r="HN96" s="90"/>
      <c r="HO96" s="90"/>
      <c r="HP96" s="116"/>
      <c r="HQ96" s="16">
        <f t="shared" si="97"/>
        <v>0</v>
      </c>
      <c r="HR96" s="90"/>
      <c r="HS96" s="90"/>
      <c r="HT96" s="90"/>
      <c r="HU96" s="116"/>
      <c r="HV96" s="16">
        <f t="shared" si="98"/>
        <v>0</v>
      </c>
      <c r="HW96" s="90"/>
      <c r="HX96" s="90"/>
      <c r="HY96" s="90"/>
      <c r="HZ96" s="116"/>
      <c r="IA96" s="16">
        <f t="shared" si="99"/>
        <v>0</v>
      </c>
      <c r="IB96" s="90"/>
      <c r="IC96" s="90"/>
      <c r="ID96" s="90"/>
      <c r="IE96" s="116"/>
      <c r="IF96" s="16">
        <f t="shared" si="100"/>
        <v>0</v>
      </c>
      <c r="IG96" s="90"/>
      <c r="IH96" s="90"/>
      <c r="II96" s="90"/>
      <c r="IJ96" s="116"/>
      <c r="IK96" s="16">
        <f t="shared" si="101"/>
        <v>0</v>
      </c>
      <c r="IL96" s="90"/>
      <c r="IM96" s="90"/>
      <c r="IN96" s="90"/>
      <c r="IO96" s="116"/>
      <c r="IP96" s="16">
        <f t="shared" si="102"/>
        <v>0</v>
      </c>
    </row>
    <row r="97" spans="1:250" x14ac:dyDescent="0.25">
      <c r="A97" s="90"/>
      <c r="B97" s="90"/>
      <c r="C97" s="90"/>
      <c r="D97" s="116"/>
      <c r="E97" s="16">
        <f t="shared" si="53"/>
        <v>0</v>
      </c>
      <c r="F97" s="90"/>
      <c r="G97" s="90"/>
      <c r="H97" s="90"/>
      <c r="I97" s="116"/>
      <c r="J97" s="16">
        <f t="shared" si="54"/>
        <v>0</v>
      </c>
      <c r="K97" s="90"/>
      <c r="L97" s="90"/>
      <c r="M97" s="90"/>
      <c r="N97" s="116"/>
      <c r="O97" s="16">
        <f t="shared" si="55"/>
        <v>0</v>
      </c>
      <c r="P97" s="90"/>
      <c r="Q97" s="90"/>
      <c r="R97" s="90"/>
      <c r="S97" s="116"/>
      <c r="T97" s="16">
        <f t="shared" si="56"/>
        <v>0</v>
      </c>
      <c r="U97" s="90"/>
      <c r="V97" s="90"/>
      <c r="W97" s="90"/>
      <c r="X97" s="116"/>
      <c r="Y97" s="16">
        <f t="shared" si="57"/>
        <v>0</v>
      </c>
      <c r="Z97" s="90"/>
      <c r="AA97" s="90"/>
      <c r="AB97" s="90"/>
      <c r="AC97" s="116"/>
      <c r="AD97" s="16">
        <f t="shared" si="58"/>
        <v>0</v>
      </c>
      <c r="AE97" s="90"/>
      <c r="AF97" s="90"/>
      <c r="AG97" s="90"/>
      <c r="AH97" s="116"/>
      <c r="AI97" s="16">
        <f t="shared" si="59"/>
        <v>0</v>
      </c>
      <c r="AJ97" s="90"/>
      <c r="AK97" s="90"/>
      <c r="AL97" s="90"/>
      <c r="AM97" s="116"/>
      <c r="AN97" s="16">
        <f t="shared" si="60"/>
        <v>0</v>
      </c>
      <c r="AO97" s="90"/>
      <c r="AP97" s="90"/>
      <c r="AQ97" s="90"/>
      <c r="AR97" s="116"/>
      <c r="AS97" s="16">
        <f t="shared" si="61"/>
        <v>0</v>
      </c>
      <c r="AT97" s="90"/>
      <c r="AU97" s="90"/>
      <c r="AV97" s="90"/>
      <c r="AW97" s="116"/>
      <c r="AX97" s="16">
        <f t="shared" si="62"/>
        <v>0</v>
      </c>
      <c r="AY97" s="90"/>
      <c r="AZ97" s="90"/>
      <c r="BA97" s="90"/>
      <c r="BB97" s="116"/>
      <c r="BC97" s="16">
        <f t="shared" si="63"/>
        <v>0</v>
      </c>
      <c r="BD97" s="90"/>
      <c r="BE97" s="90"/>
      <c r="BF97" s="90"/>
      <c r="BG97" s="116"/>
      <c r="BH97" s="16">
        <f t="shared" si="64"/>
        <v>0</v>
      </c>
      <c r="BI97" s="90"/>
      <c r="BJ97" s="90"/>
      <c r="BK97" s="90"/>
      <c r="BL97" s="116"/>
      <c r="BM97" s="16">
        <f t="shared" si="65"/>
        <v>0</v>
      </c>
      <c r="BN97" s="90"/>
      <c r="BO97" s="90"/>
      <c r="BP97" s="90"/>
      <c r="BQ97" s="116"/>
      <c r="BR97" s="16">
        <f t="shared" si="66"/>
        <v>0</v>
      </c>
      <c r="BS97" s="90"/>
      <c r="BT97" s="90"/>
      <c r="BU97" s="90"/>
      <c r="BV97" s="116"/>
      <c r="BW97" s="16">
        <f t="shared" si="67"/>
        <v>0</v>
      </c>
      <c r="BX97" s="90"/>
      <c r="BY97" s="90"/>
      <c r="BZ97" s="90"/>
      <c r="CA97" s="116"/>
      <c r="CB97" s="16">
        <f t="shared" si="68"/>
        <v>0</v>
      </c>
      <c r="CC97" s="90"/>
      <c r="CD97" s="90"/>
      <c r="CE97" s="90"/>
      <c r="CF97" s="116"/>
      <c r="CG97" s="16">
        <f t="shared" si="69"/>
        <v>0</v>
      </c>
      <c r="CH97" s="90"/>
      <c r="CI97" s="90"/>
      <c r="CJ97" s="90"/>
      <c r="CK97" s="116"/>
      <c r="CL97" s="16">
        <f t="shared" si="70"/>
        <v>0</v>
      </c>
      <c r="CM97" s="90"/>
      <c r="CN97" s="90"/>
      <c r="CO97" s="90"/>
      <c r="CP97" s="116"/>
      <c r="CQ97" s="16">
        <f t="shared" si="71"/>
        <v>0</v>
      </c>
      <c r="CR97" s="90"/>
      <c r="CS97" s="90"/>
      <c r="CT97" s="90"/>
      <c r="CU97" s="116"/>
      <c r="CV97" s="16">
        <f t="shared" si="72"/>
        <v>0</v>
      </c>
      <c r="CW97" s="90"/>
      <c r="CX97" s="90"/>
      <c r="CY97" s="90"/>
      <c r="CZ97" s="116"/>
      <c r="DA97" s="16">
        <f t="shared" si="73"/>
        <v>0</v>
      </c>
      <c r="DB97" s="90"/>
      <c r="DC97" s="90"/>
      <c r="DD97" s="90"/>
      <c r="DE97" s="116"/>
      <c r="DF97" s="16">
        <f t="shared" si="74"/>
        <v>0</v>
      </c>
      <c r="DG97" s="90"/>
      <c r="DH97" s="90"/>
      <c r="DI97" s="90"/>
      <c r="DJ97" s="116"/>
      <c r="DK97" s="16">
        <f t="shared" si="75"/>
        <v>0</v>
      </c>
      <c r="DL97" s="90"/>
      <c r="DM97" s="90"/>
      <c r="DN97" s="90"/>
      <c r="DO97" s="116"/>
      <c r="DP97" s="16">
        <f t="shared" si="76"/>
        <v>0</v>
      </c>
      <c r="DQ97" s="90"/>
      <c r="DR97" s="90"/>
      <c r="DS97" s="90"/>
      <c r="DT97" s="116"/>
      <c r="DU97" s="16">
        <f t="shared" si="77"/>
        <v>0</v>
      </c>
      <c r="DV97" s="90"/>
      <c r="DW97" s="90"/>
      <c r="DX97" s="90"/>
      <c r="DY97" s="116"/>
      <c r="DZ97" s="16">
        <f t="shared" si="78"/>
        <v>0</v>
      </c>
      <c r="EA97" s="90"/>
      <c r="EB97" s="90"/>
      <c r="EC97" s="90"/>
      <c r="ED97" s="116"/>
      <c r="EE97" s="16">
        <f t="shared" si="79"/>
        <v>0</v>
      </c>
      <c r="EF97" s="90"/>
      <c r="EG97" s="90"/>
      <c r="EH97" s="90"/>
      <c r="EI97" s="116"/>
      <c r="EJ97" s="16">
        <f t="shared" si="80"/>
        <v>0</v>
      </c>
      <c r="EK97" s="90"/>
      <c r="EL97" s="90"/>
      <c r="EM97" s="90"/>
      <c r="EN97" s="116"/>
      <c r="EO97" s="16">
        <f t="shared" si="81"/>
        <v>0</v>
      </c>
      <c r="EP97" s="90"/>
      <c r="EQ97" s="90"/>
      <c r="ER97" s="90"/>
      <c r="ES97" s="116"/>
      <c r="ET97" s="16">
        <f t="shared" si="82"/>
        <v>0</v>
      </c>
      <c r="EU97" s="90"/>
      <c r="EV97" s="90"/>
      <c r="EW97" s="90"/>
      <c r="EX97" s="116"/>
      <c r="EY97" s="16">
        <f t="shared" si="83"/>
        <v>0</v>
      </c>
      <c r="EZ97" s="90"/>
      <c r="FA97" s="90"/>
      <c r="FB97" s="90"/>
      <c r="FC97" s="116"/>
      <c r="FD97" s="16">
        <f t="shared" si="84"/>
        <v>0</v>
      </c>
      <c r="FE97" s="90"/>
      <c r="FF97" s="90"/>
      <c r="FG97" s="90"/>
      <c r="FH97" s="116"/>
      <c r="FI97" s="16">
        <f t="shared" si="85"/>
        <v>0</v>
      </c>
      <c r="FJ97" s="90"/>
      <c r="FK97" s="90"/>
      <c r="FL97" s="90"/>
      <c r="FM97" s="116"/>
      <c r="FN97" s="16">
        <f t="shared" si="86"/>
        <v>0</v>
      </c>
      <c r="FO97" s="90"/>
      <c r="FP97" s="90"/>
      <c r="FQ97" s="90"/>
      <c r="FR97" s="116"/>
      <c r="FS97" s="16">
        <f t="shared" si="87"/>
        <v>0</v>
      </c>
      <c r="FT97" s="90"/>
      <c r="FU97" s="90"/>
      <c r="FV97" s="90"/>
      <c r="FW97" s="116"/>
      <c r="FX97" s="16">
        <f t="shared" si="88"/>
        <v>0</v>
      </c>
      <c r="FY97" s="90"/>
      <c r="FZ97" s="90"/>
      <c r="GA97" s="90"/>
      <c r="GB97" s="116"/>
      <c r="GC97" s="16">
        <f t="shared" si="89"/>
        <v>0</v>
      </c>
      <c r="GD97" s="90"/>
      <c r="GE97" s="90"/>
      <c r="GF97" s="90"/>
      <c r="GG97" s="116"/>
      <c r="GH97" s="16">
        <f t="shared" si="90"/>
        <v>0</v>
      </c>
      <c r="GI97" s="90"/>
      <c r="GJ97" s="90"/>
      <c r="GK97" s="90"/>
      <c r="GL97" s="116"/>
      <c r="GM97" s="16">
        <f t="shared" si="91"/>
        <v>0</v>
      </c>
      <c r="GN97" s="90"/>
      <c r="GO97" s="90"/>
      <c r="GP97" s="90"/>
      <c r="GQ97" s="116"/>
      <c r="GR97" s="16">
        <f t="shared" si="92"/>
        <v>0</v>
      </c>
      <c r="GS97" s="90"/>
      <c r="GT97" s="90"/>
      <c r="GU97" s="90"/>
      <c r="GV97" s="116"/>
      <c r="GW97" s="16">
        <f t="shared" si="93"/>
        <v>0</v>
      </c>
      <c r="GX97" s="90"/>
      <c r="GY97" s="90"/>
      <c r="GZ97" s="90"/>
      <c r="HA97" s="116"/>
      <c r="HB97" s="16">
        <f t="shared" si="94"/>
        <v>0</v>
      </c>
      <c r="HC97" s="90"/>
      <c r="HD97" s="90"/>
      <c r="HE97" s="90"/>
      <c r="HF97" s="116"/>
      <c r="HG97" s="16">
        <f t="shared" si="95"/>
        <v>0</v>
      </c>
      <c r="HH97" s="90"/>
      <c r="HI97" s="90"/>
      <c r="HJ97" s="90"/>
      <c r="HK97" s="116"/>
      <c r="HL97" s="16">
        <f t="shared" si="96"/>
        <v>0</v>
      </c>
      <c r="HM97" s="90"/>
      <c r="HN97" s="90"/>
      <c r="HO97" s="90"/>
      <c r="HP97" s="116"/>
      <c r="HQ97" s="16">
        <f t="shared" si="97"/>
        <v>0</v>
      </c>
      <c r="HR97" s="90"/>
      <c r="HS97" s="90"/>
      <c r="HT97" s="90"/>
      <c r="HU97" s="116"/>
      <c r="HV97" s="16">
        <f t="shared" si="98"/>
        <v>0</v>
      </c>
      <c r="HW97" s="90"/>
      <c r="HX97" s="90"/>
      <c r="HY97" s="90"/>
      <c r="HZ97" s="116"/>
      <c r="IA97" s="16">
        <f t="shared" si="99"/>
        <v>0</v>
      </c>
      <c r="IB97" s="90"/>
      <c r="IC97" s="90"/>
      <c r="ID97" s="90"/>
      <c r="IE97" s="116"/>
      <c r="IF97" s="16">
        <f t="shared" si="100"/>
        <v>0</v>
      </c>
      <c r="IG97" s="90"/>
      <c r="IH97" s="90"/>
      <c r="II97" s="90"/>
      <c r="IJ97" s="116"/>
      <c r="IK97" s="16">
        <f t="shared" si="101"/>
        <v>0</v>
      </c>
      <c r="IL97" s="90"/>
      <c r="IM97" s="90"/>
      <c r="IN97" s="90"/>
      <c r="IO97" s="116"/>
      <c r="IP97" s="16">
        <f t="shared" si="102"/>
        <v>0</v>
      </c>
    </row>
    <row r="98" spans="1:250" x14ac:dyDescent="0.25">
      <c r="A98" s="90"/>
      <c r="B98" s="90"/>
      <c r="C98" s="90"/>
      <c r="D98" s="116"/>
      <c r="E98" s="16">
        <f t="shared" si="53"/>
        <v>0</v>
      </c>
      <c r="F98" s="90"/>
      <c r="G98" s="90"/>
      <c r="H98" s="90"/>
      <c r="I98" s="116"/>
      <c r="J98" s="16">
        <f t="shared" si="54"/>
        <v>0</v>
      </c>
      <c r="K98" s="90"/>
      <c r="L98" s="90"/>
      <c r="M98" s="90"/>
      <c r="N98" s="116"/>
      <c r="O98" s="16">
        <f t="shared" si="55"/>
        <v>0</v>
      </c>
      <c r="P98" s="90"/>
      <c r="Q98" s="90"/>
      <c r="R98" s="90"/>
      <c r="S98" s="116"/>
      <c r="T98" s="16">
        <f t="shared" si="56"/>
        <v>0</v>
      </c>
      <c r="U98" s="90"/>
      <c r="V98" s="90"/>
      <c r="W98" s="90"/>
      <c r="X98" s="116"/>
      <c r="Y98" s="16">
        <f t="shared" si="57"/>
        <v>0</v>
      </c>
      <c r="Z98" s="90"/>
      <c r="AA98" s="90"/>
      <c r="AB98" s="90"/>
      <c r="AC98" s="116"/>
      <c r="AD98" s="16">
        <f t="shared" si="58"/>
        <v>0</v>
      </c>
      <c r="AE98" s="90"/>
      <c r="AF98" s="90"/>
      <c r="AG98" s="90"/>
      <c r="AH98" s="116"/>
      <c r="AI98" s="16">
        <f t="shared" si="59"/>
        <v>0</v>
      </c>
      <c r="AJ98" s="90"/>
      <c r="AK98" s="90"/>
      <c r="AL98" s="90"/>
      <c r="AM98" s="116"/>
      <c r="AN98" s="16">
        <f t="shared" si="60"/>
        <v>0</v>
      </c>
      <c r="AO98" s="90"/>
      <c r="AP98" s="90"/>
      <c r="AQ98" s="90"/>
      <c r="AR98" s="116"/>
      <c r="AS98" s="16">
        <f t="shared" si="61"/>
        <v>0</v>
      </c>
      <c r="AT98" s="90"/>
      <c r="AU98" s="90"/>
      <c r="AV98" s="90"/>
      <c r="AW98" s="116"/>
      <c r="AX98" s="16">
        <f t="shared" si="62"/>
        <v>0</v>
      </c>
      <c r="AY98" s="90"/>
      <c r="AZ98" s="90"/>
      <c r="BA98" s="90"/>
      <c r="BB98" s="116"/>
      <c r="BC98" s="16">
        <f t="shared" si="63"/>
        <v>0</v>
      </c>
      <c r="BD98" s="90"/>
      <c r="BE98" s="90"/>
      <c r="BF98" s="90"/>
      <c r="BG98" s="116"/>
      <c r="BH98" s="16">
        <f t="shared" si="64"/>
        <v>0</v>
      </c>
      <c r="BI98" s="90"/>
      <c r="BJ98" s="90"/>
      <c r="BK98" s="90"/>
      <c r="BL98" s="116"/>
      <c r="BM98" s="16">
        <f t="shared" si="65"/>
        <v>0</v>
      </c>
      <c r="BN98" s="90"/>
      <c r="BO98" s="90"/>
      <c r="BP98" s="90"/>
      <c r="BQ98" s="116"/>
      <c r="BR98" s="16">
        <f t="shared" si="66"/>
        <v>0</v>
      </c>
      <c r="BS98" s="90"/>
      <c r="BT98" s="90"/>
      <c r="BU98" s="90"/>
      <c r="BV98" s="116"/>
      <c r="BW98" s="16">
        <f t="shared" si="67"/>
        <v>0</v>
      </c>
      <c r="BX98" s="90"/>
      <c r="BY98" s="90"/>
      <c r="BZ98" s="90"/>
      <c r="CA98" s="116"/>
      <c r="CB98" s="16">
        <f t="shared" si="68"/>
        <v>0</v>
      </c>
      <c r="CC98" s="90"/>
      <c r="CD98" s="90"/>
      <c r="CE98" s="90"/>
      <c r="CF98" s="116"/>
      <c r="CG98" s="16">
        <f t="shared" si="69"/>
        <v>0</v>
      </c>
      <c r="CH98" s="90"/>
      <c r="CI98" s="90"/>
      <c r="CJ98" s="90"/>
      <c r="CK98" s="116"/>
      <c r="CL98" s="16">
        <f t="shared" si="70"/>
        <v>0</v>
      </c>
      <c r="CM98" s="90"/>
      <c r="CN98" s="90"/>
      <c r="CO98" s="90"/>
      <c r="CP98" s="116"/>
      <c r="CQ98" s="16">
        <f t="shared" si="71"/>
        <v>0</v>
      </c>
      <c r="CR98" s="90"/>
      <c r="CS98" s="90"/>
      <c r="CT98" s="90"/>
      <c r="CU98" s="116"/>
      <c r="CV98" s="16">
        <f t="shared" si="72"/>
        <v>0</v>
      </c>
      <c r="CW98" s="90"/>
      <c r="CX98" s="90"/>
      <c r="CY98" s="90"/>
      <c r="CZ98" s="116"/>
      <c r="DA98" s="16">
        <f t="shared" si="73"/>
        <v>0</v>
      </c>
      <c r="DB98" s="90"/>
      <c r="DC98" s="90"/>
      <c r="DD98" s="90"/>
      <c r="DE98" s="116"/>
      <c r="DF98" s="16">
        <f t="shared" si="74"/>
        <v>0</v>
      </c>
      <c r="DG98" s="90"/>
      <c r="DH98" s="90"/>
      <c r="DI98" s="90"/>
      <c r="DJ98" s="116"/>
      <c r="DK98" s="16">
        <f t="shared" si="75"/>
        <v>0</v>
      </c>
      <c r="DL98" s="90"/>
      <c r="DM98" s="90"/>
      <c r="DN98" s="90"/>
      <c r="DO98" s="116"/>
      <c r="DP98" s="16">
        <f t="shared" si="76"/>
        <v>0</v>
      </c>
      <c r="DQ98" s="90"/>
      <c r="DR98" s="90"/>
      <c r="DS98" s="90"/>
      <c r="DT98" s="116"/>
      <c r="DU98" s="16">
        <f t="shared" si="77"/>
        <v>0</v>
      </c>
      <c r="DV98" s="90"/>
      <c r="DW98" s="90"/>
      <c r="DX98" s="90"/>
      <c r="DY98" s="116"/>
      <c r="DZ98" s="16">
        <f t="shared" si="78"/>
        <v>0</v>
      </c>
      <c r="EA98" s="90"/>
      <c r="EB98" s="90"/>
      <c r="EC98" s="90"/>
      <c r="ED98" s="116"/>
      <c r="EE98" s="16">
        <f t="shared" si="79"/>
        <v>0</v>
      </c>
      <c r="EF98" s="90"/>
      <c r="EG98" s="90"/>
      <c r="EH98" s="90"/>
      <c r="EI98" s="116"/>
      <c r="EJ98" s="16">
        <f t="shared" si="80"/>
        <v>0</v>
      </c>
      <c r="EK98" s="90"/>
      <c r="EL98" s="90"/>
      <c r="EM98" s="90"/>
      <c r="EN98" s="116"/>
      <c r="EO98" s="16">
        <f t="shared" si="81"/>
        <v>0</v>
      </c>
      <c r="EP98" s="90"/>
      <c r="EQ98" s="90"/>
      <c r="ER98" s="90"/>
      <c r="ES98" s="116"/>
      <c r="ET98" s="16">
        <f t="shared" si="82"/>
        <v>0</v>
      </c>
      <c r="EU98" s="90"/>
      <c r="EV98" s="90"/>
      <c r="EW98" s="90"/>
      <c r="EX98" s="116"/>
      <c r="EY98" s="16">
        <f t="shared" si="83"/>
        <v>0</v>
      </c>
      <c r="EZ98" s="90"/>
      <c r="FA98" s="90"/>
      <c r="FB98" s="90"/>
      <c r="FC98" s="116"/>
      <c r="FD98" s="16">
        <f t="shared" si="84"/>
        <v>0</v>
      </c>
      <c r="FE98" s="90"/>
      <c r="FF98" s="90"/>
      <c r="FG98" s="90"/>
      <c r="FH98" s="116"/>
      <c r="FI98" s="16">
        <f t="shared" si="85"/>
        <v>0</v>
      </c>
      <c r="FJ98" s="90"/>
      <c r="FK98" s="90"/>
      <c r="FL98" s="90"/>
      <c r="FM98" s="116"/>
      <c r="FN98" s="16">
        <f t="shared" si="86"/>
        <v>0</v>
      </c>
      <c r="FO98" s="90"/>
      <c r="FP98" s="90"/>
      <c r="FQ98" s="90"/>
      <c r="FR98" s="116"/>
      <c r="FS98" s="16">
        <f t="shared" si="87"/>
        <v>0</v>
      </c>
      <c r="FT98" s="90"/>
      <c r="FU98" s="90"/>
      <c r="FV98" s="90"/>
      <c r="FW98" s="116"/>
      <c r="FX98" s="16">
        <f t="shared" si="88"/>
        <v>0</v>
      </c>
      <c r="FY98" s="90"/>
      <c r="FZ98" s="90"/>
      <c r="GA98" s="90"/>
      <c r="GB98" s="116"/>
      <c r="GC98" s="16">
        <f t="shared" si="89"/>
        <v>0</v>
      </c>
      <c r="GD98" s="90"/>
      <c r="GE98" s="90"/>
      <c r="GF98" s="90"/>
      <c r="GG98" s="116"/>
      <c r="GH98" s="16">
        <f t="shared" si="90"/>
        <v>0</v>
      </c>
      <c r="GI98" s="90"/>
      <c r="GJ98" s="90"/>
      <c r="GK98" s="90"/>
      <c r="GL98" s="116"/>
      <c r="GM98" s="16">
        <f t="shared" si="91"/>
        <v>0</v>
      </c>
      <c r="GN98" s="90"/>
      <c r="GO98" s="90"/>
      <c r="GP98" s="90"/>
      <c r="GQ98" s="116"/>
      <c r="GR98" s="16">
        <f t="shared" si="92"/>
        <v>0</v>
      </c>
      <c r="GS98" s="90"/>
      <c r="GT98" s="90"/>
      <c r="GU98" s="90"/>
      <c r="GV98" s="116"/>
      <c r="GW98" s="16">
        <f t="shared" si="93"/>
        <v>0</v>
      </c>
      <c r="GX98" s="90"/>
      <c r="GY98" s="90"/>
      <c r="GZ98" s="90"/>
      <c r="HA98" s="116"/>
      <c r="HB98" s="16">
        <f t="shared" si="94"/>
        <v>0</v>
      </c>
      <c r="HC98" s="90"/>
      <c r="HD98" s="90"/>
      <c r="HE98" s="90"/>
      <c r="HF98" s="116"/>
      <c r="HG98" s="16">
        <f t="shared" si="95"/>
        <v>0</v>
      </c>
      <c r="HH98" s="90"/>
      <c r="HI98" s="90"/>
      <c r="HJ98" s="90"/>
      <c r="HK98" s="116"/>
      <c r="HL98" s="16">
        <f t="shared" si="96"/>
        <v>0</v>
      </c>
      <c r="HM98" s="90"/>
      <c r="HN98" s="90"/>
      <c r="HO98" s="90"/>
      <c r="HP98" s="116"/>
      <c r="HQ98" s="16">
        <f t="shared" si="97"/>
        <v>0</v>
      </c>
      <c r="HR98" s="90"/>
      <c r="HS98" s="90"/>
      <c r="HT98" s="90"/>
      <c r="HU98" s="116"/>
      <c r="HV98" s="16">
        <f t="shared" si="98"/>
        <v>0</v>
      </c>
      <c r="HW98" s="90"/>
      <c r="HX98" s="90"/>
      <c r="HY98" s="90"/>
      <c r="HZ98" s="116"/>
      <c r="IA98" s="16">
        <f t="shared" si="99"/>
        <v>0</v>
      </c>
      <c r="IB98" s="90"/>
      <c r="IC98" s="90"/>
      <c r="ID98" s="90"/>
      <c r="IE98" s="116"/>
      <c r="IF98" s="16">
        <f t="shared" si="100"/>
        <v>0</v>
      </c>
      <c r="IG98" s="90"/>
      <c r="IH98" s="90"/>
      <c r="II98" s="90"/>
      <c r="IJ98" s="116"/>
      <c r="IK98" s="16">
        <f t="shared" si="101"/>
        <v>0</v>
      </c>
      <c r="IL98" s="90"/>
      <c r="IM98" s="90"/>
      <c r="IN98" s="90"/>
      <c r="IO98" s="116"/>
      <c r="IP98" s="16">
        <f t="shared" si="102"/>
        <v>0</v>
      </c>
    </row>
    <row r="99" spans="1:250" x14ac:dyDescent="0.25">
      <c r="A99" s="90"/>
      <c r="B99" s="90"/>
      <c r="C99" s="90"/>
      <c r="D99" s="116"/>
      <c r="E99" s="16">
        <f t="shared" si="53"/>
        <v>0</v>
      </c>
      <c r="F99" s="90"/>
      <c r="G99" s="90"/>
      <c r="H99" s="90"/>
      <c r="I99" s="116"/>
      <c r="J99" s="16">
        <f t="shared" si="54"/>
        <v>0</v>
      </c>
      <c r="K99" s="90"/>
      <c r="L99" s="90"/>
      <c r="M99" s="90"/>
      <c r="N99" s="116"/>
      <c r="O99" s="16">
        <f t="shared" si="55"/>
        <v>0</v>
      </c>
      <c r="P99" s="90"/>
      <c r="Q99" s="90"/>
      <c r="R99" s="90"/>
      <c r="S99" s="116"/>
      <c r="T99" s="16">
        <f t="shared" si="56"/>
        <v>0</v>
      </c>
      <c r="U99" s="90"/>
      <c r="V99" s="90"/>
      <c r="W99" s="90"/>
      <c r="X99" s="116"/>
      <c r="Y99" s="16">
        <f t="shared" si="57"/>
        <v>0</v>
      </c>
      <c r="Z99" s="90"/>
      <c r="AA99" s="90"/>
      <c r="AB99" s="90"/>
      <c r="AC99" s="116"/>
      <c r="AD99" s="16">
        <f t="shared" si="58"/>
        <v>0</v>
      </c>
      <c r="AE99" s="90"/>
      <c r="AF99" s="90"/>
      <c r="AG99" s="90"/>
      <c r="AH99" s="116"/>
      <c r="AI99" s="16">
        <f t="shared" si="59"/>
        <v>0</v>
      </c>
      <c r="AJ99" s="90"/>
      <c r="AK99" s="90"/>
      <c r="AL99" s="90"/>
      <c r="AM99" s="116"/>
      <c r="AN99" s="16">
        <f t="shared" si="60"/>
        <v>0</v>
      </c>
      <c r="AO99" s="90"/>
      <c r="AP99" s="90"/>
      <c r="AQ99" s="90"/>
      <c r="AR99" s="116"/>
      <c r="AS99" s="16">
        <f t="shared" si="61"/>
        <v>0</v>
      </c>
      <c r="AT99" s="90"/>
      <c r="AU99" s="90"/>
      <c r="AV99" s="90"/>
      <c r="AW99" s="116"/>
      <c r="AX99" s="16">
        <f t="shared" si="62"/>
        <v>0</v>
      </c>
      <c r="AY99" s="90"/>
      <c r="AZ99" s="90"/>
      <c r="BA99" s="90"/>
      <c r="BB99" s="116"/>
      <c r="BC99" s="16">
        <f t="shared" si="63"/>
        <v>0</v>
      </c>
      <c r="BD99" s="90"/>
      <c r="BE99" s="90"/>
      <c r="BF99" s="90"/>
      <c r="BG99" s="116"/>
      <c r="BH99" s="16">
        <f t="shared" si="64"/>
        <v>0</v>
      </c>
      <c r="BI99" s="90"/>
      <c r="BJ99" s="90"/>
      <c r="BK99" s="90"/>
      <c r="BL99" s="116"/>
      <c r="BM99" s="16">
        <f t="shared" si="65"/>
        <v>0</v>
      </c>
      <c r="BN99" s="90"/>
      <c r="BO99" s="90"/>
      <c r="BP99" s="90"/>
      <c r="BQ99" s="116"/>
      <c r="BR99" s="16">
        <f t="shared" si="66"/>
        <v>0</v>
      </c>
      <c r="BS99" s="90"/>
      <c r="BT99" s="90"/>
      <c r="BU99" s="90"/>
      <c r="BV99" s="116"/>
      <c r="BW99" s="16">
        <f t="shared" si="67"/>
        <v>0</v>
      </c>
      <c r="BX99" s="90"/>
      <c r="BY99" s="90"/>
      <c r="BZ99" s="90"/>
      <c r="CA99" s="116"/>
      <c r="CB99" s="16">
        <f t="shared" si="68"/>
        <v>0</v>
      </c>
      <c r="CC99" s="90"/>
      <c r="CD99" s="90"/>
      <c r="CE99" s="90"/>
      <c r="CF99" s="116"/>
      <c r="CG99" s="16">
        <f t="shared" si="69"/>
        <v>0</v>
      </c>
      <c r="CH99" s="90"/>
      <c r="CI99" s="90"/>
      <c r="CJ99" s="90"/>
      <c r="CK99" s="116"/>
      <c r="CL99" s="16">
        <f t="shared" si="70"/>
        <v>0</v>
      </c>
      <c r="CM99" s="90"/>
      <c r="CN99" s="90"/>
      <c r="CO99" s="90"/>
      <c r="CP99" s="116"/>
      <c r="CQ99" s="16">
        <f t="shared" si="71"/>
        <v>0</v>
      </c>
      <c r="CR99" s="90"/>
      <c r="CS99" s="90"/>
      <c r="CT99" s="90"/>
      <c r="CU99" s="116"/>
      <c r="CV99" s="16">
        <f t="shared" si="72"/>
        <v>0</v>
      </c>
      <c r="CW99" s="90"/>
      <c r="CX99" s="90"/>
      <c r="CY99" s="90"/>
      <c r="CZ99" s="116"/>
      <c r="DA99" s="16">
        <f t="shared" si="73"/>
        <v>0</v>
      </c>
      <c r="DB99" s="90"/>
      <c r="DC99" s="90"/>
      <c r="DD99" s="90"/>
      <c r="DE99" s="116"/>
      <c r="DF99" s="16">
        <f t="shared" si="74"/>
        <v>0</v>
      </c>
      <c r="DG99" s="90"/>
      <c r="DH99" s="90"/>
      <c r="DI99" s="90"/>
      <c r="DJ99" s="116"/>
      <c r="DK99" s="16">
        <f t="shared" si="75"/>
        <v>0</v>
      </c>
      <c r="DL99" s="90"/>
      <c r="DM99" s="90"/>
      <c r="DN99" s="90"/>
      <c r="DO99" s="116"/>
      <c r="DP99" s="16">
        <f t="shared" si="76"/>
        <v>0</v>
      </c>
      <c r="DQ99" s="90"/>
      <c r="DR99" s="90"/>
      <c r="DS99" s="90"/>
      <c r="DT99" s="116"/>
      <c r="DU99" s="16">
        <f t="shared" si="77"/>
        <v>0</v>
      </c>
      <c r="DV99" s="90"/>
      <c r="DW99" s="90"/>
      <c r="DX99" s="90"/>
      <c r="DY99" s="116"/>
      <c r="DZ99" s="16">
        <f t="shared" si="78"/>
        <v>0</v>
      </c>
      <c r="EA99" s="90"/>
      <c r="EB99" s="90"/>
      <c r="EC99" s="90"/>
      <c r="ED99" s="116"/>
      <c r="EE99" s="16">
        <f t="shared" si="79"/>
        <v>0</v>
      </c>
      <c r="EF99" s="90"/>
      <c r="EG99" s="90"/>
      <c r="EH99" s="90"/>
      <c r="EI99" s="116"/>
      <c r="EJ99" s="16">
        <f t="shared" si="80"/>
        <v>0</v>
      </c>
      <c r="EK99" s="90"/>
      <c r="EL99" s="90"/>
      <c r="EM99" s="90"/>
      <c r="EN99" s="116"/>
      <c r="EO99" s="16">
        <f t="shared" si="81"/>
        <v>0</v>
      </c>
      <c r="EP99" s="90"/>
      <c r="EQ99" s="90"/>
      <c r="ER99" s="90"/>
      <c r="ES99" s="116"/>
      <c r="ET99" s="16">
        <f t="shared" si="82"/>
        <v>0</v>
      </c>
      <c r="EU99" s="90"/>
      <c r="EV99" s="90"/>
      <c r="EW99" s="90"/>
      <c r="EX99" s="116"/>
      <c r="EY99" s="16">
        <f t="shared" si="83"/>
        <v>0</v>
      </c>
      <c r="EZ99" s="90"/>
      <c r="FA99" s="90"/>
      <c r="FB99" s="90"/>
      <c r="FC99" s="116"/>
      <c r="FD99" s="16">
        <f t="shared" si="84"/>
        <v>0</v>
      </c>
      <c r="FE99" s="90"/>
      <c r="FF99" s="90"/>
      <c r="FG99" s="90"/>
      <c r="FH99" s="116"/>
      <c r="FI99" s="16">
        <f t="shared" si="85"/>
        <v>0</v>
      </c>
      <c r="FJ99" s="90"/>
      <c r="FK99" s="90"/>
      <c r="FL99" s="90"/>
      <c r="FM99" s="116"/>
      <c r="FN99" s="16">
        <f t="shared" si="86"/>
        <v>0</v>
      </c>
      <c r="FO99" s="90"/>
      <c r="FP99" s="90"/>
      <c r="FQ99" s="90"/>
      <c r="FR99" s="116"/>
      <c r="FS99" s="16">
        <f t="shared" si="87"/>
        <v>0</v>
      </c>
      <c r="FT99" s="90"/>
      <c r="FU99" s="90"/>
      <c r="FV99" s="90"/>
      <c r="FW99" s="116"/>
      <c r="FX99" s="16">
        <f t="shared" si="88"/>
        <v>0</v>
      </c>
      <c r="FY99" s="90"/>
      <c r="FZ99" s="90"/>
      <c r="GA99" s="90"/>
      <c r="GB99" s="116"/>
      <c r="GC99" s="16">
        <f t="shared" si="89"/>
        <v>0</v>
      </c>
      <c r="GD99" s="90"/>
      <c r="GE99" s="90"/>
      <c r="GF99" s="90"/>
      <c r="GG99" s="116"/>
      <c r="GH99" s="16">
        <f t="shared" si="90"/>
        <v>0</v>
      </c>
      <c r="GI99" s="90"/>
      <c r="GJ99" s="90"/>
      <c r="GK99" s="90"/>
      <c r="GL99" s="116"/>
      <c r="GM99" s="16">
        <f t="shared" si="91"/>
        <v>0</v>
      </c>
      <c r="GN99" s="90"/>
      <c r="GO99" s="90"/>
      <c r="GP99" s="90"/>
      <c r="GQ99" s="116"/>
      <c r="GR99" s="16">
        <f t="shared" si="92"/>
        <v>0</v>
      </c>
      <c r="GS99" s="90"/>
      <c r="GT99" s="90"/>
      <c r="GU99" s="90"/>
      <c r="GV99" s="116"/>
      <c r="GW99" s="16">
        <f t="shared" si="93"/>
        <v>0</v>
      </c>
      <c r="GX99" s="90"/>
      <c r="GY99" s="90"/>
      <c r="GZ99" s="90"/>
      <c r="HA99" s="116"/>
      <c r="HB99" s="16">
        <f t="shared" si="94"/>
        <v>0</v>
      </c>
      <c r="HC99" s="90"/>
      <c r="HD99" s="90"/>
      <c r="HE99" s="90"/>
      <c r="HF99" s="116"/>
      <c r="HG99" s="16">
        <f t="shared" si="95"/>
        <v>0</v>
      </c>
      <c r="HH99" s="90"/>
      <c r="HI99" s="90"/>
      <c r="HJ99" s="90"/>
      <c r="HK99" s="116"/>
      <c r="HL99" s="16">
        <f t="shared" si="96"/>
        <v>0</v>
      </c>
      <c r="HM99" s="90"/>
      <c r="HN99" s="90"/>
      <c r="HO99" s="90"/>
      <c r="HP99" s="116"/>
      <c r="HQ99" s="16">
        <f t="shared" si="97"/>
        <v>0</v>
      </c>
      <c r="HR99" s="90"/>
      <c r="HS99" s="90"/>
      <c r="HT99" s="90"/>
      <c r="HU99" s="116"/>
      <c r="HV99" s="16">
        <f t="shared" si="98"/>
        <v>0</v>
      </c>
      <c r="HW99" s="90"/>
      <c r="HX99" s="90"/>
      <c r="HY99" s="90"/>
      <c r="HZ99" s="116"/>
      <c r="IA99" s="16">
        <f t="shared" si="99"/>
        <v>0</v>
      </c>
      <c r="IB99" s="90"/>
      <c r="IC99" s="90"/>
      <c r="ID99" s="90"/>
      <c r="IE99" s="116"/>
      <c r="IF99" s="16">
        <f t="shared" si="100"/>
        <v>0</v>
      </c>
      <c r="IG99" s="90"/>
      <c r="IH99" s="90"/>
      <c r="II99" s="90"/>
      <c r="IJ99" s="116"/>
      <c r="IK99" s="16">
        <f t="shared" si="101"/>
        <v>0</v>
      </c>
      <c r="IL99" s="90"/>
      <c r="IM99" s="90"/>
      <c r="IN99" s="90"/>
      <c r="IO99" s="116"/>
      <c r="IP99" s="16">
        <f t="shared" si="102"/>
        <v>0</v>
      </c>
    </row>
    <row r="100" spans="1:250" x14ac:dyDescent="0.25">
      <c r="A100" s="90"/>
      <c r="B100" s="90"/>
      <c r="C100" s="90"/>
      <c r="D100" s="116"/>
      <c r="E100" s="16">
        <f t="shared" si="53"/>
        <v>0</v>
      </c>
      <c r="F100" s="90"/>
      <c r="G100" s="90"/>
      <c r="H100" s="90"/>
      <c r="I100" s="116"/>
      <c r="J100" s="16">
        <f t="shared" si="54"/>
        <v>0</v>
      </c>
      <c r="K100" s="90"/>
      <c r="L100" s="90"/>
      <c r="M100" s="90"/>
      <c r="N100" s="116"/>
      <c r="O100" s="16">
        <f t="shared" si="55"/>
        <v>0</v>
      </c>
      <c r="P100" s="90"/>
      <c r="Q100" s="90"/>
      <c r="R100" s="90"/>
      <c r="S100" s="116"/>
      <c r="T100" s="16">
        <f t="shared" si="56"/>
        <v>0</v>
      </c>
      <c r="U100" s="90"/>
      <c r="V100" s="90"/>
      <c r="W100" s="90"/>
      <c r="X100" s="116"/>
      <c r="Y100" s="16">
        <f t="shared" si="57"/>
        <v>0</v>
      </c>
      <c r="Z100" s="90"/>
      <c r="AA100" s="90"/>
      <c r="AB100" s="90"/>
      <c r="AC100" s="116"/>
      <c r="AD100" s="16">
        <f t="shared" si="58"/>
        <v>0</v>
      </c>
      <c r="AE100" s="90"/>
      <c r="AF100" s="90"/>
      <c r="AG100" s="90"/>
      <c r="AH100" s="116"/>
      <c r="AI100" s="16">
        <f t="shared" si="59"/>
        <v>0</v>
      </c>
      <c r="AJ100" s="90"/>
      <c r="AK100" s="90"/>
      <c r="AL100" s="90"/>
      <c r="AM100" s="116"/>
      <c r="AN100" s="16">
        <f t="shared" si="60"/>
        <v>0</v>
      </c>
      <c r="AO100" s="90"/>
      <c r="AP100" s="90"/>
      <c r="AQ100" s="90"/>
      <c r="AR100" s="116"/>
      <c r="AS100" s="16">
        <f t="shared" si="61"/>
        <v>0</v>
      </c>
      <c r="AT100" s="90"/>
      <c r="AU100" s="90"/>
      <c r="AV100" s="90"/>
      <c r="AW100" s="116"/>
      <c r="AX100" s="16">
        <f t="shared" si="62"/>
        <v>0</v>
      </c>
      <c r="AY100" s="90"/>
      <c r="AZ100" s="90"/>
      <c r="BA100" s="90"/>
      <c r="BB100" s="116"/>
      <c r="BC100" s="16">
        <f t="shared" si="63"/>
        <v>0</v>
      </c>
      <c r="BD100" s="90"/>
      <c r="BE100" s="90"/>
      <c r="BF100" s="90"/>
      <c r="BG100" s="116"/>
      <c r="BH100" s="16">
        <f t="shared" si="64"/>
        <v>0</v>
      </c>
      <c r="BI100" s="90"/>
      <c r="BJ100" s="90"/>
      <c r="BK100" s="90"/>
      <c r="BL100" s="116"/>
      <c r="BM100" s="16">
        <f t="shared" si="65"/>
        <v>0</v>
      </c>
      <c r="BN100" s="90"/>
      <c r="BO100" s="90"/>
      <c r="BP100" s="90"/>
      <c r="BQ100" s="116"/>
      <c r="BR100" s="16">
        <f t="shared" si="66"/>
        <v>0</v>
      </c>
      <c r="BS100" s="90"/>
      <c r="BT100" s="90"/>
      <c r="BU100" s="90"/>
      <c r="BV100" s="116"/>
      <c r="BW100" s="16">
        <f t="shared" si="67"/>
        <v>0</v>
      </c>
      <c r="BX100" s="90"/>
      <c r="BY100" s="90"/>
      <c r="BZ100" s="90"/>
      <c r="CA100" s="116"/>
      <c r="CB100" s="16">
        <f t="shared" si="68"/>
        <v>0</v>
      </c>
      <c r="CC100" s="90"/>
      <c r="CD100" s="90"/>
      <c r="CE100" s="90"/>
      <c r="CF100" s="116"/>
      <c r="CG100" s="16">
        <f t="shared" si="69"/>
        <v>0</v>
      </c>
      <c r="CH100" s="90"/>
      <c r="CI100" s="90"/>
      <c r="CJ100" s="90"/>
      <c r="CK100" s="116"/>
      <c r="CL100" s="16">
        <f t="shared" si="70"/>
        <v>0</v>
      </c>
      <c r="CM100" s="90"/>
      <c r="CN100" s="90"/>
      <c r="CO100" s="90"/>
      <c r="CP100" s="116"/>
      <c r="CQ100" s="16">
        <f t="shared" si="71"/>
        <v>0</v>
      </c>
      <c r="CR100" s="90"/>
      <c r="CS100" s="90"/>
      <c r="CT100" s="90"/>
      <c r="CU100" s="116"/>
      <c r="CV100" s="16">
        <f t="shared" si="72"/>
        <v>0</v>
      </c>
      <c r="CW100" s="90"/>
      <c r="CX100" s="90"/>
      <c r="CY100" s="90"/>
      <c r="CZ100" s="116"/>
      <c r="DA100" s="16">
        <f t="shared" si="73"/>
        <v>0</v>
      </c>
      <c r="DB100" s="90"/>
      <c r="DC100" s="90"/>
      <c r="DD100" s="90"/>
      <c r="DE100" s="116"/>
      <c r="DF100" s="16">
        <f t="shared" si="74"/>
        <v>0</v>
      </c>
      <c r="DG100" s="90"/>
      <c r="DH100" s="90"/>
      <c r="DI100" s="90"/>
      <c r="DJ100" s="116"/>
      <c r="DK100" s="16">
        <f t="shared" si="75"/>
        <v>0</v>
      </c>
      <c r="DL100" s="90"/>
      <c r="DM100" s="90"/>
      <c r="DN100" s="90"/>
      <c r="DO100" s="116"/>
      <c r="DP100" s="16">
        <f t="shared" si="76"/>
        <v>0</v>
      </c>
      <c r="DQ100" s="90"/>
      <c r="DR100" s="90"/>
      <c r="DS100" s="90"/>
      <c r="DT100" s="116"/>
      <c r="DU100" s="16">
        <f t="shared" si="77"/>
        <v>0</v>
      </c>
      <c r="DV100" s="90"/>
      <c r="DW100" s="90"/>
      <c r="DX100" s="90"/>
      <c r="DY100" s="116"/>
      <c r="DZ100" s="16">
        <f t="shared" si="78"/>
        <v>0</v>
      </c>
      <c r="EA100" s="90"/>
      <c r="EB100" s="90"/>
      <c r="EC100" s="90"/>
      <c r="ED100" s="116"/>
      <c r="EE100" s="16">
        <f t="shared" si="79"/>
        <v>0</v>
      </c>
      <c r="EF100" s="90"/>
      <c r="EG100" s="90"/>
      <c r="EH100" s="90"/>
      <c r="EI100" s="116"/>
      <c r="EJ100" s="16">
        <f t="shared" si="80"/>
        <v>0</v>
      </c>
      <c r="EK100" s="90"/>
      <c r="EL100" s="90"/>
      <c r="EM100" s="90"/>
      <c r="EN100" s="116"/>
      <c r="EO100" s="16">
        <f t="shared" si="81"/>
        <v>0</v>
      </c>
      <c r="EP100" s="90"/>
      <c r="EQ100" s="90"/>
      <c r="ER100" s="90"/>
      <c r="ES100" s="116"/>
      <c r="ET100" s="16">
        <f t="shared" si="82"/>
        <v>0</v>
      </c>
      <c r="EU100" s="90"/>
      <c r="EV100" s="90"/>
      <c r="EW100" s="90"/>
      <c r="EX100" s="116"/>
      <c r="EY100" s="16">
        <f t="shared" si="83"/>
        <v>0</v>
      </c>
      <c r="EZ100" s="90"/>
      <c r="FA100" s="90"/>
      <c r="FB100" s="90"/>
      <c r="FC100" s="116"/>
      <c r="FD100" s="16">
        <f t="shared" si="84"/>
        <v>0</v>
      </c>
      <c r="FE100" s="90"/>
      <c r="FF100" s="90"/>
      <c r="FG100" s="90"/>
      <c r="FH100" s="116"/>
      <c r="FI100" s="16">
        <f t="shared" si="85"/>
        <v>0</v>
      </c>
      <c r="FJ100" s="90"/>
      <c r="FK100" s="90"/>
      <c r="FL100" s="90"/>
      <c r="FM100" s="116"/>
      <c r="FN100" s="16">
        <f t="shared" si="86"/>
        <v>0</v>
      </c>
      <c r="FO100" s="90"/>
      <c r="FP100" s="90"/>
      <c r="FQ100" s="90"/>
      <c r="FR100" s="116"/>
      <c r="FS100" s="16">
        <f t="shared" si="87"/>
        <v>0</v>
      </c>
      <c r="FT100" s="90"/>
      <c r="FU100" s="90"/>
      <c r="FV100" s="90"/>
      <c r="FW100" s="116"/>
      <c r="FX100" s="16">
        <f t="shared" si="88"/>
        <v>0</v>
      </c>
      <c r="FY100" s="90"/>
      <c r="FZ100" s="90"/>
      <c r="GA100" s="90"/>
      <c r="GB100" s="116"/>
      <c r="GC100" s="16">
        <f t="shared" si="89"/>
        <v>0</v>
      </c>
      <c r="GD100" s="90"/>
      <c r="GE100" s="90"/>
      <c r="GF100" s="90"/>
      <c r="GG100" s="116"/>
      <c r="GH100" s="16">
        <f t="shared" si="90"/>
        <v>0</v>
      </c>
      <c r="GI100" s="90"/>
      <c r="GJ100" s="90"/>
      <c r="GK100" s="90"/>
      <c r="GL100" s="116"/>
      <c r="GM100" s="16">
        <f t="shared" si="91"/>
        <v>0</v>
      </c>
      <c r="GN100" s="90"/>
      <c r="GO100" s="90"/>
      <c r="GP100" s="90"/>
      <c r="GQ100" s="116"/>
      <c r="GR100" s="16">
        <f t="shared" si="92"/>
        <v>0</v>
      </c>
      <c r="GS100" s="90"/>
      <c r="GT100" s="90"/>
      <c r="GU100" s="90"/>
      <c r="GV100" s="116"/>
      <c r="GW100" s="16">
        <f t="shared" si="93"/>
        <v>0</v>
      </c>
      <c r="GX100" s="90"/>
      <c r="GY100" s="90"/>
      <c r="GZ100" s="90"/>
      <c r="HA100" s="116"/>
      <c r="HB100" s="16">
        <f t="shared" si="94"/>
        <v>0</v>
      </c>
      <c r="HC100" s="90"/>
      <c r="HD100" s="90"/>
      <c r="HE100" s="90"/>
      <c r="HF100" s="116"/>
      <c r="HG100" s="16">
        <f t="shared" si="95"/>
        <v>0</v>
      </c>
      <c r="HH100" s="90"/>
      <c r="HI100" s="90"/>
      <c r="HJ100" s="90"/>
      <c r="HK100" s="116"/>
      <c r="HL100" s="16">
        <f t="shared" si="96"/>
        <v>0</v>
      </c>
      <c r="HM100" s="90"/>
      <c r="HN100" s="90"/>
      <c r="HO100" s="90"/>
      <c r="HP100" s="116"/>
      <c r="HQ100" s="16">
        <f t="shared" si="97"/>
        <v>0</v>
      </c>
      <c r="HR100" s="90"/>
      <c r="HS100" s="90"/>
      <c r="HT100" s="90"/>
      <c r="HU100" s="116"/>
      <c r="HV100" s="16">
        <f t="shared" si="98"/>
        <v>0</v>
      </c>
      <c r="HW100" s="90"/>
      <c r="HX100" s="90"/>
      <c r="HY100" s="90"/>
      <c r="HZ100" s="116"/>
      <c r="IA100" s="16">
        <f t="shared" si="99"/>
        <v>0</v>
      </c>
      <c r="IB100" s="90"/>
      <c r="IC100" s="90"/>
      <c r="ID100" s="90"/>
      <c r="IE100" s="116"/>
      <c r="IF100" s="16">
        <f t="shared" si="100"/>
        <v>0</v>
      </c>
      <c r="IG100" s="90"/>
      <c r="IH100" s="90"/>
      <c r="II100" s="90"/>
      <c r="IJ100" s="116"/>
      <c r="IK100" s="16">
        <f t="shared" si="101"/>
        <v>0</v>
      </c>
      <c r="IL100" s="90"/>
      <c r="IM100" s="90"/>
      <c r="IN100" s="90"/>
      <c r="IO100" s="116"/>
      <c r="IP100" s="16">
        <f t="shared" si="102"/>
        <v>0</v>
      </c>
    </row>
    <row r="101" spans="1:250" x14ac:dyDescent="0.25">
      <c r="A101" s="90"/>
      <c r="B101" s="90"/>
      <c r="C101" s="90"/>
      <c r="D101" s="116"/>
      <c r="E101" s="16">
        <f t="shared" si="53"/>
        <v>0</v>
      </c>
      <c r="F101" s="90"/>
      <c r="G101" s="90"/>
      <c r="H101" s="90"/>
      <c r="I101" s="116"/>
      <c r="J101" s="16">
        <f t="shared" si="54"/>
        <v>0</v>
      </c>
      <c r="K101" s="90"/>
      <c r="L101" s="90"/>
      <c r="M101" s="90"/>
      <c r="N101" s="116"/>
      <c r="O101" s="16">
        <f t="shared" si="55"/>
        <v>0</v>
      </c>
      <c r="P101" s="90"/>
      <c r="Q101" s="90"/>
      <c r="R101" s="90"/>
      <c r="S101" s="116"/>
      <c r="T101" s="16">
        <f t="shared" si="56"/>
        <v>0</v>
      </c>
      <c r="U101" s="90"/>
      <c r="V101" s="90"/>
      <c r="W101" s="90"/>
      <c r="X101" s="116"/>
      <c r="Y101" s="16">
        <f t="shared" si="57"/>
        <v>0</v>
      </c>
      <c r="Z101" s="90"/>
      <c r="AA101" s="90"/>
      <c r="AB101" s="90"/>
      <c r="AC101" s="116"/>
      <c r="AD101" s="16">
        <f t="shared" si="58"/>
        <v>0</v>
      </c>
      <c r="AE101" s="90"/>
      <c r="AF101" s="90"/>
      <c r="AG101" s="90"/>
      <c r="AH101" s="116"/>
      <c r="AI101" s="16">
        <f t="shared" si="59"/>
        <v>0</v>
      </c>
      <c r="AJ101" s="90"/>
      <c r="AK101" s="90"/>
      <c r="AL101" s="90"/>
      <c r="AM101" s="116"/>
      <c r="AN101" s="16">
        <f t="shared" si="60"/>
        <v>0</v>
      </c>
      <c r="AO101" s="90"/>
      <c r="AP101" s="90"/>
      <c r="AQ101" s="90"/>
      <c r="AR101" s="116"/>
      <c r="AS101" s="16">
        <f t="shared" si="61"/>
        <v>0</v>
      </c>
      <c r="AT101" s="90"/>
      <c r="AU101" s="90"/>
      <c r="AV101" s="90"/>
      <c r="AW101" s="116"/>
      <c r="AX101" s="16">
        <f t="shared" si="62"/>
        <v>0</v>
      </c>
      <c r="AY101" s="90"/>
      <c r="AZ101" s="90"/>
      <c r="BA101" s="90"/>
      <c r="BB101" s="116"/>
      <c r="BC101" s="16">
        <f t="shared" si="63"/>
        <v>0</v>
      </c>
      <c r="BD101" s="90"/>
      <c r="BE101" s="90"/>
      <c r="BF101" s="90"/>
      <c r="BG101" s="116"/>
      <c r="BH101" s="16">
        <f t="shared" si="64"/>
        <v>0</v>
      </c>
      <c r="BI101" s="90"/>
      <c r="BJ101" s="90"/>
      <c r="BK101" s="90"/>
      <c r="BL101" s="116"/>
      <c r="BM101" s="16">
        <f t="shared" si="65"/>
        <v>0</v>
      </c>
      <c r="BN101" s="90"/>
      <c r="BO101" s="90"/>
      <c r="BP101" s="90"/>
      <c r="BQ101" s="116"/>
      <c r="BR101" s="16">
        <f t="shared" si="66"/>
        <v>0</v>
      </c>
      <c r="BS101" s="90"/>
      <c r="BT101" s="90"/>
      <c r="BU101" s="90"/>
      <c r="BV101" s="116"/>
      <c r="BW101" s="16">
        <f t="shared" si="67"/>
        <v>0</v>
      </c>
      <c r="BX101" s="90"/>
      <c r="BY101" s="90"/>
      <c r="BZ101" s="90"/>
      <c r="CA101" s="116"/>
      <c r="CB101" s="16">
        <f t="shared" si="68"/>
        <v>0</v>
      </c>
      <c r="CC101" s="90"/>
      <c r="CD101" s="90"/>
      <c r="CE101" s="90"/>
      <c r="CF101" s="116"/>
      <c r="CG101" s="16">
        <f t="shared" si="69"/>
        <v>0</v>
      </c>
      <c r="CH101" s="90"/>
      <c r="CI101" s="90"/>
      <c r="CJ101" s="90"/>
      <c r="CK101" s="116"/>
      <c r="CL101" s="16">
        <f t="shared" si="70"/>
        <v>0</v>
      </c>
      <c r="CM101" s="90"/>
      <c r="CN101" s="90"/>
      <c r="CO101" s="90"/>
      <c r="CP101" s="116"/>
      <c r="CQ101" s="16">
        <f t="shared" si="71"/>
        <v>0</v>
      </c>
      <c r="CR101" s="90"/>
      <c r="CS101" s="90"/>
      <c r="CT101" s="90"/>
      <c r="CU101" s="116"/>
      <c r="CV101" s="16">
        <f t="shared" si="72"/>
        <v>0</v>
      </c>
      <c r="CW101" s="90"/>
      <c r="CX101" s="90"/>
      <c r="CY101" s="90"/>
      <c r="CZ101" s="116"/>
      <c r="DA101" s="16">
        <f t="shared" si="73"/>
        <v>0</v>
      </c>
      <c r="DB101" s="90"/>
      <c r="DC101" s="90"/>
      <c r="DD101" s="90"/>
      <c r="DE101" s="116"/>
      <c r="DF101" s="16">
        <f t="shared" si="74"/>
        <v>0</v>
      </c>
      <c r="DG101" s="90"/>
      <c r="DH101" s="90"/>
      <c r="DI101" s="90"/>
      <c r="DJ101" s="116"/>
      <c r="DK101" s="16">
        <f t="shared" si="75"/>
        <v>0</v>
      </c>
      <c r="DL101" s="90"/>
      <c r="DM101" s="90"/>
      <c r="DN101" s="90"/>
      <c r="DO101" s="116"/>
      <c r="DP101" s="16">
        <f t="shared" si="76"/>
        <v>0</v>
      </c>
      <c r="DQ101" s="90"/>
      <c r="DR101" s="90"/>
      <c r="DS101" s="90"/>
      <c r="DT101" s="116"/>
      <c r="DU101" s="16">
        <f t="shared" si="77"/>
        <v>0</v>
      </c>
      <c r="DV101" s="90"/>
      <c r="DW101" s="90"/>
      <c r="DX101" s="90"/>
      <c r="DY101" s="116"/>
      <c r="DZ101" s="16">
        <f t="shared" si="78"/>
        <v>0</v>
      </c>
      <c r="EA101" s="90"/>
      <c r="EB101" s="90"/>
      <c r="EC101" s="90"/>
      <c r="ED101" s="116"/>
      <c r="EE101" s="16">
        <f t="shared" si="79"/>
        <v>0</v>
      </c>
      <c r="EF101" s="90"/>
      <c r="EG101" s="90"/>
      <c r="EH101" s="90"/>
      <c r="EI101" s="116"/>
      <c r="EJ101" s="16">
        <f t="shared" si="80"/>
        <v>0</v>
      </c>
      <c r="EK101" s="90"/>
      <c r="EL101" s="90"/>
      <c r="EM101" s="90"/>
      <c r="EN101" s="116"/>
      <c r="EO101" s="16">
        <f t="shared" si="81"/>
        <v>0</v>
      </c>
      <c r="EP101" s="90"/>
      <c r="EQ101" s="90"/>
      <c r="ER101" s="90"/>
      <c r="ES101" s="116"/>
      <c r="ET101" s="16">
        <f t="shared" si="82"/>
        <v>0</v>
      </c>
      <c r="EU101" s="90"/>
      <c r="EV101" s="90"/>
      <c r="EW101" s="90"/>
      <c r="EX101" s="116"/>
      <c r="EY101" s="16">
        <f t="shared" si="83"/>
        <v>0</v>
      </c>
      <c r="EZ101" s="90"/>
      <c r="FA101" s="90"/>
      <c r="FB101" s="90"/>
      <c r="FC101" s="116"/>
      <c r="FD101" s="16">
        <f t="shared" si="84"/>
        <v>0</v>
      </c>
      <c r="FE101" s="90"/>
      <c r="FF101" s="90"/>
      <c r="FG101" s="90"/>
      <c r="FH101" s="116"/>
      <c r="FI101" s="16">
        <f t="shared" si="85"/>
        <v>0</v>
      </c>
      <c r="FJ101" s="90"/>
      <c r="FK101" s="90"/>
      <c r="FL101" s="90"/>
      <c r="FM101" s="116"/>
      <c r="FN101" s="16">
        <f t="shared" si="86"/>
        <v>0</v>
      </c>
      <c r="FO101" s="90"/>
      <c r="FP101" s="90"/>
      <c r="FQ101" s="90"/>
      <c r="FR101" s="116"/>
      <c r="FS101" s="16">
        <f t="shared" si="87"/>
        <v>0</v>
      </c>
      <c r="FT101" s="90"/>
      <c r="FU101" s="90"/>
      <c r="FV101" s="90"/>
      <c r="FW101" s="116"/>
      <c r="FX101" s="16">
        <f t="shared" si="88"/>
        <v>0</v>
      </c>
      <c r="FY101" s="90"/>
      <c r="FZ101" s="90"/>
      <c r="GA101" s="90"/>
      <c r="GB101" s="116"/>
      <c r="GC101" s="16">
        <f t="shared" si="89"/>
        <v>0</v>
      </c>
      <c r="GD101" s="90"/>
      <c r="GE101" s="90"/>
      <c r="GF101" s="90"/>
      <c r="GG101" s="116"/>
      <c r="GH101" s="16">
        <f t="shared" si="90"/>
        <v>0</v>
      </c>
      <c r="GI101" s="90"/>
      <c r="GJ101" s="90"/>
      <c r="GK101" s="90"/>
      <c r="GL101" s="116"/>
      <c r="GM101" s="16">
        <f t="shared" si="91"/>
        <v>0</v>
      </c>
      <c r="GN101" s="90"/>
      <c r="GO101" s="90"/>
      <c r="GP101" s="90"/>
      <c r="GQ101" s="116"/>
      <c r="GR101" s="16">
        <f t="shared" si="92"/>
        <v>0</v>
      </c>
      <c r="GS101" s="90"/>
      <c r="GT101" s="90"/>
      <c r="GU101" s="90"/>
      <c r="GV101" s="116"/>
      <c r="GW101" s="16">
        <f t="shared" si="93"/>
        <v>0</v>
      </c>
      <c r="GX101" s="90"/>
      <c r="GY101" s="90"/>
      <c r="GZ101" s="90"/>
      <c r="HA101" s="116"/>
      <c r="HB101" s="16">
        <f t="shared" si="94"/>
        <v>0</v>
      </c>
      <c r="HC101" s="90"/>
      <c r="HD101" s="90"/>
      <c r="HE101" s="90"/>
      <c r="HF101" s="116"/>
      <c r="HG101" s="16">
        <f t="shared" si="95"/>
        <v>0</v>
      </c>
      <c r="HH101" s="90"/>
      <c r="HI101" s="90"/>
      <c r="HJ101" s="90"/>
      <c r="HK101" s="116"/>
      <c r="HL101" s="16">
        <f t="shared" si="96"/>
        <v>0</v>
      </c>
      <c r="HM101" s="90"/>
      <c r="HN101" s="90"/>
      <c r="HO101" s="90"/>
      <c r="HP101" s="116"/>
      <c r="HQ101" s="16">
        <f t="shared" si="97"/>
        <v>0</v>
      </c>
      <c r="HR101" s="90"/>
      <c r="HS101" s="90"/>
      <c r="HT101" s="90"/>
      <c r="HU101" s="116"/>
      <c r="HV101" s="16">
        <f t="shared" si="98"/>
        <v>0</v>
      </c>
      <c r="HW101" s="90"/>
      <c r="HX101" s="90"/>
      <c r="HY101" s="90"/>
      <c r="HZ101" s="116"/>
      <c r="IA101" s="16">
        <f t="shared" si="99"/>
        <v>0</v>
      </c>
      <c r="IB101" s="90"/>
      <c r="IC101" s="90"/>
      <c r="ID101" s="90"/>
      <c r="IE101" s="116"/>
      <c r="IF101" s="16">
        <f t="shared" si="100"/>
        <v>0</v>
      </c>
      <c r="IG101" s="90"/>
      <c r="IH101" s="90"/>
      <c r="II101" s="90"/>
      <c r="IJ101" s="116"/>
      <c r="IK101" s="16">
        <f t="shared" si="101"/>
        <v>0</v>
      </c>
      <c r="IL101" s="90"/>
      <c r="IM101" s="90"/>
      <c r="IN101" s="90"/>
      <c r="IO101" s="116"/>
      <c r="IP101" s="16">
        <f t="shared" si="102"/>
        <v>0</v>
      </c>
    </row>
    <row r="102" spans="1:250" x14ac:dyDescent="0.25">
      <c r="A102" s="90"/>
      <c r="B102" s="90"/>
      <c r="C102" s="90"/>
      <c r="D102" s="116"/>
      <c r="E102" s="16">
        <f t="shared" si="53"/>
        <v>0</v>
      </c>
      <c r="F102" s="90"/>
      <c r="G102" s="90"/>
      <c r="H102" s="90"/>
      <c r="I102" s="116"/>
      <c r="J102" s="16">
        <f t="shared" si="54"/>
        <v>0</v>
      </c>
      <c r="K102" s="90"/>
      <c r="L102" s="90"/>
      <c r="M102" s="90"/>
      <c r="N102" s="116"/>
      <c r="O102" s="16">
        <f t="shared" si="55"/>
        <v>0</v>
      </c>
      <c r="P102" s="90"/>
      <c r="Q102" s="90"/>
      <c r="R102" s="90"/>
      <c r="S102" s="116"/>
      <c r="T102" s="16">
        <f t="shared" si="56"/>
        <v>0</v>
      </c>
      <c r="U102" s="90"/>
      <c r="V102" s="90"/>
      <c r="W102" s="90"/>
      <c r="X102" s="116"/>
      <c r="Y102" s="16">
        <f t="shared" si="57"/>
        <v>0</v>
      </c>
      <c r="Z102" s="90"/>
      <c r="AA102" s="90"/>
      <c r="AB102" s="90"/>
      <c r="AC102" s="116"/>
      <c r="AD102" s="16">
        <f t="shared" si="58"/>
        <v>0</v>
      </c>
      <c r="AE102" s="90"/>
      <c r="AF102" s="90"/>
      <c r="AG102" s="90"/>
      <c r="AH102" s="116"/>
      <c r="AI102" s="16">
        <f t="shared" si="59"/>
        <v>0</v>
      </c>
      <c r="AJ102" s="90"/>
      <c r="AK102" s="90"/>
      <c r="AL102" s="90"/>
      <c r="AM102" s="116"/>
      <c r="AN102" s="16">
        <f t="shared" si="60"/>
        <v>0</v>
      </c>
      <c r="AO102" s="90"/>
      <c r="AP102" s="90"/>
      <c r="AQ102" s="90"/>
      <c r="AR102" s="116"/>
      <c r="AS102" s="16">
        <f t="shared" si="61"/>
        <v>0</v>
      </c>
      <c r="AT102" s="90"/>
      <c r="AU102" s="90"/>
      <c r="AV102" s="90"/>
      <c r="AW102" s="116"/>
      <c r="AX102" s="16">
        <f t="shared" si="62"/>
        <v>0</v>
      </c>
      <c r="AY102" s="90"/>
      <c r="AZ102" s="90"/>
      <c r="BA102" s="90"/>
      <c r="BB102" s="116"/>
      <c r="BC102" s="16">
        <f t="shared" si="63"/>
        <v>0</v>
      </c>
      <c r="BD102" s="90"/>
      <c r="BE102" s="90"/>
      <c r="BF102" s="90"/>
      <c r="BG102" s="116"/>
      <c r="BH102" s="16">
        <f t="shared" si="64"/>
        <v>0</v>
      </c>
      <c r="BI102" s="90"/>
      <c r="BJ102" s="90"/>
      <c r="BK102" s="90"/>
      <c r="BL102" s="116"/>
      <c r="BM102" s="16">
        <f t="shared" si="65"/>
        <v>0</v>
      </c>
      <c r="BN102" s="90"/>
      <c r="BO102" s="90"/>
      <c r="BP102" s="90"/>
      <c r="BQ102" s="116"/>
      <c r="BR102" s="16">
        <f t="shared" si="66"/>
        <v>0</v>
      </c>
      <c r="BS102" s="90"/>
      <c r="BT102" s="90"/>
      <c r="BU102" s="90"/>
      <c r="BV102" s="116"/>
      <c r="BW102" s="16">
        <f t="shared" si="67"/>
        <v>0</v>
      </c>
      <c r="BX102" s="90"/>
      <c r="BY102" s="90"/>
      <c r="BZ102" s="90"/>
      <c r="CA102" s="116"/>
      <c r="CB102" s="16">
        <f t="shared" si="68"/>
        <v>0</v>
      </c>
      <c r="CC102" s="90"/>
      <c r="CD102" s="90"/>
      <c r="CE102" s="90"/>
      <c r="CF102" s="116"/>
      <c r="CG102" s="16">
        <f t="shared" si="69"/>
        <v>0</v>
      </c>
      <c r="CH102" s="90"/>
      <c r="CI102" s="90"/>
      <c r="CJ102" s="90"/>
      <c r="CK102" s="116"/>
      <c r="CL102" s="16">
        <f t="shared" si="70"/>
        <v>0</v>
      </c>
      <c r="CM102" s="90"/>
      <c r="CN102" s="90"/>
      <c r="CO102" s="90"/>
      <c r="CP102" s="116"/>
      <c r="CQ102" s="16">
        <f t="shared" si="71"/>
        <v>0</v>
      </c>
      <c r="CR102" s="90"/>
      <c r="CS102" s="90"/>
      <c r="CT102" s="90"/>
      <c r="CU102" s="116"/>
      <c r="CV102" s="16">
        <f t="shared" si="72"/>
        <v>0</v>
      </c>
      <c r="CW102" s="90"/>
      <c r="CX102" s="90"/>
      <c r="CY102" s="90"/>
      <c r="CZ102" s="116"/>
      <c r="DA102" s="16">
        <f t="shared" si="73"/>
        <v>0</v>
      </c>
      <c r="DB102" s="90"/>
      <c r="DC102" s="90"/>
      <c r="DD102" s="90"/>
      <c r="DE102" s="116"/>
      <c r="DF102" s="16">
        <f t="shared" si="74"/>
        <v>0</v>
      </c>
      <c r="DG102" s="90"/>
      <c r="DH102" s="90"/>
      <c r="DI102" s="90"/>
      <c r="DJ102" s="116"/>
      <c r="DK102" s="16">
        <f t="shared" si="75"/>
        <v>0</v>
      </c>
      <c r="DL102" s="90"/>
      <c r="DM102" s="90"/>
      <c r="DN102" s="90"/>
      <c r="DO102" s="116"/>
      <c r="DP102" s="16">
        <f t="shared" si="76"/>
        <v>0</v>
      </c>
      <c r="DQ102" s="90"/>
      <c r="DR102" s="90"/>
      <c r="DS102" s="90"/>
      <c r="DT102" s="116"/>
      <c r="DU102" s="16">
        <f t="shared" si="77"/>
        <v>0</v>
      </c>
      <c r="DV102" s="90"/>
      <c r="DW102" s="90"/>
      <c r="DX102" s="90"/>
      <c r="DY102" s="116"/>
      <c r="DZ102" s="16">
        <f t="shared" si="78"/>
        <v>0</v>
      </c>
      <c r="EA102" s="90"/>
      <c r="EB102" s="90"/>
      <c r="EC102" s="90"/>
      <c r="ED102" s="116"/>
      <c r="EE102" s="16">
        <f t="shared" si="79"/>
        <v>0</v>
      </c>
      <c r="EF102" s="90"/>
      <c r="EG102" s="90"/>
      <c r="EH102" s="90"/>
      <c r="EI102" s="116"/>
      <c r="EJ102" s="16">
        <f t="shared" si="80"/>
        <v>0</v>
      </c>
      <c r="EK102" s="90"/>
      <c r="EL102" s="90"/>
      <c r="EM102" s="90"/>
      <c r="EN102" s="116"/>
      <c r="EO102" s="16">
        <f t="shared" si="81"/>
        <v>0</v>
      </c>
      <c r="EP102" s="90"/>
      <c r="EQ102" s="90"/>
      <c r="ER102" s="90"/>
      <c r="ES102" s="116"/>
      <c r="ET102" s="16">
        <f t="shared" si="82"/>
        <v>0</v>
      </c>
      <c r="EU102" s="90"/>
      <c r="EV102" s="90"/>
      <c r="EW102" s="90"/>
      <c r="EX102" s="116"/>
      <c r="EY102" s="16">
        <f t="shared" si="83"/>
        <v>0</v>
      </c>
      <c r="EZ102" s="90"/>
      <c r="FA102" s="90"/>
      <c r="FB102" s="90"/>
      <c r="FC102" s="116"/>
      <c r="FD102" s="16">
        <f t="shared" si="84"/>
        <v>0</v>
      </c>
      <c r="FE102" s="90"/>
      <c r="FF102" s="90"/>
      <c r="FG102" s="90"/>
      <c r="FH102" s="116"/>
      <c r="FI102" s="16">
        <f t="shared" si="85"/>
        <v>0</v>
      </c>
      <c r="FJ102" s="90"/>
      <c r="FK102" s="90"/>
      <c r="FL102" s="90"/>
      <c r="FM102" s="116"/>
      <c r="FN102" s="16">
        <f t="shared" si="86"/>
        <v>0</v>
      </c>
      <c r="FO102" s="90"/>
      <c r="FP102" s="90"/>
      <c r="FQ102" s="90"/>
      <c r="FR102" s="116"/>
      <c r="FS102" s="16">
        <f t="shared" si="87"/>
        <v>0</v>
      </c>
      <c r="FT102" s="90"/>
      <c r="FU102" s="90"/>
      <c r="FV102" s="90"/>
      <c r="FW102" s="116"/>
      <c r="FX102" s="16">
        <f t="shared" si="88"/>
        <v>0</v>
      </c>
      <c r="FY102" s="90"/>
      <c r="FZ102" s="90"/>
      <c r="GA102" s="90"/>
      <c r="GB102" s="116"/>
      <c r="GC102" s="16">
        <f t="shared" si="89"/>
        <v>0</v>
      </c>
      <c r="GD102" s="90"/>
      <c r="GE102" s="90"/>
      <c r="GF102" s="90"/>
      <c r="GG102" s="116"/>
      <c r="GH102" s="16">
        <f t="shared" si="90"/>
        <v>0</v>
      </c>
      <c r="GI102" s="90"/>
      <c r="GJ102" s="90"/>
      <c r="GK102" s="90"/>
      <c r="GL102" s="116"/>
      <c r="GM102" s="16">
        <f t="shared" si="91"/>
        <v>0</v>
      </c>
      <c r="GN102" s="90"/>
      <c r="GO102" s="90"/>
      <c r="GP102" s="90"/>
      <c r="GQ102" s="116"/>
      <c r="GR102" s="16">
        <f t="shared" si="92"/>
        <v>0</v>
      </c>
      <c r="GS102" s="90"/>
      <c r="GT102" s="90"/>
      <c r="GU102" s="90"/>
      <c r="GV102" s="116"/>
      <c r="GW102" s="16">
        <f t="shared" si="93"/>
        <v>0</v>
      </c>
      <c r="GX102" s="90"/>
      <c r="GY102" s="90"/>
      <c r="GZ102" s="90"/>
      <c r="HA102" s="116"/>
      <c r="HB102" s="16">
        <f t="shared" si="94"/>
        <v>0</v>
      </c>
      <c r="HC102" s="90"/>
      <c r="HD102" s="90"/>
      <c r="HE102" s="90"/>
      <c r="HF102" s="116"/>
      <c r="HG102" s="16">
        <f t="shared" si="95"/>
        <v>0</v>
      </c>
      <c r="HH102" s="90"/>
      <c r="HI102" s="90"/>
      <c r="HJ102" s="90"/>
      <c r="HK102" s="116"/>
      <c r="HL102" s="16">
        <f t="shared" si="96"/>
        <v>0</v>
      </c>
      <c r="HM102" s="90"/>
      <c r="HN102" s="90"/>
      <c r="HO102" s="90"/>
      <c r="HP102" s="116"/>
      <c r="HQ102" s="16">
        <f t="shared" si="97"/>
        <v>0</v>
      </c>
      <c r="HR102" s="90"/>
      <c r="HS102" s="90"/>
      <c r="HT102" s="90"/>
      <c r="HU102" s="116"/>
      <c r="HV102" s="16">
        <f t="shared" si="98"/>
        <v>0</v>
      </c>
      <c r="HW102" s="90"/>
      <c r="HX102" s="90"/>
      <c r="HY102" s="90"/>
      <c r="HZ102" s="116"/>
      <c r="IA102" s="16">
        <f t="shared" si="99"/>
        <v>0</v>
      </c>
      <c r="IB102" s="90"/>
      <c r="IC102" s="90"/>
      <c r="ID102" s="90"/>
      <c r="IE102" s="116"/>
      <c r="IF102" s="16">
        <f t="shared" si="100"/>
        <v>0</v>
      </c>
      <c r="IG102" s="90"/>
      <c r="IH102" s="90"/>
      <c r="II102" s="90"/>
      <c r="IJ102" s="116"/>
      <c r="IK102" s="16">
        <f t="shared" si="101"/>
        <v>0</v>
      </c>
      <c r="IL102" s="90"/>
      <c r="IM102" s="90"/>
      <c r="IN102" s="90"/>
      <c r="IO102" s="116"/>
      <c r="IP102" s="16">
        <f t="shared" si="102"/>
        <v>0</v>
      </c>
    </row>
    <row r="103" spans="1:250" x14ac:dyDescent="0.25">
      <c r="A103" s="90"/>
      <c r="B103" s="90"/>
      <c r="C103" s="90"/>
      <c r="D103" s="116"/>
      <c r="E103" s="16">
        <f t="shared" si="53"/>
        <v>0</v>
      </c>
      <c r="F103" s="90"/>
      <c r="G103" s="90"/>
      <c r="H103" s="90"/>
      <c r="I103" s="116"/>
      <c r="J103" s="16">
        <f t="shared" si="54"/>
        <v>0</v>
      </c>
      <c r="K103" s="90"/>
      <c r="L103" s="90"/>
      <c r="M103" s="90"/>
      <c r="N103" s="116"/>
      <c r="O103" s="16">
        <f t="shared" si="55"/>
        <v>0</v>
      </c>
      <c r="P103" s="90"/>
      <c r="Q103" s="90"/>
      <c r="R103" s="90"/>
      <c r="S103" s="116"/>
      <c r="T103" s="16">
        <f t="shared" si="56"/>
        <v>0</v>
      </c>
      <c r="U103" s="90"/>
      <c r="V103" s="90"/>
      <c r="W103" s="90"/>
      <c r="X103" s="116"/>
      <c r="Y103" s="16">
        <f t="shared" si="57"/>
        <v>0</v>
      </c>
      <c r="Z103" s="90"/>
      <c r="AA103" s="90"/>
      <c r="AB103" s="90"/>
      <c r="AC103" s="116"/>
      <c r="AD103" s="16">
        <f t="shared" si="58"/>
        <v>0</v>
      </c>
      <c r="AE103" s="90"/>
      <c r="AF103" s="90"/>
      <c r="AG103" s="90"/>
      <c r="AH103" s="116"/>
      <c r="AI103" s="16">
        <f t="shared" si="59"/>
        <v>0</v>
      </c>
      <c r="AJ103" s="90"/>
      <c r="AK103" s="90"/>
      <c r="AL103" s="90"/>
      <c r="AM103" s="116"/>
      <c r="AN103" s="16">
        <f t="shared" si="60"/>
        <v>0</v>
      </c>
      <c r="AO103" s="90"/>
      <c r="AP103" s="90"/>
      <c r="AQ103" s="90"/>
      <c r="AR103" s="116"/>
      <c r="AS103" s="16">
        <f t="shared" si="61"/>
        <v>0</v>
      </c>
      <c r="AT103" s="90"/>
      <c r="AU103" s="90"/>
      <c r="AV103" s="90"/>
      <c r="AW103" s="116"/>
      <c r="AX103" s="16">
        <f t="shared" si="62"/>
        <v>0</v>
      </c>
      <c r="AY103" s="90"/>
      <c r="AZ103" s="90"/>
      <c r="BA103" s="90"/>
      <c r="BB103" s="116"/>
      <c r="BC103" s="16">
        <f t="shared" si="63"/>
        <v>0</v>
      </c>
      <c r="BD103" s="90"/>
      <c r="BE103" s="90"/>
      <c r="BF103" s="90"/>
      <c r="BG103" s="116"/>
      <c r="BH103" s="16">
        <f t="shared" si="64"/>
        <v>0</v>
      </c>
      <c r="BI103" s="90"/>
      <c r="BJ103" s="90"/>
      <c r="BK103" s="90"/>
      <c r="BL103" s="116"/>
      <c r="BM103" s="16">
        <f t="shared" si="65"/>
        <v>0</v>
      </c>
      <c r="BN103" s="90"/>
      <c r="BO103" s="90"/>
      <c r="BP103" s="90"/>
      <c r="BQ103" s="116"/>
      <c r="BR103" s="16">
        <f t="shared" si="66"/>
        <v>0</v>
      </c>
      <c r="BS103" s="90"/>
      <c r="BT103" s="90"/>
      <c r="BU103" s="90"/>
      <c r="BV103" s="116"/>
      <c r="BW103" s="16">
        <f t="shared" si="67"/>
        <v>0</v>
      </c>
      <c r="BX103" s="90"/>
      <c r="BY103" s="90"/>
      <c r="BZ103" s="90"/>
      <c r="CA103" s="116"/>
      <c r="CB103" s="16">
        <f t="shared" si="68"/>
        <v>0</v>
      </c>
      <c r="CC103" s="90"/>
      <c r="CD103" s="90"/>
      <c r="CE103" s="90"/>
      <c r="CF103" s="116"/>
      <c r="CG103" s="16">
        <f t="shared" si="69"/>
        <v>0</v>
      </c>
      <c r="CH103" s="90"/>
      <c r="CI103" s="90"/>
      <c r="CJ103" s="90"/>
      <c r="CK103" s="116"/>
      <c r="CL103" s="16">
        <f t="shared" si="70"/>
        <v>0</v>
      </c>
      <c r="CM103" s="90"/>
      <c r="CN103" s="90"/>
      <c r="CO103" s="90"/>
      <c r="CP103" s="116"/>
      <c r="CQ103" s="16">
        <f t="shared" si="71"/>
        <v>0</v>
      </c>
      <c r="CR103" s="90"/>
      <c r="CS103" s="90"/>
      <c r="CT103" s="90"/>
      <c r="CU103" s="116"/>
      <c r="CV103" s="16">
        <f t="shared" si="72"/>
        <v>0</v>
      </c>
      <c r="CW103" s="90"/>
      <c r="CX103" s="90"/>
      <c r="CY103" s="90"/>
      <c r="CZ103" s="116"/>
      <c r="DA103" s="16">
        <f t="shared" si="73"/>
        <v>0</v>
      </c>
      <c r="DB103" s="90"/>
      <c r="DC103" s="90"/>
      <c r="DD103" s="90"/>
      <c r="DE103" s="116"/>
      <c r="DF103" s="16">
        <f t="shared" si="74"/>
        <v>0</v>
      </c>
      <c r="DG103" s="90"/>
      <c r="DH103" s="90"/>
      <c r="DI103" s="90"/>
      <c r="DJ103" s="116"/>
      <c r="DK103" s="16">
        <f t="shared" si="75"/>
        <v>0</v>
      </c>
      <c r="DL103" s="90"/>
      <c r="DM103" s="90"/>
      <c r="DN103" s="90"/>
      <c r="DO103" s="116"/>
      <c r="DP103" s="16">
        <f t="shared" si="76"/>
        <v>0</v>
      </c>
      <c r="DQ103" s="90"/>
      <c r="DR103" s="90"/>
      <c r="DS103" s="90"/>
      <c r="DT103" s="116"/>
      <c r="DU103" s="16">
        <f t="shared" si="77"/>
        <v>0</v>
      </c>
      <c r="DV103" s="90"/>
      <c r="DW103" s="90"/>
      <c r="DX103" s="90"/>
      <c r="DY103" s="116"/>
      <c r="DZ103" s="16">
        <f t="shared" si="78"/>
        <v>0</v>
      </c>
      <c r="EA103" s="90"/>
      <c r="EB103" s="90"/>
      <c r="EC103" s="90"/>
      <c r="ED103" s="116"/>
      <c r="EE103" s="16">
        <f t="shared" si="79"/>
        <v>0</v>
      </c>
      <c r="EF103" s="90"/>
      <c r="EG103" s="90"/>
      <c r="EH103" s="90"/>
      <c r="EI103" s="116"/>
      <c r="EJ103" s="16">
        <f t="shared" si="80"/>
        <v>0</v>
      </c>
      <c r="EK103" s="90"/>
      <c r="EL103" s="90"/>
      <c r="EM103" s="90"/>
      <c r="EN103" s="116"/>
      <c r="EO103" s="16">
        <f t="shared" si="81"/>
        <v>0</v>
      </c>
      <c r="EP103" s="90"/>
      <c r="EQ103" s="90"/>
      <c r="ER103" s="90"/>
      <c r="ES103" s="116"/>
      <c r="ET103" s="16">
        <f t="shared" si="82"/>
        <v>0</v>
      </c>
      <c r="EU103" s="90"/>
      <c r="EV103" s="90"/>
      <c r="EW103" s="90"/>
      <c r="EX103" s="116"/>
      <c r="EY103" s="16">
        <f t="shared" si="83"/>
        <v>0</v>
      </c>
      <c r="EZ103" s="90"/>
      <c r="FA103" s="90"/>
      <c r="FB103" s="90"/>
      <c r="FC103" s="116"/>
      <c r="FD103" s="16">
        <f t="shared" si="84"/>
        <v>0</v>
      </c>
      <c r="FE103" s="90"/>
      <c r="FF103" s="90"/>
      <c r="FG103" s="90"/>
      <c r="FH103" s="116"/>
      <c r="FI103" s="16">
        <f t="shared" si="85"/>
        <v>0</v>
      </c>
      <c r="FJ103" s="90"/>
      <c r="FK103" s="90"/>
      <c r="FL103" s="90"/>
      <c r="FM103" s="116"/>
      <c r="FN103" s="16">
        <f t="shared" si="86"/>
        <v>0</v>
      </c>
      <c r="FO103" s="90"/>
      <c r="FP103" s="90"/>
      <c r="FQ103" s="90"/>
      <c r="FR103" s="116"/>
      <c r="FS103" s="16">
        <f t="shared" si="87"/>
        <v>0</v>
      </c>
      <c r="FT103" s="90"/>
      <c r="FU103" s="90"/>
      <c r="FV103" s="90"/>
      <c r="FW103" s="116"/>
      <c r="FX103" s="16">
        <f t="shared" si="88"/>
        <v>0</v>
      </c>
      <c r="FY103" s="90"/>
      <c r="FZ103" s="90"/>
      <c r="GA103" s="90"/>
      <c r="GB103" s="116"/>
      <c r="GC103" s="16">
        <f t="shared" si="89"/>
        <v>0</v>
      </c>
      <c r="GD103" s="90"/>
      <c r="GE103" s="90"/>
      <c r="GF103" s="90"/>
      <c r="GG103" s="116"/>
      <c r="GH103" s="16">
        <f t="shared" si="90"/>
        <v>0</v>
      </c>
      <c r="GI103" s="90"/>
      <c r="GJ103" s="90"/>
      <c r="GK103" s="90"/>
      <c r="GL103" s="116"/>
      <c r="GM103" s="16">
        <f t="shared" si="91"/>
        <v>0</v>
      </c>
      <c r="GN103" s="90"/>
      <c r="GO103" s="90"/>
      <c r="GP103" s="90"/>
      <c r="GQ103" s="116"/>
      <c r="GR103" s="16">
        <f t="shared" si="92"/>
        <v>0</v>
      </c>
      <c r="GS103" s="90"/>
      <c r="GT103" s="90"/>
      <c r="GU103" s="90"/>
      <c r="GV103" s="116"/>
      <c r="GW103" s="16">
        <f t="shared" si="93"/>
        <v>0</v>
      </c>
      <c r="GX103" s="90"/>
      <c r="GY103" s="90"/>
      <c r="GZ103" s="90"/>
      <c r="HA103" s="116"/>
      <c r="HB103" s="16">
        <f t="shared" si="94"/>
        <v>0</v>
      </c>
      <c r="HC103" s="90"/>
      <c r="HD103" s="90"/>
      <c r="HE103" s="90"/>
      <c r="HF103" s="116"/>
      <c r="HG103" s="16">
        <f t="shared" si="95"/>
        <v>0</v>
      </c>
      <c r="HH103" s="90"/>
      <c r="HI103" s="90"/>
      <c r="HJ103" s="90"/>
      <c r="HK103" s="116"/>
      <c r="HL103" s="16">
        <f t="shared" si="96"/>
        <v>0</v>
      </c>
      <c r="HM103" s="90"/>
      <c r="HN103" s="90"/>
      <c r="HO103" s="90"/>
      <c r="HP103" s="116"/>
      <c r="HQ103" s="16">
        <f t="shared" si="97"/>
        <v>0</v>
      </c>
      <c r="HR103" s="90"/>
      <c r="HS103" s="90"/>
      <c r="HT103" s="90"/>
      <c r="HU103" s="116"/>
      <c r="HV103" s="16">
        <f t="shared" si="98"/>
        <v>0</v>
      </c>
      <c r="HW103" s="90"/>
      <c r="HX103" s="90"/>
      <c r="HY103" s="90"/>
      <c r="HZ103" s="116"/>
      <c r="IA103" s="16">
        <f t="shared" si="99"/>
        <v>0</v>
      </c>
      <c r="IB103" s="90"/>
      <c r="IC103" s="90"/>
      <c r="ID103" s="90"/>
      <c r="IE103" s="116"/>
      <c r="IF103" s="16">
        <f t="shared" si="100"/>
        <v>0</v>
      </c>
      <c r="IG103" s="90"/>
      <c r="IH103" s="90"/>
      <c r="II103" s="90"/>
      <c r="IJ103" s="116"/>
      <c r="IK103" s="16">
        <f t="shared" si="101"/>
        <v>0</v>
      </c>
      <c r="IL103" s="90"/>
      <c r="IM103" s="90"/>
      <c r="IN103" s="90"/>
      <c r="IO103" s="116"/>
      <c r="IP103" s="16">
        <f t="shared" si="102"/>
        <v>0</v>
      </c>
    </row>
    <row r="104" spans="1:250" x14ac:dyDescent="0.25">
      <c r="A104" s="90"/>
      <c r="B104" s="90"/>
      <c r="C104" s="90"/>
      <c r="D104" s="116"/>
      <c r="E104" s="16">
        <f t="shared" si="53"/>
        <v>0</v>
      </c>
      <c r="F104" s="90"/>
      <c r="G104" s="90"/>
      <c r="H104" s="90"/>
      <c r="I104" s="116"/>
      <c r="J104" s="16">
        <f t="shared" si="54"/>
        <v>0</v>
      </c>
      <c r="K104" s="90"/>
      <c r="L104" s="90"/>
      <c r="M104" s="90"/>
      <c r="N104" s="116"/>
      <c r="O104" s="16">
        <f t="shared" si="55"/>
        <v>0</v>
      </c>
      <c r="P104" s="90"/>
      <c r="Q104" s="90"/>
      <c r="R104" s="90"/>
      <c r="S104" s="116"/>
      <c r="T104" s="16">
        <f t="shared" si="56"/>
        <v>0</v>
      </c>
      <c r="U104" s="90"/>
      <c r="V104" s="90"/>
      <c r="W104" s="90"/>
      <c r="X104" s="116"/>
      <c r="Y104" s="16">
        <f t="shared" si="57"/>
        <v>0</v>
      </c>
      <c r="Z104" s="90"/>
      <c r="AA104" s="90"/>
      <c r="AB104" s="90"/>
      <c r="AC104" s="116"/>
      <c r="AD104" s="16">
        <f t="shared" si="58"/>
        <v>0</v>
      </c>
      <c r="AE104" s="90"/>
      <c r="AF104" s="90"/>
      <c r="AG104" s="90"/>
      <c r="AH104" s="116"/>
      <c r="AI104" s="16">
        <f t="shared" si="59"/>
        <v>0</v>
      </c>
      <c r="AJ104" s="90"/>
      <c r="AK104" s="90"/>
      <c r="AL104" s="90"/>
      <c r="AM104" s="116"/>
      <c r="AN104" s="16">
        <f t="shared" si="60"/>
        <v>0</v>
      </c>
      <c r="AO104" s="90"/>
      <c r="AP104" s="90"/>
      <c r="AQ104" s="90"/>
      <c r="AR104" s="116"/>
      <c r="AS104" s="16">
        <f t="shared" si="61"/>
        <v>0</v>
      </c>
      <c r="AT104" s="90"/>
      <c r="AU104" s="90"/>
      <c r="AV104" s="90"/>
      <c r="AW104" s="116"/>
      <c r="AX104" s="16">
        <f t="shared" si="62"/>
        <v>0</v>
      </c>
      <c r="AY104" s="90"/>
      <c r="AZ104" s="90"/>
      <c r="BA104" s="90"/>
      <c r="BB104" s="116"/>
      <c r="BC104" s="16">
        <f t="shared" si="63"/>
        <v>0</v>
      </c>
      <c r="BD104" s="90"/>
      <c r="BE104" s="90"/>
      <c r="BF104" s="90"/>
      <c r="BG104" s="116"/>
      <c r="BH104" s="16">
        <f t="shared" si="64"/>
        <v>0</v>
      </c>
      <c r="BI104" s="90"/>
      <c r="BJ104" s="90"/>
      <c r="BK104" s="90"/>
      <c r="BL104" s="116"/>
      <c r="BM104" s="16">
        <f t="shared" si="65"/>
        <v>0</v>
      </c>
      <c r="BN104" s="90"/>
      <c r="BO104" s="90"/>
      <c r="BP104" s="90"/>
      <c r="BQ104" s="116"/>
      <c r="BR104" s="16">
        <f t="shared" si="66"/>
        <v>0</v>
      </c>
      <c r="BS104" s="90"/>
      <c r="BT104" s="90"/>
      <c r="BU104" s="90"/>
      <c r="BV104" s="116"/>
      <c r="BW104" s="16">
        <f t="shared" si="67"/>
        <v>0</v>
      </c>
      <c r="BX104" s="90"/>
      <c r="BY104" s="90"/>
      <c r="BZ104" s="90"/>
      <c r="CA104" s="116"/>
      <c r="CB104" s="16">
        <f t="shared" si="68"/>
        <v>0</v>
      </c>
      <c r="CC104" s="90"/>
      <c r="CD104" s="90"/>
      <c r="CE104" s="90"/>
      <c r="CF104" s="116"/>
      <c r="CG104" s="16">
        <f t="shared" si="69"/>
        <v>0</v>
      </c>
      <c r="CH104" s="90"/>
      <c r="CI104" s="90"/>
      <c r="CJ104" s="90"/>
      <c r="CK104" s="116"/>
      <c r="CL104" s="16">
        <f t="shared" si="70"/>
        <v>0</v>
      </c>
      <c r="CM104" s="90"/>
      <c r="CN104" s="90"/>
      <c r="CO104" s="90"/>
      <c r="CP104" s="116"/>
      <c r="CQ104" s="16">
        <f t="shared" si="71"/>
        <v>0</v>
      </c>
      <c r="CR104" s="90"/>
      <c r="CS104" s="90"/>
      <c r="CT104" s="90"/>
      <c r="CU104" s="116"/>
      <c r="CV104" s="16">
        <f t="shared" si="72"/>
        <v>0</v>
      </c>
      <c r="CW104" s="90"/>
      <c r="CX104" s="90"/>
      <c r="CY104" s="90"/>
      <c r="CZ104" s="116"/>
      <c r="DA104" s="16">
        <f t="shared" si="73"/>
        <v>0</v>
      </c>
      <c r="DB104" s="90"/>
      <c r="DC104" s="90"/>
      <c r="DD104" s="90"/>
      <c r="DE104" s="116"/>
      <c r="DF104" s="16">
        <f t="shared" si="74"/>
        <v>0</v>
      </c>
      <c r="DG104" s="90"/>
      <c r="DH104" s="90"/>
      <c r="DI104" s="90"/>
      <c r="DJ104" s="116"/>
      <c r="DK104" s="16">
        <f t="shared" si="75"/>
        <v>0</v>
      </c>
      <c r="DL104" s="90"/>
      <c r="DM104" s="90"/>
      <c r="DN104" s="90"/>
      <c r="DO104" s="116"/>
      <c r="DP104" s="16">
        <f t="shared" si="76"/>
        <v>0</v>
      </c>
      <c r="DQ104" s="90"/>
      <c r="DR104" s="90"/>
      <c r="DS104" s="90"/>
      <c r="DT104" s="116"/>
      <c r="DU104" s="16">
        <f t="shared" si="77"/>
        <v>0</v>
      </c>
      <c r="DV104" s="90"/>
      <c r="DW104" s="90"/>
      <c r="DX104" s="90"/>
      <c r="DY104" s="116"/>
      <c r="DZ104" s="16">
        <f t="shared" si="78"/>
        <v>0</v>
      </c>
      <c r="EA104" s="90"/>
      <c r="EB104" s="90"/>
      <c r="EC104" s="90"/>
      <c r="ED104" s="116"/>
      <c r="EE104" s="16">
        <f t="shared" si="79"/>
        <v>0</v>
      </c>
      <c r="EF104" s="90"/>
      <c r="EG104" s="90"/>
      <c r="EH104" s="90"/>
      <c r="EI104" s="116"/>
      <c r="EJ104" s="16">
        <f t="shared" si="80"/>
        <v>0</v>
      </c>
      <c r="EK104" s="90"/>
      <c r="EL104" s="90"/>
      <c r="EM104" s="90"/>
      <c r="EN104" s="116"/>
      <c r="EO104" s="16">
        <f t="shared" si="81"/>
        <v>0</v>
      </c>
      <c r="EP104" s="90"/>
      <c r="EQ104" s="90"/>
      <c r="ER104" s="90"/>
      <c r="ES104" s="116"/>
      <c r="ET104" s="16">
        <f t="shared" si="82"/>
        <v>0</v>
      </c>
      <c r="EU104" s="90"/>
      <c r="EV104" s="90"/>
      <c r="EW104" s="90"/>
      <c r="EX104" s="116"/>
      <c r="EY104" s="16">
        <f t="shared" si="83"/>
        <v>0</v>
      </c>
      <c r="EZ104" s="90"/>
      <c r="FA104" s="90"/>
      <c r="FB104" s="90"/>
      <c r="FC104" s="116"/>
      <c r="FD104" s="16">
        <f t="shared" si="84"/>
        <v>0</v>
      </c>
      <c r="FE104" s="90"/>
      <c r="FF104" s="90"/>
      <c r="FG104" s="90"/>
      <c r="FH104" s="116"/>
      <c r="FI104" s="16">
        <f t="shared" si="85"/>
        <v>0</v>
      </c>
      <c r="FJ104" s="90"/>
      <c r="FK104" s="90"/>
      <c r="FL104" s="90"/>
      <c r="FM104" s="116"/>
      <c r="FN104" s="16">
        <f t="shared" si="86"/>
        <v>0</v>
      </c>
      <c r="FO104" s="90"/>
      <c r="FP104" s="90"/>
      <c r="FQ104" s="90"/>
      <c r="FR104" s="116"/>
      <c r="FS104" s="16">
        <f t="shared" si="87"/>
        <v>0</v>
      </c>
      <c r="FT104" s="90"/>
      <c r="FU104" s="90"/>
      <c r="FV104" s="90"/>
      <c r="FW104" s="116"/>
      <c r="FX104" s="16">
        <f t="shared" si="88"/>
        <v>0</v>
      </c>
      <c r="FY104" s="90"/>
      <c r="FZ104" s="90"/>
      <c r="GA104" s="90"/>
      <c r="GB104" s="116"/>
      <c r="GC104" s="16">
        <f t="shared" si="89"/>
        <v>0</v>
      </c>
      <c r="GD104" s="90"/>
      <c r="GE104" s="90"/>
      <c r="GF104" s="90"/>
      <c r="GG104" s="116"/>
      <c r="GH104" s="16">
        <f t="shared" si="90"/>
        <v>0</v>
      </c>
      <c r="GI104" s="90"/>
      <c r="GJ104" s="90"/>
      <c r="GK104" s="90"/>
      <c r="GL104" s="116"/>
      <c r="GM104" s="16">
        <f t="shared" si="91"/>
        <v>0</v>
      </c>
      <c r="GN104" s="90"/>
      <c r="GO104" s="90"/>
      <c r="GP104" s="90"/>
      <c r="GQ104" s="116"/>
      <c r="GR104" s="16">
        <f t="shared" si="92"/>
        <v>0</v>
      </c>
      <c r="GS104" s="90"/>
      <c r="GT104" s="90"/>
      <c r="GU104" s="90"/>
      <c r="GV104" s="116"/>
      <c r="GW104" s="16">
        <f t="shared" si="93"/>
        <v>0</v>
      </c>
      <c r="GX104" s="90"/>
      <c r="GY104" s="90"/>
      <c r="GZ104" s="90"/>
      <c r="HA104" s="116"/>
      <c r="HB104" s="16">
        <f t="shared" si="94"/>
        <v>0</v>
      </c>
      <c r="HC104" s="90"/>
      <c r="HD104" s="90"/>
      <c r="HE104" s="90"/>
      <c r="HF104" s="116"/>
      <c r="HG104" s="16">
        <f t="shared" si="95"/>
        <v>0</v>
      </c>
      <c r="HH104" s="90"/>
      <c r="HI104" s="90"/>
      <c r="HJ104" s="90"/>
      <c r="HK104" s="116"/>
      <c r="HL104" s="16">
        <f t="shared" si="96"/>
        <v>0</v>
      </c>
      <c r="HM104" s="90"/>
      <c r="HN104" s="90"/>
      <c r="HO104" s="90"/>
      <c r="HP104" s="116"/>
      <c r="HQ104" s="16">
        <f t="shared" si="97"/>
        <v>0</v>
      </c>
      <c r="HR104" s="90"/>
      <c r="HS104" s="90"/>
      <c r="HT104" s="90"/>
      <c r="HU104" s="116"/>
      <c r="HV104" s="16">
        <f t="shared" si="98"/>
        <v>0</v>
      </c>
      <c r="HW104" s="90"/>
      <c r="HX104" s="90"/>
      <c r="HY104" s="90"/>
      <c r="HZ104" s="116"/>
      <c r="IA104" s="16">
        <f t="shared" si="99"/>
        <v>0</v>
      </c>
      <c r="IB104" s="90"/>
      <c r="IC104" s="90"/>
      <c r="ID104" s="90"/>
      <c r="IE104" s="116"/>
      <c r="IF104" s="16">
        <f t="shared" si="100"/>
        <v>0</v>
      </c>
      <c r="IG104" s="90"/>
      <c r="IH104" s="90"/>
      <c r="II104" s="90"/>
      <c r="IJ104" s="116"/>
      <c r="IK104" s="16">
        <f t="shared" si="101"/>
        <v>0</v>
      </c>
      <c r="IL104" s="90"/>
      <c r="IM104" s="90"/>
      <c r="IN104" s="90"/>
      <c r="IO104" s="116"/>
      <c r="IP104" s="16">
        <f t="shared" si="102"/>
        <v>0</v>
      </c>
    </row>
    <row r="105" spans="1:250" x14ac:dyDescent="0.25">
      <c r="A105" s="90"/>
      <c r="B105" s="90"/>
      <c r="C105" s="90"/>
      <c r="D105" s="116"/>
      <c r="E105" s="16">
        <f t="shared" si="53"/>
        <v>0</v>
      </c>
      <c r="F105" s="90"/>
      <c r="G105" s="90"/>
      <c r="H105" s="90"/>
      <c r="I105" s="116"/>
      <c r="J105" s="16">
        <f t="shared" si="54"/>
        <v>0</v>
      </c>
      <c r="K105" s="90"/>
      <c r="L105" s="90"/>
      <c r="M105" s="90"/>
      <c r="N105" s="116"/>
      <c r="O105" s="16">
        <f t="shared" si="55"/>
        <v>0</v>
      </c>
      <c r="P105" s="90"/>
      <c r="Q105" s="90"/>
      <c r="R105" s="90"/>
      <c r="S105" s="116"/>
      <c r="T105" s="16">
        <f t="shared" si="56"/>
        <v>0</v>
      </c>
      <c r="U105" s="90"/>
      <c r="V105" s="90"/>
      <c r="W105" s="90"/>
      <c r="X105" s="116"/>
      <c r="Y105" s="16">
        <f t="shared" si="57"/>
        <v>0</v>
      </c>
      <c r="Z105" s="90"/>
      <c r="AA105" s="90"/>
      <c r="AB105" s="90"/>
      <c r="AC105" s="116"/>
      <c r="AD105" s="16">
        <f t="shared" si="58"/>
        <v>0</v>
      </c>
      <c r="AE105" s="90"/>
      <c r="AF105" s="90"/>
      <c r="AG105" s="90"/>
      <c r="AH105" s="116"/>
      <c r="AI105" s="16">
        <f t="shared" si="59"/>
        <v>0</v>
      </c>
      <c r="AJ105" s="90"/>
      <c r="AK105" s="90"/>
      <c r="AL105" s="90"/>
      <c r="AM105" s="116"/>
      <c r="AN105" s="16">
        <f t="shared" si="60"/>
        <v>0</v>
      </c>
      <c r="AO105" s="90"/>
      <c r="AP105" s="90"/>
      <c r="AQ105" s="90"/>
      <c r="AR105" s="116"/>
      <c r="AS105" s="16">
        <f t="shared" si="61"/>
        <v>0</v>
      </c>
      <c r="AT105" s="90"/>
      <c r="AU105" s="90"/>
      <c r="AV105" s="90"/>
      <c r="AW105" s="116"/>
      <c r="AX105" s="16">
        <f t="shared" si="62"/>
        <v>0</v>
      </c>
      <c r="AY105" s="90"/>
      <c r="AZ105" s="90"/>
      <c r="BA105" s="90"/>
      <c r="BB105" s="116"/>
      <c r="BC105" s="16">
        <f t="shared" si="63"/>
        <v>0</v>
      </c>
      <c r="BD105" s="90"/>
      <c r="BE105" s="90"/>
      <c r="BF105" s="90"/>
      <c r="BG105" s="116"/>
      <c r="BH105" s="16">
        <f t="shared" si="64"/>
        <v>0</v>
      </c>
      <c r="BI105" s="90"/>
      <c r="BJ105" s="90"/>
      <c r="BK105" s="90"/>
      <c r="BL105" s="116"/>
      <c r="BM105" s="16">
        <f t="shared" si="65"/>
        <v>0</v>
      </c>
      <c r="BN105" s="90"/>
      <c r="BO105" s="90"/>
      <c r="BP105" s="90"/>
      <c r="BQ105" s="116"/>
      <c r="BR105" s="16">
        <f t="shared" si="66"/>
        <v>0</v>
      </c>
      <c r="BS105" s="90"/>
      <c r="BT105" s="90"/>
      <c r="BU105" s="90"/>
      <c r="BV105" s="116"/>
      <c r="BW105" s="16">
        <f t="shared" si="67"/>
        <v>0</v>
      </c>
      <c r="BX105" s="90"/>
      <c r="BY105" s="90"/>
      <c r="BZ105" s="90"/>
      <c r="CA105" s="116"/>
      <c r="CB105" s="16">
        <f t="shared" si="68"/>
        <v>0</v>
      </c>
      <c r="CC105" s="90"/>
      <c r="CD105" s="90"/>
      <c r="CE105" s="90"/>
      <c r="CF105" s="116"/>
      <c r="CG105" s="16">
        <f t="shared" si="69"/>
        <v>0</v>
      </c>
      <c r="CH105" s="90"/>
      <c r="CI105" s="90"/>
      <c r="CJ105" s="90"/>
      <c r="CK105" s="116"/>
      <c r="CL105" s="16">
        <f t="shared" si="70"/>
        <v>0</v>
      </c>
      <c r="CM105" s="90"/>
      <c r="CN105" s="90"/>
      <c r="CO105" s="90"/>
      <c r="CP105" s="116"/>
      <c r="CQ105" s="16">
        <f t="shared" si="71"/>
        <v>0</v>
      </c>
      <c r="CR105" s="90"/>
      <c r="CS105" s="90"/>
      <c r="CT105" s="90"/>
      <c r="CU105" s="116"/>
      <c r="CV105" s="16">
        <f t="shared" si="72"/>
        <v>0</v>
      </c>
      <c r="CW105" s="90"/>
      <c r="CX105" s="90"/>
      <c r="CY105" s="90"/>
      <c r="CZ105" s="116"/>
      <c r="DA105" s="16">
        <f t="shared" si="73"/>
        <v>0</v>
      </c>
      <c r="DB105" s="90"/>
      <c r="DC105" s="90"/>
      <c r="DD105" s="90"/>
      <c r="DE105" s="116"/>
      <c r="DF105" s="16">
        <f t="shared" si="74"/>
        <v>0</v>
      </c>
      <c r="DG105" s="90"/>
      <c r="DH105" s="90"/>
      <c r="DI105" s="90"/>
      <c r="DJ105" s="116"/>
      <c r="DK105" s="16">
        <f t="shared" si="75"/>
        <v>0</v>
      </c>
      <c r="DL105" s="90"/>
      <c r="DM105" s="90"/>
      <c r="DN105" s="90"/>
      <c r="DO105" s="116"/>
      <c r="DP105" s="16">
        <f t="shared" si="76"/>
        <v>0</v>
      </c>
      <c r="DQ105" s="90"/>
      <c r="DR105" s="90"/>
      <c r="DS105" s="90"/>
      <c r="DT105" s="116"/>
      <c r="DU105" s="16">
        <f t="shared" si="77"/>
        <v>0</v>
      </c>
      <c r="DV105" s="90"/>
      <c r="DW105" s="90"/>
      <c r="DX105" s="90"/>
      <c r="DY105" s="116"/>
      <c r="DZ105" s="16">
        <f t="shared" si="78"/>
        <v>0</v>
      </c>
      <c r="EA105" s="90"/>
      <c r="EB105" s="90"/>
      <c r="EC105" s="90"/>
      <c r="ED105" s="116"/>
      <c r="EE105" s="16">
        <f t="shared" si="79"/>
        <v>0</v>
      </c>
      <c r="EF105" s="90"/>
      <c r="EG105" s="90"/>
      <c r="EH105" s="90"/>
      <c r="EI105" s="116"/>
      <c r="EJ105" s="16">
        <f t="shared" si="80"/>
        <v>0</v>
      </c>
      <c r="EK105" s="90"/>
      <c r="EL105" s="90"/>
      <c r="EM105" s="90"/>
      <c r="EN105" s="116"/>
      <c r="EO105" s="16">
        <f t="shared" si="81"/>
        <v>0</v>
      </c>
      <c r="EP105" s="90"/>
      <c r="EQ105" s="90"/>
      <c r="ER105" s="90"/>
      <c r="ES105" s="116"/>
      <c r="ET105" s="16">
        <f t="shared" si="82"/>
        <v>0</v>
      </c>
      <c r="EU105" s="90"/>
      <c r="EV105" s="90"/>
      <c r="EW105" s="90"/>
      <c r="EX105" s="116"/>
      <c r="EY105" s="16">
        <f t="shared" si="83"/>
        <v>0</v>
      </c>
      <c r="EZ105" s="90"/>
      <c r="FA105" s="90"/>
      <c r="FB105" s="90"/>
      <c r="FC105" s="116"/>
      <c r="FD105" s="16">
        <f t="shared" si="84"/>
        <v>0</v>
      </c>
      <c r="FE105" s="90"/>
      <c r="FF105" s="90"/>
      <c r="FG105" s="90"/>
      <c r="FH105" s="116"/>
      <c r="FI105" s="16">
        <f t="shared" si="85"/>
        <v>0</v>
      </c>
      <c r="FJ105" s="90"/>
      <c r="FK105" s="90"/>
      <c r="FL105" s="90"/>
      <c r="FM105" s="116"/>
      <c r="FN105" s="16">
        <f t="shared" si="86"/>
        <v>0</v>
      </c>
      <c r="FO105" s="90"/>
      <c r="FP105" s="90"/>
      <c r="FQ105" s="90"/>
      <c r="FR105" s="116"/>
      <c r="FS105" s="16">
        <f t="shared" si="87"/>
        <v>0</v>
      </c>
      <c r="FT105" s="90"/>
      <c r="FU105" s="90"/>
      <c r="FV105" s="90"/>
      <c r="FW105" s="116"/>
      <c r="FX105" s="16">
        <f t="shared" si="88"/>
        <v>0</v>
      </c>
      <c r="FY105" s="90"/>
      <c r="FZ105" s="90"/>
      <c r="GA105" s="90"/>
      <c r="GB105" s="116"/>
      <c r="GC105" s="16">
        <f t="shared" si="89"/>
        <v>0</v>
      </c>
      <c r="GD105" s="90"/>
      <c r="GE105" s="90"/>
      <c r="GF105" s="90"/>
      <c r="GG105" s="116"/>
      <c r="GH105" s="16">
        <f t="shared" si="90"/>
        <v>0</v>
      </c>
      <c r="GI105" s="90"/>
      <c r="GJ105" s="90"/>
      <c r="GK105" s="90"/>
      <c r="GL105" s="116"/>
      <c r="GM105" s="16">
        <f t="shared" si="91"/>
        <v>0</v>
      </c>
      <c r="GN105" s="90"/>
      <c r="GO105" s="90"/>
      <c r="GP105" s="90"/>
      <c r="GQ105" s="116"/>
      <c r="GR105" s="16">
        <f t="shared" si="92"/>
        <v>0</v>
      </c>
      <c r="GS105" s="90"/>
      <c r="GT105" s="90"/>
      <c r="GU105" s="90"/>
      <c r="GV105" s="116"/>
      <c r="GW105" s="16">
        <f t="shared" si="93"/>
        <v>0</v>
      </c>
      <c r="GX105" s="90"/>
      <c r="GY105" s="90"/>
      <c r="GZ105" s="90"/>
      <c r="HA105" s="116"/>
      <c r="HB105" s="16">
        <f t="shared" si="94"/>
        <v>0</v>
      </c>
      <c r="HC105" s="90"/>
      <c r="HD105" s="90"/>
      <c r="HE105" s="90"/>
      <c r="HF105" s="116"/>
      <c r="HG105" s="16">
        <f t="shared" si="95"/>
        <v>0</v>
      </c>
      <c r="HH105" s="90"/>
      <c r="HI105" s="90"/>
      <c r="HJ105" s="90"/>
      <c r="HK105" s="116"/>
      <c r="HL105" s="16">
        <f t="shared" si="96"/>
        <v>0</v>
      </c>
      <c r="HM105" s="90"/>
      <c r="HN105" s="90"/>
      <c r="HO105" s="90"/>
      <c r="HP105" s="116"/>
      <c r="HQ105" s="16">
        <f t="shared" si="97"/>
        <v>0</v>
      </c>
      <c r="HR105" s="90"/>
      <c r="HS105" s="90"/>
      <c r="HT105" s="90"/>
      <c r="HU105" s="116"/>
      <c r="HV105" s="16">
        <f t="shared" si="98"/>
        <v>0</v>
      </c>
      <c r="HW105" s="90"/>
      <c r="HX105" s="90"/>
      <c r="HY105" s="90"/>
      <c r="HZ105" s="116"/>
      <c r="IA105" s="16">
        <f t="shared" si="99"/>
        <v>0</v>
      </c>
      <c r="IB105" s="90"/>
      <c r="IC105" s="90"/>
      <c r="ID105" s="90"/>
      <c r="IE105" s="116"/>
      <c r="IF105" s="16">
        <f t="shared" si="100"/>
        <v>0</v>
      </c>
      <c r="IG105" s="90"/>
      <c r="IH105" s="90"/>
      <c r="II105" s="90"/>
      <c r="IJ105" s="116"/>
      <c r="IK105" s="16">
        <f t="shared" si="101"/>
        <v>0</v>
      </c>
      <c r="IL105" s="90"/>
      <c r="IM105" s="90"/>
      <c r="IN105" s="90"/>
      <c r="IO105" s="116"/>
      <c r="IP105" s="16">
        <f t="shared" si="102"/>
        <v>0</v>
      </c>
    </row>
    <row r="106" spans="1:250" x14ac:dyDescent="0.25">
      <c r="A106" s="90"/>
      <c r="B106" s="90"/>
      <c r="C106" s="90"/>
      <c r="D106" s="116"/>
      <c r="E106" s="16">
        <f t="shared" si="53"/>
        <v>0</v>
      </c>
      <c r="F106" s="90"/>
      <c r="G106" s="90"/>
      <c r="H106" s="90"/>
      <c r="I106" s="116"/>
      <c r="J106" s="16">
        <f t="shared" si="54"/>
        <v>0</v>
      </c>
      <c r="K106" s="90"/>
      <c r="L106" s="90"/>
      <c r="M106" s="90"/>
      <c r="N106" s="116"/>
      <c r="O106" s="16">
        <f t="shared" si="55"/>
        <v>0</v>
      </c>
      <c r="P106" s="90"/>
      <c r="Q106" s="90"/>
      <c r="R106" s="90"/>
      <c r="S106" s="116"/>
      <c r="T106" s="16">
        <f t="shared" si="56"/>
        <v>0</v>
      </c>
      <c r="U106" s="90"/>
      <c r="V106" s="90"/>
      <c r="W106" s="90"/>
      <c r="X106" s="116"/>
      <c r="Y106" s="16">
        <f t="shared" si="57"/>
        <v>0</v>
      </c>
      <c r="Z106" s="90"/>
      <c r="AA106" s="90"/>
      <c r="AB106" s="90"/>
      <c r="AC106" s="116"/>
      <c r="AD106" s="16">
        <f t="shared" si="58"/>
        <v>0</v>
      </c>
      <c r="AE106" s="90"/>
      <c r="AF106" s="90"/>
      <c r="AG106" s="90"/>
      <c r="AH106" s="116"/>
      <c r="AI106" s="16">
        <f t="shared" si="59"/>
        <v>0</v>
      </c>
      <c r="AJ106" s="90"/>
      <c r="AK106" s="90"/>
      <c r="AL106" s="90"/>
      <c r="AM106" s="116"/>
      <c r="AN106" s="16">
        <f t="shared" si="60"/>
        <v>0</v>
      </c>
      <c r="AO106" s="90"/>
      <c r="AP106" s="90"/>
      <c r="AQ106" s="90"/>
      <c r="AR106" s="116"/>
      <c r="AS106" s="16">
        <f t="shared" si="61"/>
        <v>0</v>
      </c>
      <c r="AT106" s="90"/>
      <c r="AU106" s="90"/>
      <c r="AV106" s="90"/>
      <c r="AW106" s="116"/>
      <c r="AX106" s="16">
        <f t="shared" si="62"/>
        <v>0</v>
      </c>
      <c r="AY106" s="90"/>
      <c r="AZ106" s="90"/>
      <c r="BA106" s="90"/>
      <c r="BB106" s="116"/>
      <c r="BC106" s="16">
        <f t="shared" si="63"/>
        <v>0</v>
      </c>
      <c r="BD106" s="90"/>
      <c r="BE106" s="90"/>
      <c r="BF106" s="90"/>
      <c r="BG106" s="116"/>
      <c r="BH106" s="16">
        <f t="shared" si="64"/>
        <v>0</v>
      </c>
      <c r="BI106" s="90"/>
      <c r="BJ106" s="90"/>
      <c r="BK106" s="90"/>
      <c r="BL106" s="116"/>
      <c r="BM106" s="16">
        <f t="shared" si="65"/>
        <v>0</v>
      </c>
      <c r="BN106" s="90"/>
      <c r="BO106" s="90"/>
      <c r="BP106" s="90"/>
      <c r="BQ106" s="116"/>
      <c r="BR106" s="16">
        <f t="shared" si="66"/>
        <v>0</v>
      </c>
      <c r="BS106" s="90"/>
      <c r="BT106" s="90"/>
      <c r="BU106" s="90"/>
      <c r="BV106" s="116"/>
      <c r="BW106" s="16">
        <f t="shared" si="67"/>
        <v>0</v>
      </c>
      <c r="BX106" s="90"/>
      <c r="BY106" s="90"/>
      <c r="BZ106" s="90"/>
      <c r="CA106" s="116"/>
      <c r="CB106" s="16">
        <f t="shared" si="68"/>
        <v>0</v>
      </c>
      <c r="CC106" s="90"/>
      <c r="CD106" s="90"/>
      <c r="CE106" s="90"/>
      <c r="CF106" s="116"/>
      <c r="CG106" s="16">
        <f t="shared" si="69"/>
        <v>0</v>
      </c>
      <c r="CH106" s="90"/>
      <c r="CI106" s="90"/>
      <c r="CJ106" s="90"/>
      <c r="CK106" s="116"/>
      <c r="CL106" s="16">
        <f t="shared" si="70"/>
        <v>0</v>
      </c>
      <c r="CM106" s="90"/>
      <c r="CN106" s="90"/>
      <c r="CO106" s="90"/>
      <c r="CP106" s="116"/>
      <c r="CQ106" s="16">
        <f t="shared" si="71"/>
        <v>0</v>
      </c>
      <c r="CR106" s="90"/>
      <c r="CS106" s="90"/>
      <c r="CT106" s="90"/>
      <c r="CU106" s="116"/>
      <c r="CV106" s="16">
        <f t="shared" si="72"/>
        <v>0</v>
      </c>
      <c r="CW106" s="90"/>
      <c r="CX106" s="90"/>
      <c r="CY106" s="90"/>
      <c r="CZ106" s="116"/>
      <c r="DA106" s="16">
        <f t="shared" si="73"/>
        <v>0</v>
      </c>
      <c r="DB106" s="90"/>
      <c r="DC106" s="90"/>
      <c r="DD106" s="90"/>
      <c r="DE106" s="116"/>
      <c r="DF106" s="16">
        <f t="shared" si="74"/>
        <v>0</v>
      </c>
      <c r="DG106" s="90"/>
      <c r="DH106" s="90"/>
      <c r="DI106" s="90"/>
      <c r="DJ106" s="116"/>
      <c r="DK106" s="16">
        <f t="shared" si="75"/>
        <v>0</v>
      </c>
      <c r="DL106" s="90"/>
      <c r="DM106" s="90"/>
      <c r="DN106" s="90"/>
      <c r="DO106" s="116"/>
      <c r="DP106" s="16">
        <f t="shared" si="76"/>
        <v>0</v>
      </c>
      <c r="DQ106" s="90"/>
      <c r="DR106" s="90"/>
      <c r="DS106" s="90"/>
      <c r="DT106" s="116"/>
      <c r="DU106" s="16">
        <f t="shared" si="77"/>
        <v>0</v>
      </c>
      <c r="DV106" s="90"/>
      <c r="DW106" s="90"/>
      <c r="DX106" s="90"/>
      <c r="DY106" s="116"/>
      <c r="DZ106" s="16">
        <f t="shared" si="78"/>
        <v>0</v>
      </c>
      <c r="EA106" s="90"/>
      <c r="EB106" s="90"/>
      <c r="EC106" s="90"/>
      <c r="ED106" s="116"/>
      <c r="EE106" s="16">
        <f t="shared" si="79"/>
        <v>0</v>
      </c>
      <c r="EF106" s="90"/>
      <c r="EG106" s="90"/>
      <c r="EH106" s="90"/>
      <c r="EI106" s="116"/>
      <c r="EJ106" s="16">
        <f t="shared" si="80"/>
        <v>0</v>
      </c>
      <c r="EK106" s="90"/>
      <c r="EL106" s="90"/>
      <c r="EM106" s="90"/>
      <c r="EN106" s="116"/>
      <c r="EO106" s="16">
        <f t="shared" si="81"/>
        <v>0</v>
      </c>
      <c r="EP106" s="90"/>
      <c r="EQ106" s="90"/>
      <c r="ER106" s="90"/>
      <c r="ES106" s="116"/>
      <c r="ET106" s="16">
        <f t="shared" si="82"/>
        <v>0</v>
      </c>
      <c r="EU106" s="90"/>
      <c r="EV106" s="90"/>
      <c r="EW106" s="90"/>
      <c r="EX106" s="116"/>
      <c r="EY106" s="16">
        <f t="shared" si="83"/>
        <v>0</v>
      </c>
      <c r="EZ106" s="90"/>
      <c r="FA106" s="90"/>
      <c r="FB106" s="90"/>
      <c r="FC106" s="116"/>
      <c r="FD106" s="16">
        <f t="shared" si="84"/>
        <v>0</v>
      </c>
      <c r="FE106" s="90"/>
      <c r="FF106" s="90"/>
      <c r="FG106" s="90"/>
      <c r="FH106" s="116"/>
      <c r="FI106" s="16">
        <f t="shared" si="85"/>
        <v>0</v>
      </c>
      <c r="FJ106" s="90"/>
      <c r="FK106" s="90"/>
      <c r="FL106" s="90"/>
      <c r="FM106" s="116"/>
      <c r="FN106" s="16">
        <f t="shared" si="86"/>
        <v>0</v>
      </c>
      <c r="FO106" s="90"/>
      <c r="FP106" s="90"/>
      <c r="FQ106" s="90"/>
      <c r="FR106" s="116"/>
      <c r="FS106" s="16">
        <f t="shared" si="87"/>
        <v>0</v>
      </c>
      <c r="FT106" s="90"/>
      <c r="FU106" s="90"/>
      <c r="FV106" s="90"/>
      <c r="FW106" s="116"/>
      <c r="FX106" s="16">
        <f t="shared" si="88"/>
        <v>0</v>
      </c>
      <c r="FY106" s="90"/>
      <c r="FZ106" s="90"/>
      <c r="GA106" s="90"/>
      <c r="GB106" s="116"/>
      <c r="GC106" s="16">
        <f t="shared" si="89"/>
        <v>0</v>
      </c>
      <c r="GD106" s="90"/>
      <c r="GE106" s="90"/>
      <c r="GF106" s="90"/>
      <c r="GG106" s="116"/>
      <c r="GH106" s="16">
        <f t="shared" si="90"/>
        <v>0</v>
      </c>
      <c r="GI106" s="90"/>
      <c r="GJ106" s="90"/>
      <c r="GK106" s="90"/>
      <c r="GL106" s="116"/>
      <c r="GM106" s="16">
        <f t="shared" si="91"/>
        <v>0</v>
      </c>
      <c r="GN106" s="90"/>
      <c r="GO106" s="90"/>
      <c r="GP106" s="90"/>
      <c r="GQ106" s="116"/>
      <c r="GR106" s="16">
        <f t="shared" si="92"/>
        <v>0</v>
      </c>
      <c r="GS106" s="90"/>
      <c r="GT106" s="90"/>
      <c r="GU106" s="90"/>
      <c r="GV106" s="116"/>
      <c r="GW106" s="16">
        <f t="shared" si="93"/>
        <v>0</v>
      </c>
      <c r="GX106" s="90"/>
      <c r="GY106" s="90"/>
      <c r="GZ106" s="90"/>
      <c r="HA106" s="116"/>
      <c r="HB106" s="16">
        <f t="shared" si="94"/>
        <v>0</v>
      </c>
      <c r="HC106" s="90"/>
      <c r="HD106" s="90"/>
      <c r="HE106" s="90"/>
      <c r="HF106" s="116"/>
      <c r="HG106" s="16">
        <f t="shared" si="95"/>
        <v>0</v>
      </c>
      <c r="HH106" s="90"/>
      <c r="HI106" s="90"/>
      <c r="HJ106" s="90"/>
      <c r="HK106" s="116"/>
      <c r="HL106" s="16">
        <f t="shared" si="96"/>
        <v>0</v>
      </c>
      <c r="HM106" s="90"/>
      <c r="HN106" s="90"/>
      <c r="HO106" s="90"/>
      <c r="HP106" s="116"/>
      <c r="HQ106" s="16">
        <f t="shared" si="97"/>
        <v>0</v>
      </c>
      <c r="HR106" s="90"/>
      <c r="HS106" s="90"/>
      <c r="HT106" s="90"/>
      <c r="HU106" s="116"/>
      <c r="HV106" s="16">
        <f t="shared" si="98"/>
        <v>0</v>
      </c>
      <c r="HW106" s="90"/>
      <c r="HX106" s="90"/>
      <c r="HY106" s="90"/>
      <c r="HZ106" s="116"/>
      <c r="IA106" s="16">
        <f t="shared" si="99"/>
        <v>0</v>
      </c>
      <c r="IB106" s="90"/>
      <c r="IC106" s="90"/>
      <c r="ID106" s="90"/>
      <c r="IE106" s="116"/>
      <c r="IF106" s="16">
        <f t="shared" si="100"/>
        <v>0</v>
      </c>
      <c r="IG106" s="90"/>
      <c r="IH106" s="90"/>
      <c r="II106" s="90"/>
      <c r="IJ106" s="116"/>
      <c r="IK106" s="16">
        <f t="shared" si="101"/>
        <v>0</v>
      </c>
      <c r="IL106" s="90"/>
      <c r="IM106" s="90"/>
      <c r="IN106" s="90"/>
      <c r="IO106" s="116"/>
      <c r="IP106" s="16">
        <f t="shared" si="102"/>
        <v>0</v>
      </c>
    </row>
    <row r="107" spans="1:250" x14ac:dyDescent="0.25">
      <c r="A107" s="90"/>
      <c r="B107" s="90"/>
      <c r="C107" s="90"/>
      <c r="D107" s="116"/>
      <c r="E107" s="16">
        <f t="shared" si="53"/>
        <v>0</v>
      </c>
      <c r="F107" s="90"/>
      <c r="G107" s="90"/>
      <c r="H107" s="90"/>
      <c r="I107" s="116"/>
      <c r="J107" s="16">
        <f t="shared" si="54"/>
        <v>0</v>
      </c>
      <c r="K107" s="90"/>
      <c r="L107" s="90"/>
      <c r="M107" s="90"/>
      <c r="N107" s="116"/>
      <c r="O107" s="16">
        <f t="shared" si="55"/>
        <v>0</v>
      </c>
      <c r="P107" s="90"/>
      <c r="Q107" s="90"/>
      <c r="R107" s="90"/>
      <c r="S107" s="116"/>
      <c r="T107" s="16">
        <f t="shared" si="56"/>
        <v>0</v>
      </c>
      <c r="U107" s="90"/>
      <c r="V107" s="90"/>
      <c r="W107" s="90"/>
      <c r="X107" s="116"/>
      <c r="Y107" s="16">
        <f t="shared" si="57"/>
        <v>0</v>
      </c>
      <c r="Z107" s="90"/>
      <c r="AA107" s="90"/>
      <c r="AB107" s="90"/>
      <c r="AC107" s="116"/>
      <c r="AD107" s="16">
        <f t="shared" si="58"/>
        <v>0</v>
      </c>
      <c r="AE107" s="90"/>
      <c r="AF107" s="90"/>
      <c r="AG107" s="90"/>
      <c r="AH107" s="116"/>
      <c r="AI107" s="16">
        <f t="shared" si="59"/>
        <v>0</v>
      </c>
      <c r="AJ107" s="90"/>
      <c r="AK107" s="90"/>
      <c r="AL107" s="90"/>
      <c r="AM107" s="116"/>
      <c r="AN107" s="16">
        <f t="shared" si="60"/>
        <v>0</v>
      </c>
      <c r="AO107" s="90"/>
      <c r="AP107" s="90"/>
      <c r="AQ107" s="90"/>
      <c r="AR107" s="116"/>
      <c r="AS107" s="16">
        <f t="shared" si="61"/>
        <v>0</v>
      </c>
      <c r="AT107" s="90"/>
      <c r="AU107" s="90"/>
      <c r="AV107" s="90"/>
      <c r="AW107" s="116"/>
      <c r="AX107" s="16">
        <f t="shared" si="62"/>
        <v>0</v>
      </c>
      <c r="AY107" s="90"/>
      <c r="AZ107" s="90"/>
      <c r="BA107" s="90"/>
      <c r="BB107" s="116"/>
      <c r="BC107" s="16">
        <f t="shared" si="63"/>
        <v>0</v>
      </c>
      <c r="BD107" s="90"/>
      <c r="BE107" s="90"/>
      <c r="BF107" s="90"/>
      <c r="BG107" s="116"/>
      <c r="BH107" s="16">
        <f t="shared" si="64"/>
        <v>0</v>
      </c>
      <c r="BI107" s="90"/>
      <c r="BJ107" s="90"/>
      <c r="BK107" s="90"/>
      <c r="BL107" s="116"/>
      <c r="BM107" s="16">
        <f t="shared" si="65"/>
        <v>0</v>
      </c>
      <c r="BN107" s="90"/>
      <c r="BO107" s="90"/>
      <c r="BP107" s="90"/>
      <c r="BQ107" s="116"/>
      <c r="BR107" s="16">
        <f t="shared" si="66"/>
        <v>0</v>
      </c>
      <c r="BS107" s="90"/>
      <c r="BT107" s="90"/>
      <c r="BU107" s="90"/>
      <c r="BV107" s="116"/>
      <c r="BW107" s="16">
        <f t="shared" si="67"/>
        <v>0</v>
      </c>
      <c r="BX107" s="90"/>
      <c r="BY107" s="90"/>
      <c r="BZ107" s="90"/>
      <c r="CA107" s="116"/>
      <c r="CB107" s="16">
        <f t="shared" si="68"/>
        <v>0</v>
      </c>
      <c r="CC107" s="90"/>
      <c r="CD107" s="90"/>
      <c r="CE107" s="90"/>
      <c r="CF107" s="116"/>
      <c r="CG107" s="16">
        <f t="shared" si="69"/>
        <v>0</v>
      </c>
      <c r="CH107" s="90"/>
      <c r="CI107" s="90"/>
      <c r="CJ107" s="90"/>
      <c r="CK107" s="116"/>
      <c r="CL107" s="16">
        <f t="shared" si="70"/>
        <v>0</v>
      </c>
      <c r="CM107" s="90"/>
      <c r="CN107" s="90"/>
      <c r="CO107" s="90"/>
      <c r="CP107" s="116"/>
      <c r="CQ107" s="16">
        <f t="shared" si="71"/>
        <v>0</v>
      </c>
      <c r="CR107" s="90"/>
      <c r="CS107" s="90"/>
      <c r="CT107" s="90"/>
      <c r="CU107" s="116"/>
      <c r="CV107" s="16">
        <f t="shared" si="72"/>
        <v>0</v>
      </c>
      <c r="CW107" s="90"/>
      <c r="CX107" s="90"/>
      <c r="CY107" s="90"/>
      <c r="CZ107" s="116"/>
      <c r="DA107" s="16">
        <f t="shared" si="73"/>
        <v>0</v>
      </c>
      <c r="DB107" s="90"/>
      <c r="DC107" s="90"/>
      <c r="DD107" s="90"/>
      <c r="DE107" s="116"/>
      <c r="DF107" s="16">
        <f t="shared" si="74"/>
        <v>0</v>
      </c>
      <c r="DG107" s="90"/>
      <c r="DH107" s="90"/>
      <c r="DI107" s="90"/>
      <c r="DJ107" s="116"/>
      <c r="DK107" s="16">
        <f t="shared" si="75"/>
        <v>0</v>
      </c>
      <c r="DL107" s="90"/>
      <c r="DM107" s="90"/>
      <c r="DN107" s="90"/>
      <c r="DO107" s="116"/>
      <c r="DP107" s="16">
        <f t="shared" si="76"/>
        <v>0</v>
      </c>
      <c r="DQ107" s="90"/>
      <c r="DR107" s="90"/>
      <c r="DS107" s="90"/>
      <c r="DT107" s="116"/>
      <c r="DU107" s="16">
        <f t="shared" si="77"/>
        <v>0</v>
      </c>
      <c r="DV107" s="90"/>
      <c r="DW107" s="90"/>
      <c r="DX107" s="90"/>
      <c r="DY107" s="116"/>
      <c r="DZ107" s="16">
        <f t="shared" si="78"/>
        <v>0</v>
      </c>
      <c r="EA107" s="90"/>
      <c r="EB107" s="90"/>
      <c r="EC107" s="90"/>
      <c r="ED107" s="116"/>
      <c r="EE107" s="16">
        <f t="shared" si="79"/>
        <v>0</v>
      </c>
      <c r="EF107" s="90"/>
      <c r="EG107" s="90"/>
      <c r="EH107" s="90"/>
      <c r="EI107" s="116"/>
      <c r="EJ107" s="16">
        <f t="shared" si="80"/>
        <v>0</v>
      </c>
      <c r="EK107" s="90"/>
      <c r="EL107" s="90"/>
      <c r="EM107" s="90"/>
      <c r="EN107" s="116"/>
      <c r="EO107" s="16">
        <f t="shared" si="81"/>
        <v>0</v>
      </c>
      <c r="EP107" s="90"/>
      <c r="EQ107" s="90"/>
      <c r="ER107" s="90"/>
      <c r="ES107" s="116"/>
      <c r="ET107" s="16">
        <f t="shared" si="82"/>
        <v>0</v>
      </c>
      <c r="EU107" s="90"/>
      <c r="EV107" s="90"/>
      <c r="EW107" s="90"/>
      <c r="EX107" s="116"/>
      <c r="EY107" s="16">
        <f t="shared" si="83"/>
        <v>0</v>
      </c>
      <c r="EZ107" s="90"/>
      <c r="FA107" s="90"/>
      <c r="FB107" s="90"/>
      <c r="FC107" s="116"/>
      <c r="FD107" s="16">
        <f t="shared" si="84"/>
        <v>0</v>
      </c>
      <c r="FE107" s="90"/>
      <c r="FF107" s="90"/>
      <c r="FG107" s="90"/>
      <c r="FH107" s="116"/>
      <c r="FI107" s="16">
        <f t="shared" si="85"/>
        <v>0</v>
      </c>
      <c r="FJ107" s="90"/>
      <c r="FK107" s="90"/>
      <c r="FL107" s="90"/>
      <c r="FM107" s="116"/>
      <c r="FN107" s="16">
        <f t="shared" si="86"/>
        <v>0</v>
      </c>
      <c r="FO107" s="90"/>
      <c r="FP107" s="90"/>
      <c r="FQ107" s="90"/>
      <c r="FR107" s="116"/>
      <c r="FS107" s="16">
        <f t="shared" si="87"/>
        <v>0</v>
      </c>
      <c r="FT107" s="90"/>
      <c r="FU107" s="90"/>
      <c r="FV107" s="90"/>
      <c r="FW107" s="116"/>
      <c r="FX107" s="16">
        <f t="shared" si="88"/>
        <v>0</v>
      </c>
      <c r="FY107" s="90"/>
      <c r="FZ107" s="90"/>
      <c r="GA107" s="90"/>
      <c r="GB107" s="116"/>
      <c r="GC107" s="16">
        <f t="shared" si="89"/>
        <v>0</v>
      </c>
      <c r="GD107" s="90"/>
      <c r="GE107" s="90"/>
      <c r="GF107" s="90"/>
      <c r="GG107" s="116"/>
      <c r="GH107" s="16">
        <f t="shared" si="90"/>
        <v>0</v>
      </c>
      <c r="GI107" s="90"/>
      <c r="GJ107" s="90"/>
      <c r="GK107" s="90"/>
      <c r="GL107" s="116"/>
      <c r="GM107" s="16">
        <f t="shared" si="91"/>
        <v>0</v>
      </c>
      <c r="GN107" s="90"/>
      <c r="GO107" s="90"/>
      <c r="GP107" s="90"/>
      <c r="GQ107" s="116"/>
      <c r="GR107" s="16">
        <f t="shared" si="92"/>
        <v>0</v>
      </c>
      <c r="GS107" s="90"/>
      <c r="GT107" s="90"/>
      <c r="GU107" s="90"/>
      <c r="GV107" s="116"/>
      <c r="GW107" s="16">
        <f t="shared" si="93"/>
        <v>0</v>
      </c>
      <c r="GX107" s="90"/>
      <c r="GY107" s="90"/>
      <c r="GZ107" s="90"/>
      <c r="HA107" s="116"/>
      <c r="HB107" s="16">
        <f t="shared" si="94"/>
        <v>0</v>
      </c>
      <c r="HC107" s="90"/>
      <c r="HD107" s="90"/>
      <c r="HE107" s="90"/>
      <c r="HF107" s="116"/>
      <c r="HG107" s="16">
        <f t="shared" si="95"/>
        <v>0</v>
      </c>
      <c r="HH107" s="90"/>
      <c r="HI107" s="90"/>
      <c r="HJ107" s="90"/>
      <c r="HK107" s="116"/>
      <c r="HL107" s="16">
        <f t="shared" si="96"/>
        <v>0</v>
      </c>
      <c r="HM107" s="90"/>
      <c r="HN107" s="90"/>
      <c r="HO107" s="90"/>
      <c r="HP107" s="116"/>
      <c r="HQ107" s="16">
        <f t="shared" si="97"/>
        <v>0</v>
      </c>
      <c r="HR107" s="90"/>
      <c r="HS107" s="90"/>
      <c r="HT107" s="90"/>
      <c r="HU107" s="116"/>
      <c r="HV107" s="16">
        <f t="shared" si="98"/>
        <v>0</v>
      </c>
      <c r="HW107" s="90"/>
      <c r="HX107" s="90"/>
      <c r="HY107" s="90"/>
      <c r="HZ107" s="116"/>
      <c r="IA107" s="16">
        <f t="shared" si="99"/>
        <v>0</v>
      </c>
      <c r="IB107" s="90"/>
      <c r="IC107" s="90"/>
      <c r="ID107" s="90"/>
      <c r="IE107" s="116"/>
      <c r="IF107" s="16">
        <f t="shared" si="100"/>
        <v>0</v>
      </c>
      <c r="IG107" s="90"/>
      <c r="IH107" s="90"/>
      <c r="II107" s="90"/>
      <c r="IJ107" s="116"/>
      <c r="IK107" s="16">
        <f t="shared" si="101"/>
        <v>0</v>
      </c>
      <c r="IL107" s="90"/>
      <c r="IM107" s="90"/>
      <c r="IN107" s="90"/>
      <c r="IO107" s="116"/>
      <c r="IP107" s="16">
        <f t="shared" si="102"/>
        <v>0</v>
      </c>
    </row>
    <row r="108" spans="1:250" x14ac:dyDescent="0.25">
      <c r="A108" s="90"/>
      <c r="B108" s="90"/>
      <c r="C108" s="90"/>
      <c r="D108" s="116"/>
      <c r="E108" s="16">
        <f t="shared" si="53"/>
        <v>0</v>
      </c>
      <c r="F108" s="90"/>
      <c r="G108" s="90"/>
      <c r="H108" s="90"/>
      <c r="I108" s="116"/>
      <c r="J108" s="16">
        <f t="shared" si="54"/>
        <v>0</v>
      </c>
      <c r="K108" s="90"/>
      <c r="L108" s="90"/>
      <c r="M108" s="90"/>
      <c r="N108" s="116"/>
      <c r="O108" s="16">
        <f t="shared" si="55"/>
        <v>0</v>
      </c>
      <c r="P108" s="90"/>
      <c r="Q108" s="90"/>
      <c r="R108" s="90"/>
      <c r="S108" s="116"/>
      <c r="T108" s="16">
        <f t="shared" si="56"/>
        <v>0</v>
      </c>
      <c r="U108" s="90"/>
      <c r="V108" s="90"/>
      <c r="W108" s="90"/>
      <c r="X108" s="116"/>
      <c r="Y108" s="16">
        <f t="shared" si="57"/>
        <v>0</v>
      </c>
      <c r="Z108" s="90"/>
      <c r="AA108" s="90"/>
      <c r="AB108" s="90"/>
      <c r="AC108" s="116"/>
      <c r="AD108" s="16">
        <f t="shared" si="58"/>
        <v>0</v>
      </c>
      <c r="AE108" s="90"/>
      <c r="AF108" s="90"/>
      <c r="AG108" s="90"/>
      <c r="AH108" s="116"/>
      <c r="AI108" s="16">
        <f t="shared" si="59"/>
        <v>0</v>
      </c>
      <c r="AJ108" s="90"/>
      <c r="AK108" s="90"/>
      <c r="AL108" s="90"/>
      <c r="AM108" s="116"/>
      <c r="AN108" s="16">
        <f t="shared" si="60"/>
        <v>0</v>
      </c>
      <c r="AO108" s="90"/>
      <c r="AP108" s="90"/>
      <c r="AQ108" s="90"/>
      <c r="AR108" s="116"/>
      <c r="AS108" s="16">
        <f t="shared" si="61"/>
        <v>0</v>
      </c>
      <c r="AT108" s="90"/>
      <c r="AU108" s="90"/>
      <c r="AV108" s="90"/>
      <c r="AW108" s="116"/>
      <c r="AX108" s="16">
        <f t="shared" si="62"/>
        <v>0</v>
      </c>
      <c r="AY108" s="90"/>
      <c r="AZ108" s="90"/>
      <c r="BA108" s="90"/>
      <c r="BB108" s="116"/>
      <c r="BC108" s="16">
        <f t="shared" si="63"/>
        <v>0</v>
      </c>
      <c r="BD108" s="90"/>
      <c r="BE108" s="90"/>
      <c r="BF108" s="90"/>
      <c r="BG108" s="116"/>
      <c r="BH108" s="16">
        <f t="shared" si="64"/>
        <v>0</v>
      </c>
      <c r="BI108" s="90"/>
      <c r="BJ108" s="90"/>
      <c r="BK108" s="90"/>
      <c r="BL108" s="116"/>
      <c r="BM108" s="16">
        <f t="shared" si="65"/>
        <v>0</v>
      </c>
      <c r="BN108" s="90"/>
      <c r="BO108" s="90"/>
      <c r="BP108" s="90"/>
      <c r="BQ108" s="116"/>
      <c r="BR108" s="16">
        <f t="shared" si="66"/>
        <v>0</v>
      </c>
      <c r="BS108" s="90"/>
      <c r="BT108" s="90"/>
      <c r="BU108" s="90"/>
      <c r="BV108" s="116"/>
      <c r="BW108" s="16">
        <f t="shared" si="67"/>
        <v>0</v>
      </c>
      <c r="BX108" s="90"/>
      <c r="BY108" s="90"/>
      <c r="BZ108" s="90"/>
      <c r="CA108" s="116"/>
      <c r="CB108" s="16">
        <f t="shared" si="68"/>
        <v>0</v>
      </c>
      <c r="CC108" s="90"/>
      <c r="CD108" s="90"/>
      <c r="CE108" s="90"/>
      <c r="CF108" s="116"/>
      <c r="CG108" s="16">
        <f t="shared" si="69"/>
        <v>0</v>
      </c>
      <c r="CH108" s="90"/>
      <c r="CI108" s="90"/>
      <c r="CJ108" s="90"/>
      <c r="CK108" s="116"/>
      <c r="CL108" s="16">
        <f t="shared" si="70"/>
        <v>0</v>
      </c>
      <c r="CM108" s="90"/>
      <c r="CN108" s="90"/>
      <c r="CO108" s="90"/>
      <c r="CP108" s="116"/>
      <c r="CQ108" s="16">
        <f t="shared" si="71"/>
        <v>0</v>
      </c>
      <c r="CR108" s="90"/>
      <c r="CS108" s="90"/>
      <c r="CT108" s="90"/>
      <c r="CU108" s="116"/>
      <c r="CV108" s="16">
        <f t="shared" si="72"/>
        <v>0</v>
      </c>
      <c r="CW108" s="90"/>
      <c r="CX108" s="90"/>
      <c r="CY108" s="90"/>
      <c r="CZ108" s="116"/>
      <c r="DA108" s="16">
        <f t="shared" si="73"/>
        <v>0</v>
      </c>
      <c r="DB108" s="90"/>
      <c r="DC108" s="90"/>
      <c r="DD108" s="90"/>
      <c r="DE108" s="116"/>
      <c r="DF108" s="16">
        <f t="shared" si="74"/>
        <v>0</v>
      </c>
      <c r="DG108" s="90"/>
      <c r="DH108" s="90"/>
      <c r="DI108" s="90"/>
      <c r="DJ108" s="116"/>
      <c r="DK108" s="16">
        <f t="shared" si="75"/>
        <v>0</v>
      </c>
      <c r="DL108" s="90"/>
      <c r="DM108" s="90"/>
      <c r="DN108" s="90"/>
      <c r="DO108" s="116"/>
      <c r="DP108" s="16">
        <f t="shared" si="76"/>
        <v>0</v>
      </c>
      <c r="DQ108" s="90"/>
      <c r="DR108" s="90"/>
      <c r="DS108" s="90"/>
      <c r="DT108" s="116"/>
      <c r="DU108" s="16">
        <f t="shared" si="77"/>
        <v>0</v>
      </c>
      <c r="DV108" s="90"/>
      <c r="DW108" s="90"/>
      <c r="DX108" s="90"/>
      <c r="DY108" s="116"/>
      <c r="DZ108" s="16">
        <f t="shared" si="78"/>
        <v>0</v>
      </c>
      <c r="EA108" s="90"/>
      <c r="EB108" s="90"/>
      <c r="EC108" s="90"/>
      <c r="ED108" s="116"/>
      <c r="EE108" s="16">
        <f t="shared" si="79"/>
        <v>0</v>
      </c>
      <c r="EF108" s="90"/>
      <c r="EG108" s="90"/>
      <c r="EH108" s="90"/>
      <c r="EI108" s="116"/>
      <c r="EJ108" s="16">
        <f t="shared" si="80"/>
        <v>0</v>
      </c>
      <c r="EK108" s="90"/>
      <c r="EL108" s="90"/>
      <c r="EM108" s="90"/>
      <c r="EN108" s="116"/>
      <c r="EO108" s="16">
        <f t="shared" si="81"/>
        <v>0</v>
      </c>
      <c r="EP108" s="90"/>
      <c r="EQ108" s="90"/>
      <c r="ER108" s="90"/>
      <c r="ES108" s="116"/>
      <c r="ET108" s="16">
        <f t="shared" si="82"/>
        <v>0</v>
      </c>
      <c r="EU108" s="90"/>
      <c r="EV108" s="90"/>
      <c r="EW108" s="90"/>
      <c r="EX108" s="116"/>
      <c r="EY108" s="16">
        <f t="shared" si="83"/>
        <v>0</v>
      </c>
      <c r="EZ108" s="90"/>
      <c r="FA108" s="90"/>
      <c r="FB108" s="90"/>
      <c r="FC108" s="116"/>
      <c r="FD108" s="16">
        <f t="shared" si="84"/>
        <v>0</v>
      </c>
      <c r="FE108" s="90"/>
      <c r="FF108" s="90"/>
      <c r="FG108" s="90"/>
      <c r="FH108" s="116"/>
      <c r="FI108" s="16">
        <f t="shared" si="85"/>
        <v>0</v>
      </c>
      <c r="FJ108" s="90"/>
      <c r="FK108" s="90"/>
      <c r="FL108" s="90"/>
      <c r="FM108" s="116"/>
      <c r="FN108" s="16">
        <f t="shared" si="86"/>
        <v>0</v>
      </c>
      <c r="FO108" s="90"/>
      <c r="FP108" s="90"/>
      <c r="FQ108" s="90"/>
      <c r="FR108" s="116"/>
      <c r="FS108" s="16">
        <f t="shared" si="87"/>
        <v>0</v>
      </c>
      <c r="FT108" s="90"/>
      <c r="FU108" s="90"/>
      <c r="FV108" s="90"/>
      <c r="FW108" s="116"/>
      <c r="FX108" s="16">
        <f t="shared" si="88"/>
        <v>0</v>
      </c>
      <c r="FY108" s="90"/>
      <c r="FZ108" s="90"/>
      <c r="GA108" s="90"/>
      <c r="GB108" s="116"/>
      <c r="GC108" s="16">
        <f t="shared" si="89"/>
        <v>0</v>
      </c>
      <c r="GD108" s="90"/>
      <c r="GE108" s="90"/>
      <c r="GF108" s="90"/>
      <c r="GG108" s="116"/>
      <c r="GH108" s="16">
        <f t="shared" si="90"/>
        <v>0</v>
      </c>
      <c r="GI108" s="90"/>
      <c r="GJ108" s="90"/>
      <c r="GK108" s="90"/>
      <c r="GL108" s="116"/>
      <c r="GM108" s="16">
        <f t="shared" si="91"/>
        <v>0</v>
      </c>
      <c r="GN108" s="90"/>
      <c r="GO108" s="90"/>
      <c r="GP108" s="90"/>
      <c r="GQ108" s="116"/>
      <c r="GR108" s="16">
        <f t="shared" si="92"/>
        <v>0</v>
      </c>
      <c r="GS108" s="90"/>
      <c r="GT108" s="90"/>
      <c r="GU108" s="90"/>
      <c r="GV108" s="116"/>
      <c r="GW108" s="16">
        <f t="shared" si="93"/>
        <v>0</v>
      </c>
      <c r="GX108" s="90"/>
      <c r="GY108" s="90"/>
      <c r="GZ108" s="90"/>
      <c r="HA108" s="116"/>
      <c r="HB108" s="16">
        <f t="shared" si="94"/>
        <v>0</v>
      </c>
      <c r="HC108" s="90"/>
      <c r="HD108" s="90"/>
      <c r="HE108" s="90"/>
      <c r="HF108" s="116"/>
      <c r="HG108" s="16">
        <f t="shared" si="95"/>
        <v>0</v>
      </c>
      <c r="HH108" s="90"/>
      <c r="HI108" s="90"/>
      <c r="HJ108" s="90"/>
      <c r="HK108" s="116"/>
      <c r="HL108" s="16">
        <f t="shared" si="96"/>
        <v>0</v>
      </c>
      <c r="HM108" s="90"/>
      <c r="HN108" s="90"/>
      <c r="HO108" s="90"/>
      <c r="HP108" s="116"/>
      <c r="HQ108" s="16">
        <f t="shared" si="97"/>
        <v>0</v>
      </c>
      <c r="HR108" s="90"/>
      <c r="HS108" s="90"/>
      <c r="HT108" s="90"/>
      <c r="HU108" s="116"/>
      <c r="HV108" s="16">
        <f t="shared" si="98"/>
        <v>0</v>
      </c>
      <c r="HW108" s="90"/>
      <c r="HX108" s="90"/>
      <c r="HY108" s="90"/>
      <c r="HZ108" s="116"/>
      <c r="IA108" s="16">
        <f t="shared" si="99"/>
        <v>0</v>
      </c>
      <c r="IB108" s="90"/>
      <c r="IC108" s="90"/>
      <c r="ID108" s="90"/>
      <c r="IE108" s="116"/>
      <c r="IF108" s="16">
        <f t="shared" si="100"/>
        <v>0</v>
      </c>
      <c r="IG108" s="90"/>
      <c r="IH108" s="90"/>
      <c r="II108" s="90"/>
      <c r="IJ108" s="116"/>
      <c r="IK108" s="16">
        <f t="shared" si="101"/>
        <v>0</v>
      </c>
      <c r="IL108" s="90"/>
      <c r="IM108" s="90"/>
      <c r="IN108" s="90"/>
      <c r="IO108" s="116"/>
      <c r="IP108" s="16">
        <f t="shared" si="102"/>
        <v>0</v>
      </c>
    </row>
    <row r="109" spans="1:250" x14ac:dyDescent="0.25">
      <c r="A109" s="90"/>
      <c r="B109" s="90"/>
      <c r="C109" s="90"/>
      <c r="D109" s="116"/>
      <c r="E109" s="16">
        <f t="shared" si="53"/>
        <v>0</v>
      </c>
      <c r="F109" s="90"/>
      <c r="G109" s="90"/>
      <c r="H109" s="90"/>
      <c r="I109" s="116"/>
      <c r="J109" s="16">
        <f t="shared" si="54"/>
        <v>0</v>
      </c>
      <c r="K109" s="90"/>
      <c r="L109" s="90"/>
      <c r="M109" s="90"/>
      <c r="N109" s="116"/>
      <c r="O109" s="16">
        <f t="shared" si="55"/>
        <v>0</v>
      </c>
      <c r="P109" s="90"/>
      <c r="Q109" s="90"/>
      <c r="R109" s="90"/>
      <c r="S109" s="116"/>
      <c r="T109" s="16">
        <f t="shared" si="56"/>
        <v>0</v>
      </c>
      <c r="U109" s="90"/>
      <c r="V109" s="90"/>
      <c r="W109" s="90"/>
      <c r="X109" s="116"/>
      <c r="Y109" s="16">
        <f t="shared" si="57"/>
        <v>0</v>
      </c>
      <c r="Z109" s="90"/>
      <c r="AA109" s="90"/>
      <c r="AB109" s="90"/>
      <c r="AC109" s="116"/>
      <c r="AD109" s="16">
        <f t="shared" si="58"/>
        <v>0</v>
      </c>
      <c r="AE109" s="90"/>
      <c r="AF109" s="90"/>
      <c r="AG109" s="90"/>
      <c r="AH109" s="116"/>
      <c r="AI109" s="16">
        <f t="shared" si="59"/>
        <v>0</v>
      </c>
      <c r="AJ109" s="90"/>
      <c r="AK109" s="90"/>
      <c r="AL109" s="90"/>
      <c r="AM109" s="116"/>
      <c r="AN109" s="16">
        <f t="shared" si="60"/>
        <v>0</v>
      </c>
      <c r="AO109" s="90"/>
      <c r="AP109" s="90"/>
      <c r="AQ109" s="90"/>
      <c r="AR109" s="116"/>
      <c r="AS109" s="16">
        <f t="shared" si="61"/>
        <v>0</v>
      </c>
      <c r="AT109" s="90"/>
      <c r="AU109" s="90"/>
      <c r="AV109" s="90"/>
      <c r="AW109" s="116"/>
      <c r="AX109" s="16">
        <f t="shared" si="62"/>
        <v>0</v>
      </c>
      <c r="AY109" s="90"/>
      <c r="AZ109" s="90"/>
      <c r="BA109" s="90"/>
      <c r="BB109" s="116"/>
      <c r="BC109" s="16">
        <f t="shared" si="63"/>
        <v>0</v>
      </c>
      <c r="BD109" s="90"/>
      <c r="BE109" s="90"/>
      <c r="BF109" s="90"/>
      <c r="BG109" s="116"/>
      <c r="BH109" s="16">
        <f t="shared" si="64"/>
        <v>0</v>
      </c>
      <c r="BI109" s="90"/>
      <c r="BJ109" s="90"/>
      <c r="BK109" s="90"/>
      <c r="BL109" s="116"/>
      <c r="BM109" s="16">
        <f t="shared" si="65"/>
        <v>0</v>
      </c>
      <c r="BN109" s="90"/>
      <c r="BO109" s="90"/>
      <c r="BP109" s="90"/>
      <c r="BQ109" s="116"/>
      <c r="BR109" s="16">
        <f t="shared" si="66"/>
        <v>0</v>
      </c>
      <c r="BS109" s="90"/>
      <c r="BT109" s="90"/>
      <c r="BU109" s="90"/>
      <c r="BV109" s="116"/>
      <c r="BW109" s="16">
        <f t="shared" si="67"/>
        <v>0</v>
      </c>
      <c r="BX109" s="90"/>
      <c r="BY109" s="90"/>
      <c r="BZ109" s="90"/>
      <c r="CA109" s="116"/>
      <c r="CB109" s="16">
        <f t="shared" si="68"/>
        <v>0</v>
      </c>
      <c r="CC109" s="90"/>
      <c r="CD109" s="90"/>
      <c r="CE109" s="90"/>
      <c r="CF109" s="116"/>
      <c r="CG109" s="16">
        <f t="shared" si="69"/>
        <v>0</v>
      </c>
      <c r="CH109" s="90"/>
      <c r="CI109" s="90"/>
      <c r="CJ109" s="90"/>
      <c r="CK109" s="116"/>
      <c r="CL109" s="16">
        <f t="shared" si="70"/>
        <v>0</v>
      </c>
      <c r="CM109" s="90"/>
      <c r="CN109" s="90"/>
      <c r="CO109" s="90"/>
      <c r="CP109" s="116"/>
      <c r="CQ109" s="16">
        <f t="shared" si="71"/>
        <v>0</v>
      </c>
      <c r="CR109" s="90"/>
      <c r="CS109" s="90"/>
      <c r="CT109" s="90"/>
      <c r="CU109" s="116"/>
      <c r="CV109" s="16">
        <f t="shared" si="72"/>
        <v>0</v>
      </c>
      <c r="CW109" s="90"/>
      <c r="CX109" s="90"/>
      <c r="CY109" s="90"/>
      <c r="CZ109" s="116"/>
      <c r="DA109" s="16">
        <f t="shared" si="73"/>
        <v>0</v>
      </c>
      <c r="DB109" s="90"/>
      <c r="DC109" s="90"/>
      <c r="DD109" s="90"/>
      <c r="DE109" s="116"/>
      <c r="DF109" s="16">
        <f t="shared" si="74"/>
        <v>0</v>
      </c>
      <c r="DG109" s="90"/>
      <c r="DH109" s="90"/>
      <c r="DI109" s="90"/>
      <c r="DJ109" s="116"/>
      <c r="DK109" s="16">
        <f t="shared" si="75"/>
        <v>0</v>
      </c>
      <c r="DL109" s="90"/>
      <c r="DM109" s="90"/>
      <c r="DN109" s="90"/>
      <c r="DO109" s="116"/>
      <c r="DP109" s="16">
        <f t="shared" si="76"/>
        <v>0</v>
      </c>
      <c r="DQ109" s="90"/>
      <c r="DR109" s="90"/>
      <c r="DS109" s="90"/>
      <c r="DT109" s="116"/>
      <c r="DU109" s="16">
        <f t="shared" si="77"/>
        <v>0</v>
      </c>
      <c r="DV109" s="90"/>
      <c r="DW109" s="90"/>
      <c r="DX109" s="90"/>
      <c r="DY109" s="116"/>
      <c r="DZ109" s="16">
        <f t="shared" si="78"/>
        <v>0</v>
      </c>
      <c r="EA109" s="90"/>
      <c r="EB109" s="90"/>
      <c r="EC109" s="90"/>
      <c r="ED109" s="116"/>
      <c r="EE109" s="16">
        <f t="shared" si="79"/>
        <v>0</v>
      </c>
      <c r="EF109" s="90"/>
      <c r="EG109" s="90"/>
      <c r="EH109" s="90"/>
      <c r="EI109" s="116"/>
      <c r="EJ109" s="16">
        <f t="shared" si="80"/>
        <v>0</v>
      </c>
      <c r="EK109" s="90"/>
      <c r="EL109" s="90"/>
      <c r="EM109" s="90"/>
      <c r="EN109" s="116"/>
      <c r="EO109" s="16">
        <f t="shared" si="81"/>
        <v>0</v>
      </c>
      <c r="EP109" s="90"/>
      <c r="EQ109" s="90"/>
      <c r="ER109" s="90"/>
      <c r="ES109" s="116"/>
      <c r="ET109" s="16">
        <f t="shared" si="82"/>
        <v>0</v>
      </c>
      <c r="EU109" s="90"/>
      <c r="EV109" s="90"/>
      <c r="EW109" s="90"/>
      <c r="EX109" s="116"/>
      <c r="EY109" s="16">
        <f t="shared" si="83"/>
        <v>0</v>
      </c>
      <c r="EZ109" s="90"/>
      <c r="FA109" s="90"/>
      <c r="FB109" s="90"/>
      <c r="FC109" s="116"/>
      <c r="FD109" s="16">
        <f t="shared" si="84"/>
        <v>0</v>
      </c>
      <c r="FE109" s="90"/>
      <c r="FF109" s="90"/>
      <c r="FG109" s="90"/>
      <c r="FH109" s="116"/>
      <c r="FI109" s="16">
        <f t="shared" si="85"/>
        <v>0</v>
      </c>
      <c r="FJ109" s="90"/>
      <c r="FK109" s="90"/>
      <c r="FL109" s="90"/>
      <c r="FM109" s="116"/>
      <c r="FN109" s="16">
        <f t="shared" si="86"/>
        <v>0</v>
      </c>
      <c r="FO109" s="90"/>
      <c r="FP109" s="90"/>
      <c r="FQ109" s="90"/>
      <c r="FR109" s="116"/>
      <c r="FS109" s="16">
        <f t="shared" si="87"/>
        <v>0</v>
      </c>
      <c r="FT109" s="90"/>
      <c r="FU109" s="90"/>
      <c r="FV109" s="90"/>
      <c r="FW109" s="116"/>
      <c r="FX109" s="16">
        <f t="shared" si="88"/>
        <v>0</v>
      </c>
      <c r="FY109" s="90"/>
      <c r="FZ109" s="90"/>
      <c r="GA109" s="90"/>
      <c r="GB109" s="116"/>
      <c r="GC109" s="16">
        <f t="shared" si="89"/>
        <v>0</v>
      </c>
      <c r="GD109" s="90"/>
      <c r="GE109" s="90"/>
      <c r="GF109" s="90"/>
      <c r="GG109" s="116"/>
      <c r="GH109" s="16">
        <f t="shared" si="90"/>
        <v>0</v>
      </c>
      <c r="GI109" s="90"/>
      <c r="GJ109" s="90"/>
      <c r="GK109" s="90"/>
      <c r="GL109" s="116"/>
      <c r="GM109" s="16">
        <f t="shared" si="91"/>
        <v>0</v>
      </c>
      <c r="GN109" s="90"/>
      <c r="GO109" s="90"/>
      <c r="GP109" s="90"/>
      <c r="GQ109" s="116"/>
      <c r="GR109" s="16">
        <f t="shared" si="92"/>
        <v>0</v>
      </c>
      <c r="GS109" s="90"/>
      <c r="GT109" s="90"/>
      <c r="GU109" s="90"/>
      <c r="GV109" s="116"/>
      <c r="GW109" s="16">
        <f t="shared" si="93"/>
        <v>0</v>
      </c>
      <c r="GX109" s="90"/>
      <c r="GY109" s="90"/>
      <c r="GZ109" s="90"/>
      <c r="HA109" s="116"/>
      <c r="HB109" s="16">
        <f t="shared" si="94"/>
        <v>0</v>
      </c>
      <c r="HC109" s="90"/>
      <c r="HD109" s="90"/>
      <c r="HE109" s="90"/>
      <c r="HF109" s="116"/>
      <c r="HG109" s="16">
        <f t="shared" si="95"/>
        <v>0</v>
      </c>
      <c r="HH109" s="90"/>
      <c r="HI109" s="90"/>
      <c r="HJ109" s="90"/>
      <c r="HK109" s="116"/>
      <c r="HL109" s="16">
        <f t="shared" si="96"/>
        <v>0</v>
      </c>
      <c r="HM109" s="90"/>
      <c r="HN109" s="90"/>
      <c r="HO109" s="90"/>
      <c r="HP109" s="116"/>
      <c r="HQ109" s="16">
        <f t="shared" si="97"/>
        <v>0</v>
      </c>
      <c r="HR109" s="90"/>
      <c r="HS109" s="90"/>
      <c r="HT109" s="90"/>
      <c r="HU109" s="116"/>
      <c r="HV109" s="16">
        <f t="shared" si="98"/>
        <v>0</v>
      </c>
      <c r="HW109" s="90"/>
      <c r="HX109" s="90"/>
      <c r="HY109" s="90"/>
      <c r="HZ109" s="116"/>
      <c r="IA109" s="16">
        <f t="shared" si="99"/>
        <v>0</v>
      </c>
      <c r="IB109" s="90"/>
      <c r="IC109" s="90"/>
      <c r="ID109" s="90"/>
      <c r="IE109" s="116"/>
      <c r="IF109" s="16">
        <f t="shared" si="100"/>
        <v>0</v>
      </c>
      <c r="IG109" s="90"/>
      <c r="IH109" s="90"/>
      <c r="II109" s="90"/>
      <c r="IJ109" s="116"/>
      <c r="IK109" s="16">
        <f t="shared" si="101"/>
        <v>0</v>
      </c>
      <c r="IL109" s="90"/>
      <c r="IM109" s="90"/>
      <c r="IN109" s="90"/>
      <c r="IO109" s="116"/>
      <c r="IP109" s="16">
        <f t="shared" si="102"/>
        <v>0</v>
      </c>
    </row>
    <row r="110" spans="1:250" x14ac:dyDescent="0.25">
      <c r="A110" s="90"/>
      <c r="B110" s="90"/>
      <c r="C110" s="90"/>
      <c r="D110" s="116"/>
      <c r="E110" s="16">
        <f t="shared" si="53"/>
        <v>0</v>
      </c>
      <c r="F110" s="90"/>
      <c r="G110" s="90"/>
      <c r="H110" s="90"/>
      <c r="I110" s="116"/>
      <c r="J110" s="16">
        <f t="shared" si="54"/>
        <v>0</v>
      </c>
      <c r="K110" s="90"/>
      <c r="L110" s="90"/>
      <c r="M110" s="90"/>
      <c r="N110" s="116"/>
      <c r="O110" s="16">
        <f t="shared" si="55"/>
        <v>0</v>
      </c>
      <c r="P110" s="90"/>
      <c r="Q110" s="90"/>
      <c r="R110" s="90"/>
      <c r="S110" s="116"/>
      <c r="T110" s="16">
        <f t="shared" si="56"/>
        <v>0</v>
      </c>
      <c r="U110" s="90"/>
      <c r="V110" s="90"/>
      <c r="W110" s="90"/>
      <c r="X110" s="116"/>
      <c r="Y110" s="16">
        <f t="shared" si="57"/>
        <v>0</v>
      </c>
      <c r="Z110" s="90"/>
      <c r="AA110" s="90"/>
      <c r="AB110" s="90"/>
      <c r="AC110" s="116"/>
      <c r="AD110" s="16">
        <f t="shared" si="58"/>
        <v>0</v>
      </c>
      <c r="AE110" s="90"/>
      <c r="AF110" s="90"/>
      <c r="AG110" s="90"/>
      <c r="AH110" s="116"/>
      <c r="AI110" s="16">
        <f t="shared" si="59"/>
        <v>0</v>
      </c>
      <c r="AJ110" s="90"/>
      <c r="AK110" s="90"/>
      <c r="AL110" s="90"/>
      <c r="AM110" s="116"/>
      <c r="AN110" s="16">
        <f t="shared" si="60"/>
        <v>0</v>
      </c>
      <c r="AO110" s="90"/>
      <c r="AP110" s="90"/>
      <c r="AQ110" s="90"/>
      <c r="AR110" s="116"/>
      <c r="AS110" s="16">
        <f t="shared" si="61"/>
        <v>0</v>
      </c>
      <c r="AT110" s="90"/>
      <c r="AU110" s="90"/>
      <c r="AV110" s="90"/>
      <c r="AW110" s="116"/>
      <c r="AX110" s="16">
        <f t="shared" si="62"/>
        <v>0</v>
      </c>
      <c r="AY110" s="90"/>
      <c r="AZ110" s="90"/>
      <c r="BA110" s="90"/>
      <c r="BB110" s="116"/>
      <c r="BC110" s="16">
        <f t="shared" si="63"/>
        <v>0</v>
      </c>
      <c r="BD110" s="90"/>
      <c r="BE110" s="90"/>
      <c r="BF110" s="90"/>
      <c r="BG110" s="116"/>
      <c r="BH110" s="16">
        <f t="shared" si="64"/>
        <v>0</v>
      </c>
      <c r="BI110" s="90"/>
      <c r="BJ110" s="90"/>
      <c r="BK110" s="90"/>
      <c r="BL110" s="116"/>
      <c r="BM110" s="16">
        <f t="shared" si="65"/>
        <v>0</v>
      </c>
      <c r="BN110" s="90"/>
      <c r="BO110" s="90"/>
      <c r="BP110" s="90"/>
      <c r="BQ110" s="116"/>
      <c r="BR110" s="16">
        <f t="shared" si="66"/>
        <v>0</v>
      </c>
      <c r="BS110" s="90"/>
      <c r="BT110" s="90"/>
      <c r="BU110" s="90"/>
      <c r="BV110" s="116"/>
      <c r="BW110" s="16">
        <f t="shared" si="67"/>
        <v>0</v>
      </c>
      <c r="BX110" s="90"/>
      <c r="BY110" s="90"/>
      <c r="BZ110" s="90"/>
      <c r="CA110" s="116"/>
      <c r="CB110" s="16">
        <f t="shared" si="68"/>
        <v>0</v>
      </c>
      <c r="CC110" s="90"/>
      <c r="CD110" s="90"/>
      <c r="CE110" s="90"/>
      <c r="CF110" s="116"/>
      <c r="CG110" s="16">
        <f t="shared" si="69"/>
        <v>0</v>
      </c>
      <c r="CH110" s="90"/>
      <c r="CI110" s="90"/>
      <c r="CJ110" s="90"/>
      <c r="CK110" s="116"/>
      <c r="CL110" s="16">
        <f t="shared" si="70"/>
        <v>0</v>
      </c>
      <c r="CM110" s="90"/>
      <c r="CN110" s="90"/>
      <c r="CO110" s="90"/>
      <c r="CP110" s="116"/>
      <c r="CQ110" s="16">
        <f t="shared" si="71"/>
        <v>0</v>
      </c>
      <c r="CR110" s="90"/>
      <c r="CS110" s="90"/>
      <c r="CT110" s="90"/>
      <c r="CU110" s="116"/>
      <c r="CV110" s="16">
        <f t="shared" si="72"/>
        <v>0</v>
      </c>
      <c r="CW110" s="90"/>
      <c r="CX110" s="90"/>
      <c r="CY110" s="90"/>
      <c r="CZ110" s="116"/>
      <c r="DA110" s="16">
        <f t="shared" si="73"/>
        <v>0</v>
      </c>
      <c r="DB110" s="90"/>
      <c r="DC110" s="90"/>
      <c r="DD110" s="90"/>
      <c r="DE110" s="116"/>
      <c r="DF110" s="16">
        <f t="shared" si="74"/>
        <v>0</v>
      </c>
      <c r="DG110" s="90"/>
      <c r="DH110" s="90"/>
      <c r="DI110" s="90"/>
      <c r="DJ110" s="116"/>
      <c r="DK110" s="16">
        <f t="shared" si="75"/>
        <v>0</v>
      </c>
      <c r="DL110" s="90"/>
      <c r="DM110" s="90"/>
      <c r="DN110" s="90"/>
      <c r="DO110" s="116"/>
      <c r="DP110" s="16">
        <f t="shared" si="76"/>
        <v>0</v>
      </c>
      <c r="DQ110" s="90"/>
      <c r="DR110" s="90"/>
      <c r="DS110" s="90"/>
      <c r="DT110" s="116"/>
      <c r="DU110" s="16">
        <f t="shared" si="77"/>
        <v>0</v>
      </c>
      <c r="DV110" s="90"/>
      <c r="DW110" s="90"/>
      <c r="DX110" s="90"/>
      <c r="DY110" s="116"/>
      <c r="DZ110" s="16">
        <f t="shared" si="78"/>
        <v>0</v>
      </c>
      <c r="EA110" s="90"/>
      <c r="EB110" s="90"/>
      <c r="EC110" s="90"/>
      <c r="ED110" s="116"/>
      <c r="EE110" s="16">
        <f t="shared" si="79"/>
        <v>0</v>
      </c>
      <c r="EF110" s="90"/>
      <c r="EG110" s="90"/>
      <c r="EH110" s="90"/>
      <c r="EI110" s="116"/>
      <c r="EJ110" s="16">
        <f t="shared" si="80"/>
        <v>0</v>
      </c>
      <c r="EK110" s="90"/>
      <c r="EL110" s="90"/>
      <c r="EM110" s="90"/>
      <c r="EN110" s="116"/>
      <c r="EO110" s="16">
        <f t="shared" si="81"/>
        <v>0</v>
      </c>
      <c r="EP110" s="90"/>
      <c r="EQ110" s="90"/>
      <c r="ER110" s="90"/>
      <c r="ES110" s="116"/>
      <c r="ET110" s="16">
        <f t="shared" si="82"/>
        <v>0</v>
      </c>
      <c r="EU110" s="90"/>
      <c r="EV110" s="90"/>
      <c r="EW110" s="90"/>
      <c r="EX110" s="116"/>
      <c r="EY110" s="16">
        <f t="shared" si="83"/>
        <v>0</v>
      </c>
      <c r="EZ110" s="90"/>
      <c r="FA110" s="90"/>
      <c r="FB110" s="90"/>
      <c r="FC110" s="116"/>
      <c r="FD110" s="16">
        <f t="shared" si="84"/>
        <v>0</v>
      </c>
      <c r="FE110" s="90"/>
      <c r="FF110" s="90"/>
      <c r="FG110" s="90"/>
      <c r="FH110" s="116"/>
      <c r="FI110" s="16">
        <f t="shared" si="85"/>
        <v>0</v>
      </c>
      <c r="FJ110" s="90"/>
      <c r="FK110" s="90"/>
      <c r="FL110" s="90"/>
      <c r="FM110" s="116"/>
      <c r="FN110" s="16">
        <f t="shared" si="86"/>
        <v>0</v>
      </c>
      <c r="FO110" s="90"/>
      <c r="FP110" s="90"/>
      <c r="FQ110" s="90"/>
      <c r="FR110" s="116"/>
      <c r="FS110" s="16">
        <f t="shared" si="87"/>
        <v>0</v>
      </c>
      <c r="FT110" s="90"/>
      <c r="FU110" s="90"/>
      <c r="FV110" s="90"/>
      <c r="FW110" s="116"/>
      <c r="FX110" s="16">
        <f t="shared" si="88"/>
        <v>0</v>
      </c>
      <c r="FY110" s="90"/>
      <c r="FZ110" s="90"/>
      <c r="GA110" s="90"/>
      <c r="GB110" s="116"/>
      <c r="GC110" s="16">
        <f t="shared" si="89"/>
        <v>0</v>
      </c>
      <c r="GD110" s="90"/>
      <c r="GE110" s="90"/>
      <c r="GF110" s="90"/>
      <c r="GG110" s="116"/>
      <c r="GH110" s="16">
        <f t="shared" si="90"/>
        <v>0</v>
      </c>
      <c r="GI110" s="90"/>
      <c r="GJ110" s="90"/>
      <c r="GK110" s="90"/>
      <c r="GL110" s="116"/>
      <c r="GM110" s="16">
        <f t="shared" si="91"/>
        <v>0</v>
      </c>
      <c r="GN110" s="90"/>
      <c r="GO110" s="90"/>
      <c r="GP110" s="90"/>
      <c r="GQ110" s="116"/>
      <c r="GR110" s="16">
        <f t="shared" si="92"/>
        <v>0</v>
      </c>
      <c r="GS110" s="90"/>
      <c r="GT110" s="90"/>
      <c r="GU110" s="90"/>
      <c r="GV110" s="116"/>
      <c r="GW110" s="16">
        <f t="shared" si="93"/>
        <v>0</v>
      </c>
      <c r="GX110" s="90"/>
      <c r="GY110" s="90"/>
      <c r="GZ110" s="90"/>
      <c r="HA110" s="116"/>
      <c r="HB110" s="16">
        <f t="shared" si="94"/>
        <v>0</v>
      </c>
      <c r="HC110" s="90"/>
      <c r="HD110" s="90"/>
      <c r="HE110" s="90"/>
      <c r="HF110" s="116"/>
      <c r="HG110" s="16">
        <f t="shared" si="95"/>
        <v>0</v>
      </c>
      <c r="HH110" s="90"/>
      <c r="HI110" s="90"/>
      <c r="HJ110" s="90"/>
      <c r="HK110" s="116"/>
      <c r="HL110" s="16">
        <f t="shared" si="96"/>
        <v>0</v>
      </c>
      <c r="HM110" s="90"/>
      <c r="HN110" s="90"/>
      <c r="HO110" s="90"/>
      <c r="HP110" s="116"/>
      <c r="HQ110" s="16">
        <f t="shared" si="97"/>
        <v>0</v>
      </c>
      <c r="HR110" s="90"/>
      <c r="HS110" s="90"/>
      <c r="HT110" s="90"/>
      <c r="HU110" s="116"/>
      <c r="HV110" s="16">
        <f t="shared" si="98"/>
        <v>0</v>
      </c>
      <c r="HW110" s="90"/>
      <c r="HX110" s="90"/>
      <c r="HY110" s="90"/>
      <c r="HZ110" s="116"/>
      <c r="IA110" s="16">
        <f t="shared" si="99"/>
        <v>0</v>
      </c>
      <c r="IB110" s="90"/>
      <c r="IC110" s="90"/>
      <c r="ID110" s="90"/>
      <c r="IE110" s="116"/>
      <c r="IF110" s="16">
        <f t="shared" si="100"/>
        <v>0</v>
      </c>
      <c r="IG110" s="90"/>
      <c r="IH110" s="90"/>
      <c r="II110" s="90"/>
      <c r="IJ110" s="116"/>
      <c r="IK110" s="16">
        <f t="shared" si="101"/>
        <v>0</v>
      </c>
      <c r="IL110" s="90"/>
      <c r="IM110" s="90"/>
      <c r="IN110" s="90"/>
      <c r="IO110" s="116"/>
      <c r="IP110" s="16">
        <f t="shared" si="102"/>
        <v>0</v>
      </c>
    </row>
    <row r="111" spans="1:250" x14ac:dyDescent="0.25">
      <c r="A111" s="90"/>
      <c r="B111" s="90"/>
      <c r="C111" s="90"/>
      <c r="D111" s="116"/>
      <c r="E111" s="16">
        <f t="shared" si="53"/>
        <v>0</v>
      </c>
      <c r="F111" s="90"/>
      <c r="G111" s="90"/>
      <c r="H111" s="90"/>
      <c r="I111" s="116"/>
      <c r="J111" s="16">
        <f t="shared" si="54"/>
        <v>0</v>
      </c>
      <c r="K111" s="90"/>
      <c r="L111" s="90"/>
      <c r="M111" s="90"/>
      <c r="N111" s="116"/>
      <c r="O111" s="16">
        <f t="shared" si="55"/>
        <v>0</v>
      </c>
      <c r="P111" s="90"/>
      <c r="Q111" s="90"/>
      <c r="R111" s="90"/>
      <c r="S111" s="116"/>
      <c r="T111" s="16">
        <f t="shared" si="56"/>
        <v>0</v>
      </c>
      <c r="U111" s="90"/>
      <c r="V111" s="90"/>
      <c r="W111" s="90"/>
      <c r="X111" s="116"/>
      <c r="Y111" s="16">
        <f t="shared" si="57"/>
        <v>0</v>
      </c>
      <c r="Z111" s="90"/>
      <c r="AA111" s="90"/>
      <c r="AB111" s="90"/>
      <c r="AC111" s="116"/>
      <c r="AD111" s="16">
        <f t="shared" si="58"/>
        <v>0</v>
      </c>
      <c r="AE111" s="90"/>
      <c r="AF111" s="90"/>
      <c r="AG111" s="90"/>
      <c r="AH111" s="116"/>
      <c r="AI111" s="16">
        <f t="shared" si="59"/>
        <v>0</v>
      </c>
      <c r="AJ111" s="90"/>
      <c r="AK111" s="90"/>
      <c r="AL111" s="90"/>
      <c r="AM111" s="116"/>
      <c r="AN111" s="16">
        <f t="shared" si="60"/>
        <v>0</v>
      </c>
      <c r="AO111" s="90"/>
      <c r="AP111" s="90"/>
      <c r="AQ111" s="90"/>
      <c r="AR111" s="116"/>
      <c r="AS111" s="16">
        <f t="shared" si="61"/>
        <v>0</v>
      </c>
      <c r="AT111" s="90"/>
      <c r="AU111" s="90"/>
      <c r="AV111" s="90"/>
      <c r="AW111" s="116"/>
      <c r="AX111" s="16">
        <f t="shared" si="62"/>
        <v>0</v>
      </c>
      <c r="AY111" s="90"/>
      <c r="AZ111" s="90"/>
      <c r="BA111" s="90"/>
      <c r="BB111" s="116"/>
      <c r="BC111" s="16">
        <f t="shared" si="63"/>
        <v>0</v>
      </c>
      <c r="BD111" s="90"/>
      <c r="BE111" s="90"/>
      <c r="BF111" s="90"/>
      <c r="BG111" s="116"/>
      <c r="BH111" s="16">
        <f t="shared" si="64"/>
        <v>0</v>
      </c>
      <c r="BI111" s="90"/>
      <c r="BJ111" s="90"/>
      <c r="BK111" s="90"/>
      <c r="BL111" s="116"/>
      <c r="BM111" s="16">
        <f t="shared" si="65"/>
        <v>0</v>
      </c>
      <c r="BN111" s="90"/>
      <c r="BO111" s="90"/>
      <c r="BP111" s="90"/>
      <c r="BQ111" s="116"/>
      <c r="BR111" s="16">
        <f t="shared" si="66"/>
        <v>0</v>
      </c>
      <c r="BS111" s="90"/>
      <c r="BT111" s="90"/>
      <c r="BU111" s="90"/>
      <c r="BV111" s="116"/>
      <c r="BW111" s="16">
        <f t="shared" si="67"/>
        <v>0</v>
      </c>
      <c r="BX111" s="90"/>
      <c r="BY111" s="90"/>
      <c r="BZ111" s="90"/>
      <c r="CA111" s="116"/>
      <c r="CB111" s="16">
        <f t="shared" si="68"/>
        <v>0</v>
      </c>
      <c r="CC111" s="90"/>
      <c r="CD111" s="90"/>
      <c r="CE111" s="90"/>
      <c r="CF111" s="116"/>
      <c r="CG111" s="16">
        <f t="shared" si="69"/>
        <v>0</v>
      </c>
      <c r="CH111" s="90"/>
      <c r="CI111" s="90"/>
      <c r="CJ111" s="90"/>
      <c r="CK111" s="116"/>
      <c r="CL111" s="16">
        <f t="shared" si="70"/>
        <v>0</v>
      </c>
      <c r="CM111" s="90"/>
      <c r="CN111" s="90"/>
      <c r="CO111" s="90"/>
      <c r="CP111" s="116"/>
      <c r="CQ111" s="16">
        <f t="shared" si="71"/>
        <v>0</v>
      </c>
      <c r="CR111" s="90"/>
      <c r="CS111" s="90"/>
      <c r="CT111" s="90"/>
      <c r="CU111" s="116"/>
      <c r="CV111" s="16">
        <f t="shared" si="72"/>
        <v>0</v>
      </c>
      <c r="CW111" s="90"/>
      <c r="CX111" s="90"/>
      <c r="CY111" s="90"/>
      <c r="CZ111" s="116"/>
      <c r="DA111" s="16">
        <f t="shared" si="73"/>
        <v>0</v>
      </c>
      <c r="DB111" s="90"/>
      <c r="DC111" s="90"/>
      <c r="DD111" s="90"/>
      <c r="DE111" s="116"/>
      <c r="DF111" s="16">
        <f t="shared" si="74"/>
        <v>0</v>
      </c>
      <c r="DG111" s="90"/>
      <c r="DH111" s="90"/>
      <c r="DI111" s="90"/>
      <c r="DJ111" s="116"/>
      <c r="DK111" s="16">
        <f t="shared" si="75"/>
        <v>0</v>
      </c>
      <c r="DL111" s="90"/>
      <c r="DM111" s="90"/>
      <c r="DN111" s="90"/>
      <c r="DO111" s="116"/>
      <c r="DP111" s="16">
        <f t="shared" si="76"/>
        <v>0</v>
      </c>
      <c r="DQ111" s="90"/>
      <c r="DR111" s="90"/>
      <c r="DS111" s="90"/>
      <c r="DT111" s="116"/>
      <c r="DU111" s="16">
        <f t="shared" si="77"/>
        <v>0</v>
      </c>
      <c r="DV111" s="90"/>
      <c r="DW111" s="90"/>
      <c r="DX111" s="90"/>
      <c r="DY111" s="116"/>
      <c r="DZ111" s="16">
        <f t="shared" si="78"/>
        <v>0</v>
      </c>
      <c r="EA111" s="90"/>
      <c r="EB111" s="90"/>
      <c r="EC111" s="90"/>
      <c r="ED111" s="116"/>
      <c r="EE111" s="16">
        <f t="shared" si="79"/>
        <v>0</v>
      </c>
      <c r="EF111" s="90"/>
      <c r="EG111" s="90"/>
      <c r="EH111" s="90"/>
      <c r="EI111" s="116"/>
      <c r="EJ111" s="16">
        <f t="shared" si="80"/>
        <v>0</v>
      </c>
      <c r="EK111" s="90"/>
      <c r="EL111" s="90"/>
      <c r="EM111" s="90"/>
      <c r="EN111" s="116"/>
      <c r="EO111" s="16">
        <f t="shared" si="81"/>
        <v>0</v>
      </c>
      <c r="EP111" s="90"/>
      <c r="EQ111" s="90"/>
      <c r="ER111" s="90"/>
      <c r="ES111" s="116"/>
      <c r="ET111" s="16">
        <f t="shared" si="82"/>
        <v>0</v>
      </c>
      <c r="EU111" s="90"/>
      <c r="EV111" s="90"/>
      <c r="EW111" s="90"/>
      <c r="EX111" s="116"/>
      <c r="EY111" s="16">
        <f t="shared" si="83"/>
        <v>0</v>
      </c>
      <c r="EZ111" s="90"/>
      <c r="FA111" s="90"/>
      <c r="FB111" s="90"/>
      <c r="FC111" s="116"/>
      <c r="FD111" s="16">
        <f t="shared" si="84"/>
        <v>0</v>
      </c>
      <c r="FE111" s="90"/>
      <c r="FF111" s="90"/>
      <c r="FG111" s="90"/>
      <c r="FH111" s="116"/>
      <c r="FI111" s="16">
        <f t="shared" si="85"/>
        <v>0</v>
      </c>
      <c r="FJ111" s="90"/>
      <c r="FK111" s="90"/>
      <c r="FL111" s="90"/>
      <c r="FM111" s="116"/>
      <c r="FN111" s="16">
        <f t="shared" si="86"/>
        <v>0</v>
      </c>
      <c r="FO111" s="90"/>
      <c r="FP111" s="90"/>
      <c r="FQ111" s="90"/>
      <c r="FR111" s="116"/>
      <c r="FS111" s="16">
        <f t="shared" si="87"/>
        <v>0</v>
      </c>
      <c r="FT111" s="90"/>
      <c r="FU111" s="90"/>
      <c r="FV111" s="90"/>
      <c r="FW111" s="116"/>
      <c r="FX111" s="16">
        <f t="shared" si="88"/>
        <v>0</v>
      </c>
      <c r="FY111" s="90"/>
      <c r="FZ111" s="90"/>
      <c r="GA111" s="90"/>
      <c r="GB111" s="116"/>
      <c r="GC111" s="16">
        <f t="shared" si="89"/>
        <v>0</v>
      </c>
      <c r="GD111" s="90"/>
      <c r="GE111" s="90"/>
      <c r="GF111" s="90"/>
      <c r="GG111" s="116"/>
      <c r="GH111" s="16">
        <f t="shared" si="90"/>
        <v>0</v>
      </c>
      <c r="GI111" s="90"/>
      <c r="GJ111" s="90"/>
      <c r="GK111" s="90"/>
      <c r="GL111" s="116"/>
      <c r="GM111" s="16">
        <f t="shared" si="91"/>
        <v>0</v>
      </c>
      <c r="GN111" s="90"/>
      <c r="GO111" s="90"/>
      <c r="GP111" s="90"/>
      <c r="GQ111" s="116"/>
      <c r="GR111" s="16">
        <f t="shared" si="92"/>
        <v>0</v>
      </c>
      <c r="GS111" s="90"/>
      <c r="GT111" s="90"/>
      <c r="GU111" s="90"/>
      <c r="GV111" s="116"/>
      <c r="GW111" s="16">
        <f t="shared" si="93"/>
        <v>0</v>
      </c>
      <c r="GX111" s="90"/>
      <c r="GY111" s="90"/>
      <c r="GZ111" s="90"/>
      <c r="HA111" s="116"/>
      <c r="HB111" s="16">
        <f t="shared" si="94"/>
        <v>0</v>
      </c>
      <c r="HC111" s="90"/>
      <c r="HD111" s="90"/>
      <c r="HE111" s="90"/>
      <c r="HF111" s="116"/>
      <c r="HG111" s="16">
        <f t="shared" si="95"/>
        <v>0</v>
      </c>
      <c r="HH111" s="90"/>
      <c r="HI111" s="90"/>
      <c r="HJ111" s="90"/>
      <c r="HK111" s="116"/>
      <c r="HL111" s="16">
        <f t="shared" si="96"/>
        <v>0</v>
      </c>
      <c r="HM111" s="90"/>
      <c r="HN111" s="90"/>
      <c r="HO111" s="90"/>
      <c r="HP111" s="116"/>
      <c r="HQ111" s="16">
        <f t="shared" si="97"/>
        <v>0</v>
      </c>
      <c r="HR111" s="90"/>
      <c r="HS111" s="90"/>
      <c r="HT111" s="90"/>
      <c r="HU111" s="116"/>
      <c r="HV111" s="16">
        <f t="shared" si="98"/>
        <v>0</v>
      </c>
      <c r="HW111" s="90"/>
      <c r="HX111" s="90"/>
      <c r="HY111" s="90"/>
      <c r="HZ111" s="116"/>
      <c r="IA111" s="16">
        <f t="shared" si="99"/>
        <v>0</v>
      </c>
      <c r="IB111" s="90"/>
      <c r="IC111" s="90"/>
      <c r="ID111" s="90"/>
      <c r="IE111" s="116"/>
      <c r="IF111" s="16">
        <f t="shared" si="100"/>
        <v>0</v>
      </c>
      <c r="IG111" s="90"/>
      <c r="IH111" s="90"/>
      <c r="II111" s="90"/>
      <c r="IJ111" s="116"/>
      <c r="IK111" s="16">
        <f t="shared" si="101"/>
        <v>0</v>
      </c>
      <c r="IL111" s="90"/>
      <c r="IM111" s="90"/>
      <c r="IN111" s="90"/>
      <c r="IO111" s="116"/>
      <c r="IP111" s="16">
        <f t="shared" si="102"/>
        <v>0</v>
      </c>
    </row>
    <row r="112" spans="1:250" x14ac:dyDescent="0.25">
      <c r="A112" s="90"/>
      <c r="B112" s="90"/>
      <c r="C112" s="90"/>
      <c r="D112" s="116"/>
      <c r="E112" s="16">
        <f t="shared" si="53"/>
        <v>0</v>
      </c>
      <c r="F112" s="90"/>
      <c r="G112" s="90"/>
      <c r="H112" s="90"/>
      <c r="I112" s="116"/>
      <c r="J112" s="16">
        <f t="shared" si="54"/>
        <v>0</v>
      </c>
      <c r="K112" s="90"/>
      <c r="L112" s="90"/>
      <c r="M112" s="90"/>
      <c r="N112" s="116"/>
      <c r="O112" s="16">
        <f t="shared" si="55"/>
        <v>0</v>
      </c>
      <c r="P112" s="90"/>
      <c r="Q112" s="90"/>
      <c r="R112" s="90"/>
      <c r="S112" s="116"/>
      <c r="T112" s="16">
        <f t="shared" si="56"/>
        <v>0</v>
      </c>
      <c r="U112" s="90"/>
      <c r="V112" s="90"/>
      <c r="W112" s="90"/>
      <c r="X112" s="116"/>
      <c r="Y112" s="16">
        <f t="shared" si="57"/>
        <v>0</v>
      </c>
      <c r="Z112" s="90"/>
      <c r="AA112" s="90"/>
      <c r="AB112" s="90"/>
      <c r="AC112" s="116"/>
      <c r="AD112" s="16">
        <f t="shared" si="58"/>
        <v>0</v>
      </c>
      <c r="AE112" s="90"/>
      <c r="AF112" s="90"/>
      <c r="AG112" s="90"/>
      <c r="AH112" s="116"/>
      <c r="AI112" s="16">
        <f t="shared" si="59"/>
        <v>0</v>
      </c>
      <c r="AJ112" s="90"/>
      <c r="AK112" s="90"/>
      <c r="AL112" s="90"/>
      <c r="AM112" s="116"/>
      <c r="AN112" s="16">
        <f t="shared" si="60"/>
        <v>0</v>
      </c>
      <c r="AO112" s="90"/>
      <c r="AP112" s="90"/>
      <c r="AQ112" s="90"/>
      <c r="AR112" s="116"/>
      <c r="AS112" s="16">
        <f t="shared" si="61"/>
        <v>0</v>
      </c>
      <c r="AT112" s="90"/>
      <c r="AU112" s="90"/>
      <c r="AV112" s="90"/>
      <c r="AW112" s="116"/>
      <c r="AX112" s="16">
        <f t="shared" si="62"/>
        <v>0</v>
      </c>
      <c r="AY112" s="90"/>
      <c r="AZ112" s="90"/>
      <c r="BA112" s="90"/>
      <c r="BB112" s="116"/>
      <c r="BC112" s="16">
        <f t="shared" si="63"/>
        <v>0</v>
      </c>
      <c r="BD112" s="90"/>
      <c r="BE112" s="90"/>
      <c r="BF112" s="90"/>
      <c r="BG112" s="116"/>
      <c r="BH112" s="16">
        <f t="shared" si="64"/>
        <v>0</v>
      </c>
      <c r="BI112" s="90"/>
      <c r="BJ112" s="90"/>
      <c r="BK112" s="90"/>
      <c r="BL112" s="116"/>
      <c r="BM112" s="16">
        <f t="shared" si="65"/>
        <v>0</v>
      </c>
      <c r="BN112" s="90"/>
      <c r="BO112" s="90"/>
      <c r="BP112" s="90"/>
      <c r="BQ112" s="116"/>
      <c r="BR112" s="16">
        <f t="shared" si="66"/>
        <v>0</v>
      </c>
      <c r="BS112" s="90"/>
      <c r="BT112" s="90"/>
      <c r="BU112" s="90"/>
      <c r="BV112" s="116"/>
      <c r="BW112" s="16">
        <f t="shared" si="67"/>
        <v>0</v>
      </c>
      <c r="BX112" s="90"/>
      <c r="BY112" s="90"/>
      <c r="BZ112" s="90"/>
      <c r="CA112" s="116"/>
      <c r="CB112" s="16">
        <f t="shared" si="68"/>
        <v>0</v>
      </c>
      <c r="CC112" s="90"/>
      <c r="CD112" s="90"/>
      <c r="CE112" s="90"/>
      <c r="CF112" s="116"/>
      <c r="CG112" s="16">
        <f t="shared" si="69"/>
        <v>0</v>
      </c>
      <c r="CH112" s="90"/>
      <c r="CI112" s="90"/>
      <c r="CJ112" s="90"/>
      <c r="CK112" s="116"/>
      <c r="CL112" s="16">
        <f t="shared" si="70"/>
        <v>0</v>
      </c>
      <c r="CM112" s="90"/>
      <c r="CN112" s="90"/>
      <c r="CO112" s="90"/>
      <c r="CP112" s="116"/>
      <c r="CQ112" s="16">
        <f t="shared" si="71"/>
        <v>0</v>
      </c>
      <c r="CR112" s="90"/>
      <c r="CS112" s="90"/>
      <c r="CT112" s="90"/>
      <c r="CU112" s="116"/>
      <c r="CV112" s="16">
        <f t="shared" si="72"/>
        <v>0</v>
      </c>
      <c r="CW112" s="90"/>
      <c r="CX112" s="90"/>
      <c r="CY112" s="90"/>
      <c r="CZ112" s="116"/>
      <c r="DA112" s="16">
        <f t="shared" si="73"/>
        <v>0</v>
      </c>
      <c r="DB112" s="90"/>
      <c r="DC112" s="90"/>
      <c r="DD112" s="90"/>
      <c r="DE112" s="116"/>
      <c r="DF112" s="16">
        <f t="shared" si="74"/>
        <v>0</v>
      </c>
      <c r="DG112" s="90"/>
      <c r="DH112" s="90"/>
      <c r="DI112" s="90"/>
      <c r="DJ112" s="116"/>
      <c r="DK112" s="16">
        <f t="shared" si="75"/>
        <v>0</v>
      </c>
      <c r="DL112" s="90"/>
      <c r="DM112" s="90"/>
      <c r="DN112" s="90"/>
      <c r="DO112" s="116"/>
      <c r="DP112" s="16">
        <f t="shared" si="76"/>
        <v>0</v>
      </c>
      <c r="DQ112" s="90"/>
      <c r="DR112" s="90"/>
      <c r="DS112" s="90"/>
      <c r="DT112" s="116"/>
      <c r="DU112" s="16">
        <f t="shared" si="77"/>
        <v>0</v>
      </c>
      <c r="DV112" s="90"/>
      <c r="DW112" s="90"/>
      <c r="DX112" s="90"/>
      <c r="DY112" s="116"/>
      <c r="DZ112" s="16">
        <f t="shared" si="78"/>
        <v>0</v>
      </c>
      <c r="EA112" s="90"/>
      <c r="EB112" s="90"/>
      <c r="EC112" s="90"/>
      <c r="ED112" s="116"/>
      <c r="EE112" s="16">
        <f t="shared" si="79"/>
        <v>0</v>
      </c>
      <c r="EF112" s="90"/>
      <c r="EG112" s="90"/>
      <c r="EH112" s="90"/>
      <c r="EI112" s="116"/>
      <c r="EJ112" s="16">
        <f t="shared" si="80"/>
        <v>0</v>
      </c>
      <c r="EK112" s="90"/>
      <c r="EL112" s="90"/>
      <c r="EM112" s="90"/>
      <c r="EN112" s="116"/>
      <c r="EO112" s="16">
        <f t="shared" si="81"/>
        <v>0</v>
      </c>
      <c r="EP112" s="90"/>
      <c r="EQ112" s="90"/>
      <c r="ER112" s="90"/>
      <c r="ES112" s="116"/>
      <c r="ET112" s="16">
        <f t="shared" si="82"/>
        <v>0</v>
      </c>
      <c r="EU112" s="90"/>
      <c r="EV112" s="90"/>
      <c r="EW112" s="90"/>
      <c r="EX112" s="116"/>
      <c r="EY112" s="16">
        <f t="shared" si="83"/>
        <v>0</v>
      </c>
      <c r="EZ112" s="90"/>
      <c r="FA112" s="90"/>
      <c r="FB112" s="90"/>
      <c r="FC112" s="116"/>
      <c r="FD112" s="16">
        <f t="shared" si="84"/>
        <v>0</v>
      </c>
      <c r="FE112" s="90"/>
      <c r="FF112" s="90"/>
      <c r="FG112" s="90"/>
      <c r="FH112" s="116"/>
      <c r="FI112" s="16">
        <f t="shared" si="85"/>
        <v>0</v>
      </c>
      <c r="FJ112" s="90"/>
      <c r="FK112" s="90"/>
      <c r="FL112" s="90"/>
      <c r="FM112" s="116"/>
      <c r="FN112" s="16">
        <f t="shared" si="86"/>
        <v>0</v>
      </c>
      <c r="FO112" s="90"/>
      <c r="FP112" s="90"/>
      <c r="FQ112" s="90"/>
      <c r="FR112" s="116"/>
      <c r="FS112" s="16">
        <f t="shared" si="87"/>
        <v>0</v>
      </c>
      <c r="FT112" s="90"/>
      <c r="FU112" s="90"/>
      <c r="FV112" s="90"/>
      <c r="FW112" s="116"/>
      <c r="FX112" s="16">
        <f t="shared" si="88"/>
        <v>0</v>
      </c>
      <c r="FY112" s="90"/>
      <c r="FZ112" s="90"/>
      <c r="GA112" s="90"/>
      <c r="GB112" s="116"/>
      <c r="GC112" s="16">
        <f t="shared" si="89"/>
        <v>0</v>
      </c>
      <c r="GD112" s="90"/>
      <c r="GE112" s="90"/>
      <c r="GF112" s="90"/>
      <c r="GG112" s="116"/>
      <c r="GH112" s="16">
        <f t="shared" si="90"/>
        <v>0</v>
      </c>
      <c r="GI112" s="90"/>
      <c r="GJ112" s="90"/>
      <c r="GK112" s="90"/>
      <c r="GL112" s="116"/>
      <c r="GM112" s="16">
        <f t="shared" si="91"/>
        <v>0</v>
      </c>
      <c r="GN112" s="90"/>
      <c r="GO112" s="90"/>
      <c r="GP112" s="90"/>
      <c r="GQ112" s="116"/>
      <c r="GR112" s="16">
        <f t="shared" si="92"/>
        <v>0</v>
      </c>
      <c r="GS112" s="90"/>
      <c r="GT112" s="90"/>
      <c r="GU112" s="90"/>
      <c r="GV112" s="116"/>
      <c r="GW112" s="16">
        <f t="shared" si="93"/>
        <v>0</v>
      </c>
      <c r="GX112" s="90"/>
      <c r="GY112" s="90"/>
      <c r="GZ112" s="90"/>
      <c r="HA112" s="116"/>
      <c r="HB112" s="16">
        <f t="shared" si="94"/>
        <v>0</v>
      </c>
      <c r="HC112" s="90"/>
      <c r="HD112" s="90"/>
      <c r="HE112" s="90"/>
      <c r="HF112" s="116"/>
      <c r="HG112" s="16">
        <f t="shared" si="95"/>
        <v>0</v>
      </c>
      <c r="HH112" s="90"/>
      <c r="HI112" s="90"/>
      <c r="HJ112" s="90"/>
      <c r="HK112" s="116"/>
      <c r="HL112" s="16">
        <f t="shared" si="96"/>
        <v>0</v>
      </c>
      <c r="HM112" s="90"/>
      <c r="HN112" s="90"/>
      <c r="HO112" s="90"/>
      <c r="HP112" s="116"/>
      <c r="HQ112" s="16">
        <f t="shared" si="97"/>
        <v>0</v>
      </c>
      <c r="HR112" s="90"/>
      <c r="HS112" s="90"/>
      <c r="HT112" s="90"/>
      <c r="HU112" s="116"/>
      <c r="HV112" s="16">
        <f t="shared" si="98"/>
        <v>0</v>
      </c>
      <c r="HW112" s="90"/>
      <c r="HX112" s="90"/>
      <c r="HY112" s="90"/>
      <c r="HZ112" s="116"/>
      <c r="IA112" s="16">
        <f t="shared" si="99"/>
        <v>0</v>
      </c>
      <c r="IB112" s="90"/>
      <c r="IC112" s="90"/>
      <c r="ID112" s="90"/>
      <c r="IE112" s="116"/>
      <c r="IF112" s="16">
        <f t="shared" si="100"/>
        <v>0</v>
      </c>
      <c r="IG112" s="90"/>
      <c r="IH112" s="90"/>
      <c r="II112" s="90"/>
      <c r="IJ112" s="116"/>
      <c r="IK112" s="16">
        <f t="shared" si="101"/>
        <v>0</v>
      </c>
      <c r="IL112" s="90"/>
      <c r="IM112" s="90"/>
      <c r="IN112" s="90"/>
      <c r="IO112" s="116"/>
      <c r="IP112" s="16">
        <f t="shared" si="102"/>
        <v>0</v>
      </c>
    </row>
    <row r="113" spans="1:250" x14ac:dyDescent="0.25">
      <c r="A113" s="90"/>
      <c r="B113" s="90"/>
      <c r="C113" s="90"/>
      <c r="D113" s="116"/>
      <c r="E113" s="16">
        <f t="shared" si="53"/>
        <v>0</v>
      </c>
      <c r="F113" s="90"/>
      <c r="G113" s="90"/>
      <c r="H113" s="90"/>
      <c r="I113" s="116"/>
      <c r="J113" s="16">
        <f t="shared" si="54"/>
        <v>0</v>
      </c>
      <c r="K113" s="90"/>
      <c r="L113" s="90"/>
      <c r="M113" s="90"/>
      <c r="N113" s="116"/>
      <c r="O113" s="16">
        <f t="shared" si="55"/>
        <v>0</v>
      </c>
      <c r="P113" s="90"/>
      <c r="Q113" s="90"/>
      <c r="R113" s="90"/>
      <c r="S113" s="116"/>
      <c r="T113" s="16">
        <f t="shared" si="56"/>
        <v>0</v>
      </c>
      <c r="U113" s="90"/>
      <c r="V113" s="90"/>
      <c r="W113" s="90"/>
      <c r="X113" s="116"/>
      <c r="Y113" s="16">
        <f t="shared" si="57"/>
        <v>0</v>
      </c>
      <c r="Z113" s="90"/>
      <c r="AA113" s="90"/>
      <c r="AB113" s="90"/>
      <c r="AC113" s="116"/>
      <c r="AD113" s="16">
        <f t="shared" si="58"/>
        <v>0</v>
      </c>
      <c r="AE113" s="90"/>
      <c r="AF113" s="90"/>
      <c r="AG113" s="90"/>
      <c r="AH113" s="116"/>
      <c r="AI113" s="16">
        <f t="shared" si="59"/>
        <v>0</v>
      </c>
      <c r="AJ113" s="90"/>
      <c r="AK113" s="90"/>
      <c r="AL113" s="90"/>
      <c r="AM113" s="116"/>
      <c r="AN113" s="16">
        <f t="shared" si="60"/>
        <v>0</v>
      </c>
      <c r="AO113" s="90"/>
      <c r="AP113" s="90"/>
      <c r="AQ113" s="90"/>
      <c r="AR113" s="116"/>
      <c r="AS113" s="16">
        <f t="shared" si="61"/>
        <v>0</v>
      </c>
      <c r="AT113" s="90"/>
      <c r="AU113" s="90"/>
      <c r="AV113" s="90"/>
      <c r="AW113" s="116"/>
      <c r="AX113" s="16">
        <f t="shared" si="62"/>
        <v>0</v>
      </c>
      <c r="AY113" s="90"/>
      <c r="AZ113" s="90"/>
      <c r="BA113" s="90"/>
      <c r="BB113" s="116"/>
      <c r="BC113" s="16">
        <f t="shared" si="63"/>
        <v>0</v>
      </c>
      <c r="BD113" s="90"/>
      <c r="BE113" s="90"/>
      <c r="BF113" s="90"/>
      <c r="BG113" s="116"/>
      <c r="BH113" s="16">
        <f t="shared" si="64"/>
        <v>0</v>
      </c>
      <c r="BI113" s="90"/>
      <c r="BJ113" s="90"/>
      <c r="BK113" s="90"/>
      <c r="BL113" s="116"/>
      <c r="BM113" s="16">
        <f t="shared" si="65"/>
        <v>0</v>
      </c>
      <c r="BN113" s="90"/>
      <c r="BO113" s="90"/>
      <c r="BP113" s="90"/>
      <c r="BQ113" s="116"/>
      <c r="BR113" s="16">
        <f t="shared" si="66"/>
        <v>0</v>
      </c>
      <c r="BS113" s="90"/>
      <c r="BT113" s="90"/>
      <c r="BU113" s="90"/>
      <c r="BV113" s="116"/>
      <c r="BW113" s="16">
        <f t="shared" si="67"/>
        <v>0</v>
      </c>
      <c r="BX113" s="90"/>
      <c r="BY113" s="90"/>
      <c r="BZ113" s="90"/>
      <c r="CA113" s="116"/>
      <c r="CB113" s="16">
        <f t="shared" si="68"/>
        <v>0</v>
      </c>
      <c r="CC113" s="90"/>
      <c r="CD113" s="90"/>
      <c r="CE113" s="90"/>
      <c r="CF113" s="116"/>
      <c r="CG113" s="16">
        <f t="shared" si="69"/>
        <v>0</v>
      </c>
      <c r="CH113" s="90"/>
      <c r="CI113" s="90"/>
      <c r="CJ113" s="90"/>
      <c r="CK113" s="116"/>
      <c r="CL113" s="16">
        <f t="shared" si="70"/>
        <v>0</v>
      </c>
      <c r="CM113" s="90"/>
      <c r="CN113" s="90"/>
      <c r="CO113" s="90"/>
      <c r="CP113" s="116"/>
      <c r="CQ113" s="16">
        <f t="shared" si="71"/>
        <v>0</v>
      </c>
      <c r="CR113" s="90"/>
      <c r="CS113" s="90"/>
      <c r="CT113" s="90"/>
      <c r="CU113" s="116"/>
      <c r="CV113" s="16">
        <f t="shared" si="72"/>
        <v>0</v>
      </c>
      <c r="CW113" s="90"/>
      <c r="CX113" s="90"/>
      <c r="CY113" s="90"/>
      <c r="CZ113" s="116"/>
      <c r="DA113" s="16">
        <f t="shared" si="73"/>
        <v>0</v>
      </c>
      <c r="DB113" s="90"/>
      <c r="DC113" s="90"/>
      <c r="DD113" s="90"/>
      <c r="DE113" s="116"/>
      <c r="DF113" s="16">
        <f t="shared" si="74"/>
        <v>0</v>
      </c>
      <c r="DG113" s="90"/>
      <c r="DH113" s="90"/>
      <c r="DI113" s="90"/>
      <c r="DJ113" s="116"/>
      <c r="DK113" s="16">
        <f t="shared" si="75"/>
        <v>0</v>
      </c>
      <c r="DL113" s="90"/>
      <c r="DM113" s="90"/>
      <c r="DN113" s="90"/>
      <c r="DO113" s="116"/>
      <c r="DP113" s="16">
        <f t="shared" si="76"/>
        <v>0</v>
      </c>
      <c r="DQ113" s="90"/>
      <c r="DR113" s="90"/>
      <c r="DS113" s="90"/>
      <c r="DT113" s="116"/>
      <c r="DU113" s="16">
        <f t="shared" si="77"/>
        <v>0</v>
      </c>
      <c r="DV113" s="90"/>
      <c r="DW113" s="90"/>
      <c r="DX113" s="90"/>
      <c r="DY113" s="116"/>
      <c r="DZ113" s="16">
        <f t="shared" si="78"/>
        <v>0</v>
      </c>
      <c r="EA113" s="90"/>
      <c r="EB113" s="90"/>
      <c r="EC113" s="90"/>
      <c r="ED113" s="116"/>
      <c r="EE113" s="16">
        <f t="shared" si="79"/>
        <v>0</v>
      </c>
      <c r="EF113" s="90"/>
      <c r="EG113" s="90"/>
      <c r="EH113" s="90"/>
      <c r="EI113" s="116"/>
      <c r="EJ113" s="16">
        <f t="shared" si="80"/>
        <v>0</v>
      </c>
      <c r="EK113" s="90"/>
      <c r="EL113" s="90"/>
      <c r="EM113" s="90"/>
      <c r="EN113" s="116"/>
      <c r="EO113" s="16">
        <f t="shared" si="81"/>
        <v>0</v>
      </c>
      <c r="EP113" s="90"/>
      <c r="EQ113" s="90"/>
      <c r="ER113" s="90"/>
      <c r="ES113" s="116"/>
      <c r="ET113" s="16">
        <f t="shared" si="82"/>
        <v>0</v>
      </c>
      <c r="EU113" s="90"/>
      <c r="EV113" s="90"/>
      <c r="EW113" s="90"/>
      <c r="EX113" s="116"/>
      <c r="EY113" s="16">
        <f t="shared" si="83"/>
        <v>0</v>
      </c>
      <c r="EZ113" s="90"/>
      <c r="FA113" s="90"/>
      <c r="FB113" s="90"/>
      <c r="FC113" s="116"/>
      <c r="FD113" s="16">
        <f t="shared" si="84"/>
        <v>0</v>
      </c>
      <c r="FE113" s="90"/>
      <c r="FF113" s="90"/>
      <c r="FG113" s="90"/>
      <c r="FH113" s="116"/>
      <c r="FI113" s="16">
        <f t="shared" si="85"/>
        <v>0</v>
      </c>
      <c r="FJ113" s="90"/>
      <c r="FK113" s="90"/>
      <c r="FL113" s="90"/>
      <c r="FM113" s="116"/>
      <c r="FN113" s="16">
        <f t="shared" si="86"/>
        <v>0</v>
      </c>
      <c r="FO113" s="90"/>
      <c r="FP113" s="90"/>
      <c r="FQ113" s="90"/>
      <c r="FR113" s="116"/>
      <c r="FS113" s="16">
        <f t="shared" si="87"/>
        <v>0</v>
      </c>
      <c r="FT113" s="90"/>
      <c r="FU113" s="90"/>
      <c r="FV113" s="90"/>
      <c r="FW113" s="116"/>
      <c r="FX113" s="16">
        <f t="shared" si="88"/>
        <v>0</v>
      </c>
      <c r="FY113" s="90"/>
      <c r="FZ113" s="90"/>
      <c r="GA113" s="90"/>
      <c r="GB113" s="116"/>
      <c r="GC113" s="16">
        <f t="shared" si="89"/>
        <v>0</v>
      </c>
      <c r="GD113" s="90"/>
      <c r="GE113" s="90"/>
      <c r="GF113" s="90"/>
      <c r="GG113" s="116"/>
      <c r="GH113" s="16">
        <f t="shared" si="90"/>
        <v>0</v>
      </c>
      <c r="GI113" s="90"/>
      <c r="GJ113" s="90"/>
      <c r="GK113" s="90"/>
      <c r="GL113" s="116"/>
      <c r="GM113" s="16">
        <f t="shared" si="91"/>
        <v>0</v>
      </c>
      <c r="GN113" s="90"/>
      <c r="GO113" s="90"/>
      <c r="GP113" s="90"/>
      <c r="GQ113" s="116"/>
      <c r="GR113" s="16">
        <f t="shared" si="92"/>
        <v>0</v>
      </c>
      <c r="GS113" s="90"/>
      <c r="GT113" s="90"/>
      <c r="GU113" s="90"/>
      <c r="GV113" s="116"/>
      <c r="GW113" s="16">
        <f t="shared" si="93"/>
        <v>0</v>
      </c>
      <c r="GX113" s="90"/>
      <c r="GY113" s="90"/>
      <c r="GZ113" s="90"/>
      <c r="HA113" s="116"/>
      <c r="HB113" s="16">
        <f t="shared" si="94"/>
        <v>0</v>
      </c>
      <c r="HC113" s="90"/>
      <c r="HD113" s="90"/>
      <c r="HE113" s="90"/>
      <c r="HF113" s="116"/>
      <c r="HG113" s="16">
        <f t="shared" si="95"/>
        <v>0</v>
      </c>
      <c r="HH113" s="90"/>
      <c r="HI113" s="90"/>
      <c r="HJ113" s="90"/>
      <c r="HK113" s="116"/>
      <c r="HL113" s="16">
        <f t="shared" si="96"/>
        <v>0</v>
      </c>
      <c r="HM113" s="90"/>
      <c r="HN113" s="90"/>
      <c r="HO113" s="90"/>
      <c r="HP113" s="116"/>
      <c r="HQ113" s="16">
        <f t="shared" si="97"/>
        <v>0</v>
      </c>
      <c r="HR113" s="90"/>
      <c r="HS113" s="90"/>
      <c r="HT113" s="90"/>
      <c r="HU113" s="116"/>
      <c r="HV113" s="16">
        <f t="shared" si="98"/>
        <v>0</v>
      </c>
      <c r="HW113" s="90"/>
      <c r="HX113" s="90"/>
      <c r="HY113" s="90"/>
      <c r="HZ113" s="116"/>
      <c r="IA113" s="16">
        <f t="shared" si="99"/>
        <v>0</v>
      </c>
      <c r="IB113" s="90"/>
      <c r="IC113" s="90"/>
      <c r="ID113" s="90"/>
      <c r="IE113" s="116"/>
      <c r="IF113" s="16">
        <f t="shared" si="100"/>
        <v>0</v>
      </c>
      <c r="IG113" s="90"/>
      <c r="IH113" s="90"/>
      <c r="II113" s="90"/>
      <c r="IJ113" s="116"/>
      <c r="IK113" s="16">
        <f t="shared" si="101"/>
        <v>0</v>
      </c>
      <c r="IL113" s="90"/>
      <c r="IM113" s="90"/>
      <c r="IN113" s="90"/>
      <c r="IO113" s="116"/>
      <c r="IP113" s="16">
        <f t="shared" si="102"/>
        <v>0</v>
      </c>
    </row>
    <row r="114" spans="1:250" x14ac:dyDescent="0.25">
      <c r="A114" s="90"/>
      <c r="B114" s="90"/>
      <c r="C114" s="90"/>
      <c r="D114" s="116"/>
      <c r="E114" s="16">
        <f t="shared" si="53"/>
        <v>0</v>
      </c>
      <c r="F114" s="90"/>
      <c r="G114" s="90"/>
      <c r="H114" s="90"/>
      <c r="I114" s="116"/>
      <c r="J114" s="16">
        <f t="shared" si="54"/>
        <v>0</v>
      </c>
      <c r="K114" s="90"/>
      <c r="L114" s="90"/>
      <c r="M114" s="90"/>
      <c r="N114" s="116"/>
      <c r="O114" s="16">
        <f t="shared" si="55"/>
        <v>0</v>
      </c>
      <c r="P114" s="90"/>
      <c r="Q114" s="90"/>
      <c r="R114" s="90"/>
      <c r="S114" s="116"/>
      <c r="T114" s="16">
        <f t="shared" si="56"/>
        <v>0</v>
      </c>
      <c r="U114" s="90"/>
      <c r="V114" s="90"/>
      <c r="W114" s="90"/>
      <c r="X114" s="116"/>
      <c r="Y114" s="16">
        <f t="shared" si="57"/>
        <v>0</v>
      </c>
      <c r="Z114" s="90"/>
      <c r="AA114" s="90"/>
      <c r="AB114" s="90"/>
      <c r="AC114" s="116"/>
      <c r="AD114" s="16">
        <f t="shared" si="58"/>
        <v>0</v>
      </c>
      <c r="AE114" s="90"/>
      <c r="AF114" s="90"/>
      <c r="AG114" s="90"/>
      <c r="AH114" s="116"/>
      <c r="AI114" s="16">
        <f t="shared" si="59"/>
        <v>0</v>
      </c>
      <c r="AJ114" s="90"/>
      <c r="AK114" s="90"/>
      <c r="AL114" s="90"/>
      <c r="AM114" s="116"/>
      <c r="AN114" s="16">
        <f t="shared" si="60"/>
        <v>0</v>
      </c>
      <c r="AO114" s="90"/>
      <c r="AP114" s="90"/>
      <c r="AQ114" s="90"/>
      <c r="AR114" s="116"/>
      <c r="AS114" s="16">
        <f t="shared" si="61"/>
        <v>0</v>
      </c>
      <c r="AT114" s="90"/>
      <c r="AU114" s="90"/>
      <c r="AV114" s="90"/>
      <c r="AW114" s="116"/>
      <c r="AX114" s="16">
        <f t="shared" si="62"/>
        <v>0</v>
      </c>
      <c r="AY114" s="90"/>
      <c r="AZ114" s="90"/>
      <c r="BA114" s="90"/>
      <c r="BB114" s="116"/>
      <c r="BC114" s="16">
        <f t="shared" si="63"/>
        <v>0</v>
      </c>
      <c r="BD114" s="90"/>
      <c r="BE114" s="90"/>
      <c r="BF114" s="90"/>
      <c r="BG114" s="116"/>
      <c r="BH114" s="16">
        <f t="shared" si="64"/>
        <v>0</v>
      </c>
      <c r="BI114" s="90"/>
      <c r="BJ114" s="90"/>
      <c r="BK114" s="90"/>
      <c r="BL114" s="116"/>
      <c r="BM114" s="16">
        <f t="shared" si="65"/>
        <v>0</v>
      </c>
      <c r="BN114" s="90"/>
      <c r="BO114" s="90"/>
      <c r="BP114" s="90"/>
      <c r="BQ114" s="116"/>
      <c r="BR114" s="16">
        <f t="shared" si="66"/>
        <v>0</v>
      </c>
      <c r="BS114" s="90"/>
      <c r="BT114" s="90"/>
      <c r="BU114" s="90"/>
      <c r="BV114" s="116"/>
      <c r="BW114" s="16">
        <f t="shared" si="67"/>
        <v>0</v>
      </c>
      <c r="BX114" s="90"/>
      <c r="BY114" s="90"/>
      <c r="BZ114" s="90"/>
      <c r="CA114" s="116"/>
      <c r="CB114" s="16">
        <f t="shared" si="68"/>
        <v>0</v>
      </c>
      <c r="CC114" s="90"/>
      <c r="CD114" s="90"/>
      <c r="CE114" s="90"/>
      <c r="CF114" s="116"/>
      <c r="CG114" s="16">
        <f t="shared" si="69"/>
        <v>0</v>
      </c>
      <c r="CH114" s="90"/>
      <c r="CI114" s="90"/>
      <c r="CJ114" s="90"/>
      <c r="CK114" s="116"/>
      <c r="CL114" s="16">
        <f t="shared" si="70"/>
        <v>0</v>
      </c>
      <c r="CM114" s="90"/>
      <c r="CN114" s="90"/>
      <c r="CO114" s="90"/>
      <c r="CP114" s="116"/>
      <c r="CQ114" s="16">
        <f t="shared" si="71"/>
        <v>0</v>
      </c>
      <c r="CR114" s="90"/>
      <c r="CS114" s="90"/>
      <c r="CT114" s="90"/>
      <c r="CU114" s="116"/>
      <c r="CV114" s="16">
        <f t="shared" si="72"/>
        <v>0</v>
      </c>
      <c r="CW114" s="90"/>
      <c r="CX114" s="90"/>
      <c r="CY114" s="90"/>
      <c r="CZ114" s="116"/>
      <c r="DA114" s="16">
        <f t="shared" si="73"/>
        <v>0</v>
      </c>
      <c r="DB114" s="90"/>
      <c r="DC114" s="90"/>
      <c r="DD114" s="90"/>
      <c r="DE114" s="116"/>
      <c r="DF114" s="16">
        <f t="shared" si="74"/>
        <v>0</v>
      </c>
      <c r="DG114" s="90"/>
      <c r="DH114" s="90"/>
      <c r="DI114" s="90"/>
      <c r="DJ114" s="116"/>
      <c r="DK114" s="16">
        <f t="shared" si="75"/>
        <v>0</v>
      </c>
      <c r="DL114" s="90"/>
      <c r="DM114" s="90"/>
      <c r="DN114" s="90"/>
      <c r="DO114" s="116"/>
      <c r="DP114" s="16">
        <f t="shared" si="76"/>
        <v>0</v>
      </c>
      <c r="DQ114" s="90"/>
      <c r="DR114" s="90"/>
      <c r="DS114" s="90"/>
      <c r="DT114" s="116"/>
      <c r="DU114" s="16">
        <f t="shared" si="77"/>
        <v>0</v>
      </c>
      <c r="DV114" s="90"/>
      <c r="DW114" s="90"/>
      <c r="DX114" s="90"/>
      <c r="DY114" s="116"/>
      <c r="DZ114" s="16">
        <f t="shared" si="78"/>
        <v>0</v>
      </c>
      <c r="EA114" s="90"/>
      <c r="EB114" s="90"/>
      <c r="EC114" s="90"/>
      <c r="ED114" s="116"/>
      <c r="EE114" s="16">
        <f t="shared" si="79"/>
        <v>0</v>
      </c>
      <c r="EF114" s="90"/>
      <c r="EG114" s="90"/>
      <c r="EH114" s="90"/>
      <c r="EI114" s="116"/>
      <c r="EJ114" s="16">
        <f t="shared" si="80"/>
        <v>0</v>
      </c>
      <c r="EK114" s="90"/>
      <c r="EL114" s="90"/>
      <c r="EM114" s="90"/>
      <c r="EN114" s="116"/>
      <c r="EO114" s="16">
        <f t="shared" si="81"/>
        <v>0</v>
      </c>
      <c r="EP114" s="90"/>
      <c r="EQ114" s="90"/>
      <c r="ER114" s="90"/>
      <c r="ES114" s="116"/>
      <c r="ET114" s="16">
        <f t="shared" si="82"/>
        <v>0</v>
      </c>
      <c r="EU114" s="90"/>
      <c r="EV114" s="90"/>
      <c r="EW114" s="90"/>
      <c r="EX114" s="116"/>
      <c r="EY114" s="16">
        <f t="shared" si="83"/>
        <v>0</v>
      </c>
      <c r="EZ114" s="90"/>
      <c r="FA114" s="90"/>
      <c r="FB114" s="90"/>
      <c r="FC114" s="116"/>
      <c r="FD114" s="16">
        <f t="shared" si="84"/>
        <v>0</v>
      </c>
      <c r="FE114" s="90"/>
      <c r="FF114" s="90"/>
      <c r="FG114" s="90"/>
      <c r="FH114" s="116"/>
      <c r="FI114" s="16">
        <f t="shared" si="85"/>
        <v>0</v>
      </c>
      <c r="FJ114" s="90"/>
      <c r="FK114" s="90"/>
      <c r="FL114" s="90"/>
      <c r="FM114" s="116"/>
      <c r="FN114" s="16">
        <f t="shared" si="86"/>
        <v>0</v>
      </c>
      <c r="FO114" s="90"/>
      <c r="FP114" s="90"/>
      <c r="FQ114" s="90"/>
      <c r="FR114" s="116"/>
      <c r="FS114" s="16">
        <f t="shared" si="87"/>
        <v>0</v>
      </c>
      <c r="FT114" s="90"/>
      <c r="FU114" s="90"/>
      <c r="FV114" s="90"/>
      <c r="FW114" s="116"/>
      <c r="FX114" s="16">
        <f t="shared" si="88"/>
        <v>0</v>
      </c>
      <c r="FY114" s="90"/>
      <c r="FZ114" s="90"/>
      <c r="GA114" s="90"/>
      <c r="GB114" s="116"/>
      <c r="GC114" s="16">
        <f t="shared" si="89"/>
        <v>0</v>
      </c>
      <c r="GD114" s="90"/>
      <c r="GE114" s="90"/>
      <c r="GF114" s="90"/>
      <c r="GG114" s="116"/>
      <c r="GH114" s="16">
        <f t="shared" si="90"/>
        <v>0</v>
      </c>
      <c r="GI114" s="90"/>
      <c r="GJ114" s="90"/>
      <c r="GK114" s="90"/>
      <c r="GL114" s="116"/>
      <c r="GM114" s="16">
        <f t="shared" si="91"/>
        <v>0</v>
      </c>
      <c r="GN114" s="90"/>
      <c r="GO114" s="90"/>
      <c r="GP114" s="90"/>
      <c r="GQ114" s="116"/>
      <c r="GR114" s="16">
        <f t="shared" si="92"/>
        <v>0</v>
      </c>
      <c r="GS114" s="90"/>
      <c r="GT114" s="90"/>
      <c r="GU114" s="90"/>
      <c r="GV114" s="116"/>
      <c r="GW114" s="16">
        <f t="shared" si="93"/>
        <v>0</v>
      </c>
      <c r="GX114" s="90"/>
      <c r="GY114" s="90"/>
      <c r="GZ114" s="90"/>
      <c r="HA114" s="116"/>
      <c r="HB114" s="16">
        <f t="shared" si="94"/>
        <v>0</v>
      </c>
      <c r="HC114" s="90"/>
      <c r="HD114" s="90"/>
      <c r="HE114" s="90"/>
      <c r="HF114" s="116"/>
      <c r="HG114" s="16">
        <f t="shared" si="95"/>
        <v>0</v>
      </c>
      <c r="HH114" s="90"/>
      <c r="HI114" s="90"/>
      <c r="HJ114" s="90"/>
      <c r="HK114" s="116"/>
      <c r="HL114" s="16">
        <f t="shared" si="96"/>
        <v>0</v>
      </c>
      <c r="HM114" s="90"/>
      <c r="HN114" s="90"/>
      <c r="HO114" s="90"/>
      <c r="HP114" s="116"/>
      <c r="HQ114" s="16">
        <f t="shared" si="97"/>
        <v>0</v>
      </c>
      <c r="HR114" s="90"/>
      <c r="HS114" s="90"/>
      <c r="HT114" s="90"/>
      <c r="HU114" s="116"/>
      <c r="HV114" s="16">
        <f t="shared" si="98"/>
        <v>0</v>
      </c>
      <c r="HW114" s="90"/>
      <c r="HX114" s="90"/>
      <c r="HY114" s="90"/>
      <c r="HZ114" s="116"/>
      <c r="IA114" s="16">
        <f t="shared" si="99"/>
        <v>0</v>
      </c>
      <c r="IB114" s="90"/>
      <c r="IC114" s="90"/>
      <c r="ID114" s="90"/>
      <c r="IE114" s="116"/>
      <c r="IF114" s="16">
        <f t="shared" si="100"/>
        <v>0</v>
      </c>
      <c r="IG114" s="90"/>
      <c r="IH114" s="90"/>
      <c r="II114" s="90"/>
      <c r="IJ114" s="116"/>
      <c r="IK114" s="16">
        <f t="shared" si="101"/>
        <v>0</v>
      </c>
      <c r="IL114" s="90"/>
      <c r="IM114" s="90"/>
      <c r="IN114" s="90"/>
      <c r="IO114" s="116"/>
      <c r="IP114" s="16">
        <f t="shared" si="102"/>
        <v>0</v>
      </c>
    </row>
    <row r="115" spans="1:250" x14ac:dyDescent="0.25">
      <c r="A115" s="90"/>
      <c r="B115" s="90"/>
      <c r="C115" s="90"/>
      <c r="D115" s="116"/>
      <c r="E115" s="16">
        <f t="shared" si="53"/>
        <v>0</v>
      </c>
      <c r="F115" s="90"/>
      <c r="G115" s="90"/>
      <c r="H115" s="90"/>
      <c r="I115" s="116"/>
      <c r="J115" s="16">
        <f t="shared" si="54"/>
        <v>0</v>
      </c>
      <c r="K115" s="90"/>
      <c r="L115" s="90"/>
      <c r="M115" s="90"/>
      <c r="N115" s="116"/>
      <c r="O115" s="16">
        <f t="shared" si="55"/>
        <v>0</v>
      </c>
      <c r="P115" s="90"/>
      <c r="Q115" s="90"/>
      <c r="R115" s="90"/>
      <c r="S115" s="116"/>
      <c r="T115" s="16">
        <f t="shared" si="56"/>
        <v>0</v>
      </c>
      <c r="U115" s="90"/>
      <c r="V115" s="90"/>
      <c r="W115" s="90"/>
      <c r="X115" s="116"/>
      <c r="Y115" s="16">
        <f t="shared" si="57"/>
        <v>0</v>
      </c>
      <c r="Z115" s="90"/>
      <c r="AA115" s="90"/>
      <c r="AB115" s="90"/>
      <c r="AC115" s="116"/>
      <c r="AD115" s="16">
        <f t="shared" si="58"/>
        <v>0</v>
      </c>
      <c r="AE115" s="90"/>
      <c r="AF115" s="90"/>
      <c r="AG115" s="90"/>
      <c r="AH115" s="116"/>
      <c r="AI115" s="16">
        <f t="shared" si="59"/>
        <v>0</v>
      </c>
      <c r="AJ115" s="90"/>
      <c r="AK115" s="90"/>
      <c r="AL115" s="90"/>
      <c r="AM115" s="116"/>
      <c r="AN115" s="16">
        <f t="shared" si="60"/>
        <v>0</v>
      </c>
      <c r="AO115" s="90"/>
      <c r="AP115" s="90"/>
      <c r="AQ115" s="90"/>
      <c r="AR115" s="116"/>
      <c r="AS115" s="16">
        <f t="shared" si="61"/>
        <v>0</v>
      </c>
      <c r="AT115" s="90"/>
      <c r="AU115" s="90"/>
      <c r="AV115" s="90"/>
      <c r="AW115" s="116"/>
      <c r="AX115" s="16">
        <f t="shared" si="62"/>
        <v>0</v>
      </c>
      <c r="AY115" s="90"/>
      <c r="AZ115" s="90"/>
      <c r="BA115" s="90"/>
      <c r="BB115" s="116"/>
      <c r="BC115" s="16">
        <f t="shared" si="63"/>
        <v>0</v>
      </c>
      <c r="BD115" s="90"/>
      <c r="BE115" s="90"/>
      <c r="BF115" s="90"/>
      <c r="BG115" s="116"/>
      <c r="BH115" s="16">
        <f t="shared" si="64"/>
        <v>0</v>
      </c>
      <c r="BI115" s="90"/>
      <c r="BJ115" s="90"/>
      <c r="BK115" s="90"/>
      <c r="BL115" s="116"/>
      <c r="BM115" s="16">
        <f t="shared" si="65"/>
        <v>0</v>
      </c>
      <c r="BN115" s="90"/>
      <c r="BO115" s="90"/>
      <c r="BP115" s="90"/>
      <c r="BQ115" s="116"/>
      <c r="BR115" s="16">
        <f t="shared" si="66"/>
        <v>0</v>
      </c>
      <c r="BS115" s="90"/>
      <c r="BT115" s="90"/>
      <c r="BU115" s="90"/>
      <c r="BV115" s="116"/>
      <c r="BW115" s="16">
        <f t="shared" si="67"/>
        <v>0</v>
      </c>
      <c r="BX115" s="90"/>
      <c r="BY115" s="90"/>
      <c r="BZ115" s="90"/>
      <c r="CA115" s="116"/>
      <c r="CB115" s="16">
        <f t="shared" si="68"/>
        <v>0</v>
      </c>
      <c r="CC115" s="90"/>
      <c r="CD115" s="90"/>
      <c r="CE115" s="90"/>
      <c r="CF115" s="116"/>
      <c r="CG115" s="16">
        <f t="shared" si="69"/>
        <v>0</v>
      </c>
      <c r="CH115" s="90"/>
      <c r="CI115" s="90"/>
      <c r="CJ115" s="90"/>
      <c r="CK115" s="116"/>
      <c r="CL115" s="16">
        <f t="shared" si="70"/>
        <v>0</v>
      </c>
      <c r="CM115" s="90"/>
      <c r="CN115" s="90"/>
      <c r="CO115" s="90"/>
      <c r="CP115" s="116"/>
      <c r="CQ115" s="16">
        <f t="shared" si="71"/>
        <v>0</v>
      </c>
      <c r="CR115" s="90"/>
      <c r="CS115" s="90"/>
      <c r="CT115" s="90"/>
      <c r="CU115" s="116"/>
      <c r="CV115" s="16">
        <f t="shared" si="72"/>
        <v>0</v>
      </c>
      <c r="CW115" s="90"/>
      <c r="CX115" s="90"/>
      <c r="CY115" s="90"/>
      <c r="CZ115" s="116"/>
      <c r="DA115" s="16">
        <f t="shared" si="73"/>
        <v>0</v>
      </c>
      <c r="DB115" s="90"/>
      <c r="DC115" s="90"/>
      <c r="DD115" s="90"/>
      <c r="DE115" s="116"/>
      <c r="DF115" s="16">
        <f t="shared" si="74"/>
        <v>0</v>
      </c>
      <c r="DG115" s="90"/>
      <c r="DH115" s="90"/>
      <c r="DI115" s="90"/>
      <c r="DJ115" s="116"/>
      <c r="DK115" s="16">
        <f t="shared" si="75"/>
        <v>0</v>
      </c>
      <c r="DL115" s="90"/>
      <c r="DM115" s="90"/>
      <c r="DN115" s="90"/>
      <c r="DO115" s="116"/>
      <c r="DP115" s="16">
        <f t="shared" si="76"/>
        <v>0</v>
      </c>
      <c r="DQ115" s="90"/>
      <c r="DR115" s="90"/>
      <c r="DS115" s="90"/>
      <c r="DT115" s="116"/>
      <c r="DU115" s="16">
        <f t="shared" si="77"/>
        <v>0</v>
      </c>
      <c r="DV115" s="90"/>
      <c r="DW115" s="90"/>
      <c r="DX115" s="90"/>
      <c r="DY115" s="116"/>
      <c r="DZ115" s="16">
        <f t="shared" si="78"/>
        <v>0</v>
      </c>
      <c r="EA115" s="90"/>
      <c r="EB115" s="90"/>
      <c r="EC115" s="90"/>
      <c r="ED115" s="116"/>
      <c r="EE115" s="16">
        <f t="shared" si="79"/>
        <v>0</v>
      </c>
      <c r="EF115" s="90"/>
      <c r="EG115" s="90"/>
      <c r="EH115" s="90"/>
      <c r="EI115" s="116"/>
      <c r="EJ115" s="16">
        <f t="shared" si="80"/>
        <v>0</v>
      </c>
      <c r="EK115" s="90"/>
      <c r="EL115" s="90"/>
      <c r="EM115" s="90"/>
      <c r="EN115" s="116"/>
      <c r="EO115" s="16">
        <f t="shared" si="81"/>
        <v>0</v>
      </c>
      <c r="EP115" s="90"/>
      <c r="EQ115" s="90"/>
      <c r="ER115" s="90"/>
      <c r="ES115" s="116"/>
      <c r="ET115" s="16">
        <f t="shared" si="82"/>
        <v>0</v>
      </c>
      <c r="EU115" s="90"/>
      <c r="EV115" s="90"/>
      <c r="EW115" s="90"/>
      <c r="EX115" s="116"/>
      <c r="EY115" s="16">
        <f t="shared" si="83"/>
        <v>0</v>
      </c>
      <c r="EZ115" s="90"/>
      <c r="FA115" s="90"/>
      <c r="FB115" s="90"/>
      <c r="FC115" s="116"/>
      <c r="FD115" s="16">
        <f t="shared" si="84"/>
        <v>0</v>
      </c>
      <c r="FE115" s="90"/>
      <c r="FF115" s="90"/>
      <c r="FG115" s="90"/>
      <c r="FH115" s="116"/>
      <c r="FI115" s="16">
        <f t="shared" si="85"/>
        <v>0</v>
      </c>
      <c r="FJ115" s="90"/>
      <c r="FK115" s="90"/>
      <c r="FL115" s="90"/>
      <c r="FM115" s="116"/>
      <c r="FN115" s="16">
        <f t="shared" si="86"/>
        <v>0</v>
      </c>
      <c r="FO115" s="90"/>
      <c r="FP115" s="90"/>
      <c r="FQ115" s="90"/>
      <c r="FR115" s="116"/>
      <c r="FS115" s="16">
        <f t="shared" si="87"/>
        <v>0</v>
      </c>
      <c r="FT115" s="90"/>
      <c r="FU115" s="90"/>
      <c r="FV115" s="90"/>
      <c r="FW115" s="116"/>
      <c r="FX115" s="16">
        <f t="shared" si="88"/>
        <v>0</v>
      </c>
      <c r="FY115" s="90"/>
      <c r="FZ115" s="90"/>
      <c r="GA115" s="90"/>
      <c r="GB115" s="116"/>
      <c r="GC115" s="16">
        <f t="shared" si="89"/>
        <v>0</v>
      </c>
      <c r="GD115" s="90"/>
      <c r="GE115" s="90"/>
      <c r="GF115" s="90"/>
      <c r="GG115" s="116"/>
      <c r="GH115" s="16">
        <f t="shared" si="90"/>
        <v>0</v>
      </c>
      <c r="GI115" s="90"/>
      <c r="GJ115" s="90"/>
      <c r="GK115" s="90"/>
      <c r="GL115" s="116"/>
      <c r="GM115" s="16">
        <f t="shared" si="91"/>
        <v>0</v>
      </c>
      <c r="GN115" s="90"/>
      <c r="GO115" s="90"/>
      <c r="GP115" s="90"/>
      <c r="GQ115" s="116"/>
      <c r="GR115" s="16">
        <f t="shared" si="92"/>
        <v>0</v>
      </c>
      <c r="GS115" s="90"/>
      <c r="GT115" s="90"/>
      <c r="GU115" s="90"/>
      <c r="GV115" s="116"/>
      <c r="GW115" s="16">
        <f t="shared" si="93"/>
        <v>0</v>
      </c>
      <c r="GX115" s="90"/>
      <c r="GY115" s="90"/>
      <c r="GZ115" s="90"/>
      <c r="HA115" s="116"/>
      <c r="HB115" s="16">
        <f t="shared" si="94"/>
        <v>0</v>
      </c>
      <c r="HC115" s="90"/>
      <c r="HD115" s="90"/>
      <c r="HE115" s="90"/>
      <c r="HF115" s="116"/>
      <c r="HG115" s="16">
        <f t="shared" si="95"/>
        <v>0</v>
      </c>
      <c r="HH115" s="90"/>
      <c r="HI115" s="90"/>
      <c r="HJ115" s="90"/>
      <c r="HK115" s="116"/>
      <c r="HL115" s="16">
        <f t="shared" si="96"/>
        <v>0</v>
      </c>
      <c r="HM115" s="90"/>
      <c r="HN115" s="90"/>
      <c r="HO115" s="90"/>
      <c r="HP115" s="116"/>
      <c r="HQ115" s="16">
        <f t="shared" si="97"/>
        <v>0</v>
      </c>
      <c r="HR115" s="90"/>
      <c r="HS115" s="90"/>
      <c r="HT115" s="90"/>
      <c r="HU115" s="116"/>
      <c r="HV115" s="16">
        <f t="shared" si="98"/>
        <v>0</v>
      </c>
      <c r="HW115" s="90"/>
      <c r="HX115" s="90"/>
      <c r="HY115" s="90"/>
      <c r="HZ115" s="116"/>
      <c r="IA115" s="16">
        <f t="shared" si="99"/>
        <v>0</v>
      </c>
      <c r="IB115" s="90"/>
      <c r="IC115" s="90"/>
      <c r="ID115" s="90"/>
      <c r="IE115" s="116"/>
      <c r="IF115" s="16">
        <f t="shared" si="100"/>
        <v>0</v>
      </c>
      <c r="IG115" s="90"/>
      <c r="IH115" s="90"/>
      <c r="II115" s="90"/>
      <c r="IJ115" s="116"/>
      <c r="IK115" s="16">
        <f t="shared" si="101"/>
        <v>0</v>
      </c>
      <c r="IL115" s="90"/>
      <c r="IM115" s="90"/>
      <c r="IN115" s="90"/>
      <c r="IO115" s="116"/>
      <c r="IP115" s="16">
        <f t="shared" si="102"/>
        <v>0</v>
      </c>
    </row>
    <row r="116" spans="1:250" x14ac:dyDescent="0.25">
      <c r="A116" s="90"/>
      <c r="B116" s="90"/>
      <c r="C116" s="90"/>
      <c r="D116" s="116"/>
      <c r="E116" s="16">
        <f t="shared" si="53"/>
        <v>0</v>
      </c>
      <c r="F116" s="90"/>
      <c r="G116" s="90"/>
      <c r="H116" s="90"/>
      <c r="I116" s="116"/>
      <c r="J116" s="16">
        <f t="shared" si="54"/>
        <v>0</v>
      </c>
      <c r="K116" s="90"/>
      <c r="L116" s="90"/>
      <c r="M116" s="90"/>
      <c r="N116" s="116"/>
      <c r="O116" s="16">
        <f t="shared" si="55"/>
        <v>0</v>
      </c>
      <c r="P116" s="90"/>
      <c r="Q116" s="90"/>
      <c r="R116" s="90"/>
      <c r="S116" s="116"/>
      <c r="T116" s="16">
        <f t="shared" si="56"/>
        <v>0</v>
      </c>
      <c r="U116" s="90"/>
      <c r="V116" s="90"/>
      <c r="W116" s="90"/>
      <c r="X116" s="116"/>
      <c r="Y116" s="16">
        <f t="shared" si="57"/>
        <v>0</v>
      </c>
      <c r="Z116" s="90"/>
      <c r="AA116" s="90"/>
      <c r="AB116" s="90"/>
      <c r="AC116" s="116"/>
      <c r="AD116" s="16">
        <f t="shared" si="58"/>
        <v>0</v>
      </c>
      <c r="AE116" s="90"/>
      <c r="AF116" s="90"/>
      <c r="AG116" s="90"/>
      <c r="AH116" s="116"/>
      <c r="AI116" s="16">
        <f t="shared" si="59"/>
        <v>0</v>
      </c>
      <c r="AJ116" s="90"/>
      <c r="AK116" s="90"/>
      <c r="AL116" s="90"/>
      <c r="AM116" s="116"/>
      <c r="AN116" s="16">
        <f t="shared" si="60"/>
        <v>0</v>
      </c>
      <c r="AO116" s="90"/>
      <c r="AP116" s="90"/>
      <c r="AQ116" s="90"/>
      <c r="AR116" s="116"/>
      <c r="AS116" s="16">
        <f t="shared" si="61"/>
        <v>0</v>
      </c>
      <c r="AT116" s="90"/>
      <c r="AU116" s="90"/>
      <c r="AV116" s="90"/>
      <c r="AW116" s="116"/>
      <c r="AX116" s="16">
        <f t="shared" si="62"/>
        <v>0</v>
      </c>
      <c r="AY116" s="90"/>
      <c r="AZ116" s="90"/>
      <c r="BA116" s="90"/>
      <c r="BB116" s="116"/>
      <c r="BC116" s="16">
        <f t="shared" si="63"/>
        <v>0</v>
      </c>
      <c r="BD116" s="90"/>
      <c r="BE116" s="90"/>
      <c r="BF116" s="90"/>
      <c r="BG116" s="116"/>
      <c r="BH116" s="16">
        <f t="shared" si="64"/>
        <v>0</v>
      </c>
      <c r="BI116" s="90"/>
      <c r="BJ116" s="90"/>
      <c r="BK116" s="90"/>
      <c r="BL116" s="116"/>
      <c r="BM116" s="16">
        <f t="shared" si="65"/>
        <v>0</v>
      </c>
      <c r="BN116" s="90"/>
      <c r="BO116" s="90"/>
      <c r="BP116" s="90"/>
      <c r="BQ116" s="116"/>
      <c r="BR116" s="16">
        <f t="shared" si="66"/>
        <v>0</v>
      </c>
      <c r="BS116" s="90"/>
      <c r="BT116" s="90"/>
      <c r="BU116" s="90"/>
      <c r="BV116" s="116"/>
      <c r="BW116" s="16">
        <f t="shared" si="67"/>
        <v>0</v>
      </c>
      <c r="BX116" s="90"/>
      <c r="BY116" s="90"/>
      <c r="BZ116" s="90"/>
      <c r="CA116" s="116"/>
      <c r="CB116" s="16">
        <f t="shared" si="68"/>
        <v>0</v>
      </c>
      <c r="CC116" s="90"/>
      <c r="CD116" s="90"/>
      <c r="CE116" s="90"/>
      <c r="CF116" s="116"/>
      <c r="CG116" s="16">
        <f t="shared" si="69"/>
        <v>0</v>
      </c>
      <c r="CH116" s="90"/>
      <c r="CI116" s="90"/>
      <c r="CJ116" s="90"/>
      <c r="CK116" s="116"/>
      <c r="CL116" s="16">
        <f t="shared" si="70"/>
        <v>0</v>
      </c>
      <c r="CM116" s="90"/>
      <c r="CN116" s="90"/>
      <c r="CO116" s="90"/>
      <c r="CP116" s="116"/>
      <c r="CQ116" s="16">
        <f t="shared" si="71"/>
        <v>0</v>
      </c>
      <c r="CR116" s="90"/>
      <c r="CS116" s="90"/>
      <c r="CT116" s="90"/>
      <c r="CU116" s="116"/>
      <c r="CV116" s="16">
        <f t="shared" si="72"/>
        <v>0</v>
      </c>
      <c r="CW116" s="90"/>
      <c r="CX116" s="90"/>
      <c r="CY116" s="90"/>
      <c r="CZ116" s="116"/>
      <c r="DA116" s="16">
        <f t="shared" si="73"/>
        <v>0</v>
      </c>
      <c r="DB116" s="90"/>
      <c r="DC116" s="90"/>
      <c r="DD116" s="90"/>
      <c r="DE116" s="116"/>
      <c r="DF116" s="16">
        <f t="shared" si="74"/>
        <v>0</v>
      </c>
      <c r="DG116" s="90"/>
      <c r="DH116" s="90"/>
      <c r="DI116" s="90"/>
      <c r="DJ116" s="116"/>
      <c r="DK116" s="16">
        <f t="shared" si="75"/>
        <v>0</v>
      </c>
      <c r="DL116" s="90"/>
      <c r="DM116" s="90"/>
      <c r="DN116" s="90"/>
      <c r="DO116" s="116"/>
      <c r="DP116" s="16">
        <f t="shared" si="76"/>
        <v>0</v>
      </c>
      <c r="DQ116" s="90"/>
      <c r="DR116" s="90"/>
      <c r="DS116" s="90"/>
      <c r="DT116" s="116"/>
      <c r="DU116" s="16">
        <f t="shared" si="77"/>
        <v>0</v>
      </c>
      <c r="DV116" s="90"/>
      <c r="DW116" s="90"/>
      <c r="DX116" s="90"/>
      <c r="DY116" s="116"/>
      <c r="DZ116" s="16">
        <f t="shared" si="78"/>
        <v>0</v>
      </c>
      <c r="EA116" s="90"/>
      <c r="EB116" s="90"/>
      <c r="EC116" s="90"/>
      <c r="ED116" s="116"/>
      <c r="EE116" s="16">
        <f t="shared" si="79"/>
        <v>0</v>
      </c>
      <c r="EF116" s="90"/>
      <c r="EG116" s="90"/>
      <c r="EH116" s="90"/>
      <c r="EI116" s="116"/>
      <c r="EJ116" s="16">
        <f t="shared" si="80"/>
        <v>0</v>
      </c>
      <c r="EK116" s="90"/>
      <c r="EL116" s="90"/>
      <c r="EM116" s="90"/>
      <c r="EN116" s="116"/>
      <c r="EO116" s="16">
        <f t="shared" si="81"/>
        <v>0</v>
      </c>
      <c r="EP116" s="90"/>
      <c r="EQ116" s="90"/>
      <c r="ER116" s="90"/>
      <c r="ES116" s="116"/>
      <c r="ET116" s="16">
        <f t="shared" si="82"/>
        <v>0</v>
      </c>
      <c r="EU116" s="90"/>
      <c r="EV116" s="90"/>
      <c r="EW116" s="90"/>
      <c r="EX116" s="116"/>
      <c r="EY116" s="16">
        <f t="shared" si="83"/>
        <v>0</v>
      </c>
      <c r="EZ116" s="90"/>
      <c r="FA116" s="90"/>
      <c r="FB116" s="90"/>
      <c r="FC116" s="116"/>
      <c r="FD116" s="16">
        <f t="shared" si="84"/>
        <v>0</v>
      </c>
      <c r="FE116" s="90"/>
      <c r="FF116" s="90"/>
      <c r="FG116" s="90"/>
      <c r="FH116" s="116"/>
      <c r="FI116" s="16">
        <f t="shared" si="85"/>
        <v>0</v>
      </c>
      <c r="FJ116" s="90"/>
      <c r="FK116" s="90"/>
      <c r="FL116" s="90"/>
      <c r="FM116" s="116"/>
      <c r="FN116" s="16">
        <f t="shared" si="86"/>
        <v>0</v>
      </c>
      <c r="FO116" s="90"/>
      <c r="FP116" s="90"/>
      <c r="FQ116" s="90"/>
      <c r="FR116" s="116"/>
      <c r="FS116" s="16">
        <f t="shared" si="87"/>
        <v>0</v>
      </c>
      <c r="FT116" s="90"/>
      <c r="FU116" s="90"/>
      <c r="FV116" s="90"/>
      <c r="FW116" s="116"/>
      <c r="FX116" s="16">
        <f t="shared" si="88"/>
        <v>0</v>
      </c>
      <c r="FY116" s="90"/>
      <c r="FZ116" s="90"/>
      <c r="GA116" s="90"/>
      <c r="GB116" s="116"/>
      <c r="GC116" s="16">
        <f t="shared" si="89"/>
        <v>0</v>
      </c>
      <c r="GD116" s="90"/>
      <c r="GE116" s="90"/>
      <c r="GF116" s="90"/>
      <c r="GG116" s="116"/>
      <c r="GH116" s="16">
        <f t="shared" si="90"/>
        <v>0</v>
      </c>
      <c r="GI116" s="90"/>
      <c r="GJ116" s="90"/>
      <c r="GK116" s="90"/>
      <c r="GL116" s="116"/>
      <c r="GM116" s="16">
        <f t="shared" si="91"/>
        <v>0</v>
      </c>
      <c r="GN116" s="90"/>
      <c r="GO116" s="90"/>
      <c r="GP116" s="90"/>
      <c r="GQ116" s="116"/>
      <c r="GR116" s="16">
        <f t="shared" si="92"/>
        <v>0</v>
      </c>
      <c r="GS116" s="90"/>
      <c r="GT116" s="90"/>
      <c r="GU116" s="90"/>
      <c r="GV116" s="116"/>
      <c r="GW116" s="16">
        <f t="shared" si="93"/>
        <v>0</v>
      </c>
      <c r="GX116" s="90"/>
      <c r="GY116" s="90"/>
      <c r="GZ116" s="90"/>
      <c r="HA116" s="116"/>
      <c r="HB116" s="16">
        <f t="shared" si="94"/>
        <v>0</v>
      </c>
      <c r="HC116" s="90"/>
      <c r="HD116" s="90"/>
      <c r="HE116" s="90"/>
      <c r="HF116" s="116"/>
      <c r="HG116" s="16">
        <f t="shared" si="95"/>
        <v>0</v>
      </c>
      <c r="HH116" s="90"/>
      <c r="HI116" s="90"/>
      <c r="HJ116" s="90"/>
      <c r="HK116" s="116"/>
      <c r="HL116" s="16">
        <f t="shared" si="96"/>
        <v>0</v>
      </c>
      <c r="HM116" s="90"/>
      <c r="HN116" s="90"/>
      <c r="HO116" s="90"/>
      <c r="HP116" s="116"/>
      <c r="HQ116" s="16">
        <f t="shared" si="97"/>
        <v>0</v>
      </c>
      <c r="HR116" s="90"/>
      <c r="HS116" s="90"/>
      <c r="HT116" s="90"/>
      <c r="HU116" s="116"/>
      <c r="HV116" s="16">
        <f t="shared" si="98"/>
        <v>0</v>
      </c>
      <c r="HW116" s="90"/>
      <c r="HX116" s="90"/>
      <c r="HY116" s="90"/>
      <c r="HZ116" s="116"/>
      <c r="IA116" s="16">
        <f t="shared" si="99"/>
        <v>0</v>
      </c>
      <c r="IB116" s="90"/>
      <c r="IC116" s="90"/>
      <c r="ID116" s="90"/>
      <c r="IE116" s="116"/>
      <c r="IF116" s="16">
        <f t="shared" si="100"/>
        <v>0</v>
      </c>
      <c r="IG116" s="90"/>
      <c r="IH116" s="90"/>
      <c r="II116" s="90"/>
      <c r="IJ116" s="116"/>
      <c r="IK116" s="16">
        <f t="shared" si="101"/>
        <v>0</v>
      </c>
      <c r="IL116" s="90"/>
      <c r="IM116" s="90"/>
      <c r="IN116" s="90"/>
      <c r="IO116" s="116"/>
      <c r="IP116" s="16">
        <f t="shared" si="102"/>
        <v>0</v>
      </c>
    </row>
    <row r="117" spans="1:250" x14ac:dyDescent="0.25">
      <c r="A117" s="90"/>
      <c r="B117" s="90"/>
      <c r="C117" s="90"/>
      <c r="D117" s="116"/>
      <c r="E117" s="16">
        <f t="shared" si="53"/>
        <v>0</v>
      </c>
      <c r="F117" s="90"/>
      <c r="G117" s="90"/>
      <c r="H117" s="90"/>
      <c r="I117" s="116"/>
      <c r="J117" s="16">
        <f t="shared" si="54"/>
        <v>0</v>
      </c>
      <c r="K117" s="90"/>
      <c r="L117" s="90"/>
      <c r="M117" s="90"/>
      <c r="N117" s="116"/>
      <c r="O117" s="16">
        <f t="shared" si="55"/>
        <v>0</v>
      </c>
      <c r="P117" s="90"/>
      <c r="Q117" s="90"/>
      <c r="R117" s="90"/>
      <c r="S117" s="116"/>
      <c r="T117" s="16">
        <f t="shared" si="56"/>
        <v>0</v>
      </c>
      <c r="U117" s="90"/>
      <c r="V117" s="90"/>
      <c r="W117" s="90"/>
      <c r="X117" s="116"/>
      <c r="Y117" s="16">
        <f t="shared" si="57"/>
        <v>0</v>
      </c>
      <c r="Z117" s="90"/>
      <c r="AA117" s="90"/>
      <c r="AB117" s="90"/>
      <c r="AC117" s="116"/>
      <c r="AD117" s="16">
        <f t="shared" si="58"/>
        <v>0</v>
      </c>
      <c r="AE117" s="90"/>
      <c r="AF117" s="90"/>
      <c r="AG117" s="90"/>
      <c r="AH117" s="116"/>
      <c r="AI117" s="16">
        <f t="shared" si="59"/>
        <v>0</v>
      </c>
      <c r="AJ117" s="90"/>
      <c r="AK117" s="90"/>
      <c r="AL117" s="90"/>
      <c r="AM117" s="116"/>
      <c r="AN117" s="16">
        <f t="shared" si="60"/>
        <v>0</v>
      </c>
      <c r="AO117" s="90"/>
      <c r="AP117" s="90"/>
      <c r="AQ117" s="90"/>
      <c r="AR117" s="116"/>
      <c r="AS117" s="16">
        <f t="shared" si="61"/>
        <v>0</v>
      </c>
      <c r="AT117" s="90"/>
      <c r="AU117" s="90"/>
      <c r="AV117" s="90"/>
      <c r="AW117" s="116"/>
      <c r="AX117" s="16">
        <f t="shared" si="62"/>
        <v>0</v>
      </c>
      <c r="AY117" s="90"/>
      <c r="AZ117" s="90"/>
      <c r="BA117" s="90"/>
      <c r="BB117" s="116"/>
      <c r="BC117" s="16">
        <f t="shared" si="63"/>
        <v>0</v>
      </c>
      <c r="BD117" s="90"/>
      <c r="BE117" s="90"/>
      <c r="BF117" s="90"/>
      <c r="BG117" s="116"/>
      <c r="BH117" s="16">
        <f t="shared" si="64"/>
        <v>0</v>
      </c>
      <c r="BI117" s="90"/>
      <c r="BJ117" s="90"/>
      <c r="BK117" s="90"/>
      <c r="BL117" s="116"/>
      <c r="BM117" s="16">
        <f t="shared" si="65"/>
        <v>0</v>
      </c>
      <c r="BN117" s="90"/>
      <c r="BO117" s="90"/>
      <c r="BP117" s="90"/>
      <c r="BQ117" s="116"/>
      <c r="BR117" s="16">
        <f t="shared" si="66"/>
        <v>0</v>
      </c>
      <c r="BS117" s="90"/>
      <c r="BT117" s="90"/>
      <c r="BU117" s="90"/>
      <c r="BV117" s="116"/>
      <c r="BW117" s="16">
        <f t="shared" si="67"/>
        <v>0</v>
      </c>
      <c r="BX117" s="90"/>
      <c r="BY117" s="90"/>
      <c r="BZ117" s="90"/>
      <c r="CA117" s="116"/>
      <c r="CB117" s="16">
        <f t="shared" si="68"/>
        <v>0</v>
      </c>
      <c r="CC117" s="90"/>
      <c r="CD117" s="90"/>
      <c r="CE117" s="90"/>
      <c r="CF117" s="116"/>
      <c r="CG117" s="16">
        <f t="shared" si="69"/>
        <v>0</v>
      </c>
      <c r="CH117" s="90"/>
      <c r="CI117" s="90"/>
      <c r="CJ117" s="90"/>
      <c r="CK117" s="116"/>
      <c r="CL117" s="16">
        <f t="shared" si="70"/>
        <v>0</v>
      </c>
      <c r="CM117" s="90"/>
      <c r="CN117" s="90"/>
      <c r="CO117" s="90"/>
      <c r="CP117" s="116"/>
      <c r="CQ117" s="16">
        <f t="shared" si="71"/>
        <v>0</v>
      </c>
      <c r="CR117" s="90"/>
      <c r="CS117" s="90"/>
      <c r="CT117" s="90"/>
      <c r="CU117" s="116"/>
      <c r="CV117" s="16">
        <f t="shared" si="72"/>
        <v>0</v>
      </c>
      <c r="CW117" s="90"/>
      <c r="CX117" s="90"/>
      <c r="CY117" s="90"/>
      <c r="CZ117" s="116"/>
      <c r="DA117" s="16">
        <f t="shared" si="73"/>
        <v>0</v>
      </c>
      <c r="DB117" s="90"/>
      <c r="DC117" s="90"/>
      <c r="DD117" s="90"/>
      <c r="DE117" s="116"/>
      <c r="DF117" s="16">
        <f t="shared" si="74"/>
        <v>0</v>
      </c>
      <c r="DG117" s="90"/>
      <c r="DH117" s="90"/>
      <c r="DI117" s="90"/>
      <c r="DJ117" s="116"/>
      <c r="DK117" s="16">
        <f t="shared" si="75"/>
        <v>0</v>
      </c>
      <c r="DL117" s="90"/>
      <c r="DM117" s="90"/>
      <c r="DN117" s="90"/>
      <c r="DO117" s="116"/>
      <c r="DP117" s="16">
        <f t="shared" si="76"/>
        <v>0</v>
      </c>
      <c r="DQ117" s="90"/>
      <c r="DR117" s="90"/>
      <c r="DS117" s="90"/>
      <c r="DT117" s="116"/>
      <c r="DU117" s="16">
        <f t="shared" si="77"/>
        <v>0</v>
      </c>
      <c r="DV117" s="90"/>
      <c r="DW117" s="90"/>
      <c r="DX117" s="90"/>
      <c r="DY117" s="116"/>
      <c r="DZ117" s="16">
        <f t="shared" si="78"/>
        <v>0</v>
      </c>
      <c r="EA117" s="90"/>
      <c r="EB117" s="90"/>
      <c r="EC117" s="90"/>
      <c r="ED117" s="116"/>
      <c r="EE117" s="16">
        <f t="shared" si="79"/>
        <v>0</v>
      </c>
      <c r="EF117" s="90"/>
      <c r="EG117" s="90"/>
      <c r="EH117" s="90"/>
      <c r="EI117" s="116"/>
      <c r="EJ117" s="16">
        <f t="shared" si="80"/>
        <v>0</v>
      </c>
      <c r="EK117" s="90"/>
      <c r="EL117" s="90"/>
      <c r="EM117" s="90"/>
      <c r="EN117" s="116"/>
      <c r="EO117" s="16">
        <f t="shared" si="81"/>
        <v>0</v>
      </c>
      <c r="EP117" s="90"/>
      <c r="EQ117" s="90"/>
      <c r="ER117" s="90"/>
      <c r="ES117" s="116"/>
      <c r="ET117" s="16">
        <f t="shared" si="82"/>
        <v>0</v>
      </c>
      <c r="EU117" s="90"/>
      <c r="EV117" s="90"/>
      <c r="EW117" s="90"/>
      <c r="EX117" s="116"/>
      <c r="EY117" s="16">
        <f t="shared" si="83"/>
        <v>0</v>
      </c>
      <c r="EZ117" s="90"/>
      <c r="FA117" s="90"/>
      <c r="FB117" s="90"/>
      <c r="FC117" s="116"/>
      <c r="FD117" s="16">
        <f t="shared" si="84"/>
        <v>0</v>
      </c>
      <c r="FE117" s="90"/>
      <c r="FF117" s="90"/>
      <c r="FG117" s="90"/>
      <c r="FH117" s="116"/>
      <c r="FI117" s="16">
        <f t="shared" si="85"/>
        <v>0</v>
      </c>
      <c r="FJ117" s="90"/>
      <c r="FK117" s="90"/>
      <c r="FL117" s="90"/>
      <c r="FM117" s="116"/>
      <c r="FN117" s="16">
        <f t="shared" si="86"/>
        <v>0</v>
      </c>
      <c r="FO117" s="90"/>
      <c r="FP117" s="90"/>
      <c r="FQ117" s="90"/>
      <c r="FR117" s="116"/>
      <c r="FS117" s="16">
        <f t="shared" si="87"/>
        <v>0</v>
      </c>
      <c r="FT117" s="90"/>
      <c r="FU117" s="90"/>
      <c r="FV117" s="90"/>
      <c r="FW117" s="116"/>
      <c r="FX117" s="16">
        <f t="shared" si="88"/>
        <v>0</v>
      </c>
      <c r="FY117" s="90"/>
      <c r="FZ117" s="90"/>
      <c r="GA117" s="90"/>
      <c r="GB117" s="116"/>
      <c r="GC117" s="16">
        <f t="shared" si="89"/>
        <v>0</v>
      </c>
      <c r="GD117" s="90"/>
      <c r="GE117" s="90"/>
      <c r="GF117" s="90"/>
      <c r="GG117" s="116"/>
      <c r="GH117" s="16">
        <f t="shared" si="90"/>
        <v>0</v>
      </c>
      <c r="GI117" s="90"/>
      <c r="GJ117" s="90"/>
      <c r="GK117" s="90"/>
      <c r="GL117" s="116"/>
      <c r="GM117" s="16">
        <f t="shared" si="91"/>
        <v>0</v>
      </c>
      <c r="GN117" s="90"/>
      <c r="GO117" s="90"/>
      <c r="GP117" s="90"/>
      <c r="GQ117" s="116"/>
      <c r="GR117" s="16">
        <f t="shared" si="92"/>
        <v>0</v>
      </c>
      <c r="GS117" s="90"/>
      <c r="GT117" s="90"/>
      <c r="GU117" s="90"/>
      <c r="GV117" s="116"/>
      <c r="GW117" s="16">
        <f t="shared" si="93"/>
        <v>0</v>
      </c>
      <c r="GX117" s="90"/>
      <c r="GY117" s="90"/>
      <c r="GZ117" s="90"/>
      <c r="HA117" s="116"/>
      <c r="HB117" s="16">
        <f t="shared" si="94"/>
        <v>0</v>
      </c>
      <c r="HC117" s="90"/>
      <c r="HD117" s="90"/>
      <c r="HE117" s="90"/>
      <c r="HF117" s="116"/>
      <c r="HG117" s="16">
        <f t="shared" si="95"/>
        <v>0</v>
      </c>
      <c r="HH117" s="90"/>
      <c r="HI117" s="90"/>
      <c r="HJ117" s="90"/>
      <c r="HK117" s="116"/>
      <c r="HL117" s="16">
        <f t="shared" si="96"/>
        <v>0</v>
      </c>
      <c r="HM117" s="90"/>
      <c r="HN117" s="90"/>
      <c r="HO117" s="90"/>
      <c r="HP117" s="116"/>
      <c r="HQ117" s="16">
        <f t="shared" si="97"/>
        <v>0</v>
      </c>
      <c r="HR117" s="90"/>
      <c r="HS117" s="90"/>
      <c r="HT117" s="90"/>
      <c r="HU117" s="116"/>
      <c r="HV117" s="16">
        <f t="shared" si="98"/>
        <v>0</v>
      </c>
      <c r="HW117" s="90"/>
      <c r="HX117" s="90"/>
      <c r="HY117" s="90"/>
      <c r="HZ117" s="116"/>
      <c r="IA117" s="16">
        <f t="shared" si="99"/>
        <v>0</v>
      </c>
      <c r="IB117" s="90"/>
      <c r="IC117" s="90"/>
      <c r="ID117" s="90"/>
      <c r="IE117" s="116"/>
      <c r="IF117" s="16">
        <f t="shared" si="100"/>
        <v>0</v>
      </c>
      <c r="IG117" s="90"/>
      <c r="IH117" s="90"/>
      <c r="II117" s="90"/>
      <c r="IJ117" s="116"/>
      <c r="IK117" s="16">
        <f t="shared" si="101"/>
        <v>0</v>
      </c>
      <c r="IL117" s="90"/>
      <c r="IM117" s="90"/>
      <c r="IN117" s="90"/>
      <c r="IO117" s="116"/>
      <c r="IP117" s="16">
        <f t="shared" si="102"/>
        <v>0</v>
      </c>
    </row>
    <row r="118" spans="1:250" x14ac:dyDescent="0.25">
      <c r="A118" s="90"/>
      <c r="B118" s="90"/>
      <c r="C118" s="90"/>
      <c r="D118" s="116"/>
      <c r="E118" s="16">
        <f t="shared" si="53"/>
        <v>0</v>
      </c>
      <c r="F118" s="90"/>
      <c r="G118" s="90"/>
      <c r="H118" s="90"/>
      <c r="I118" s="116"/>
      <c r="J118" s="16">
        <f t="shared" si="54"/>
        <v>0</v>
      </c>
      <c r="K118" s="90"/>
      <c r="L118" s="90"/>
      <c r="M118" s="90"/>
      <c r="N118" s="116"/>
      <c r="O118" s="16">
        <f t="shared" si="55"/>
        <v>0</v>
      </c>
      <c r="P118" s="90"/>
      <c r="Q118" s="90"/>
      <c r="R118" s="90"/>
      <c r="S118" s="116"/>
      <c r="T118" s="16">
        <f t="shared" si="56"/>
        <v>0</v>
      </c>
      <c r="U118" s="90"/>
      <c r="V118" s="90"/>
      <c r="W118" s="90"/>
      <c r="X118" s="116"/>
      <c r="Y118" s="16">
        <f t="shared" si="57"/>
        <v>0</v>
      </c>
      <c r="Z118" s="90"/>
      <c r="AA118" s="90"/>
      <c r="AB118" s="90"/>
      <c r="AC118" s="116"/>
      <c r="AD118" s="16">
        <f t="shared" si="58"/>
        <v>0</v>
      </c>
      <c r="AE118" s="90"/>
      <c r="AF118" s="90"/>
      <c r="AG118" s="90"/>
      <c r="AH118" s="116"/>
      <c r="AI118" s="16">
        <f t="shared" si="59"/>
        <v>0</v>
      </c>
      <c r="AJ118" s="90"/>
      <c r="AK118" s="90"/>
      <c r="AL118" s="90"/>
      <c r="AM118" s="116"/>
      <c r="AN118" s="16">
        <f t="shared" si="60"/>
        <v>0</v>
      </c>
      <c r="AO118" s="90"/>
      <c r="AP118" s="90"/>
      <c r="AQ118" s="90"/>
      <c r="AR118" s="116"/>
      <c r="AS118" s="16">
        <f t="shared" si="61"/>
        <v>0</v>
      </c>
      <c r="AT118" s="90"/>
      <c r="AU118" s="90"/>
      <c r="AV118" s="90"/>
      <c r="AW118" s="116"/>
      <c r="AX118" s="16">
        <f t="shared" si="62"/>
        <v>0</v>
      </c>
      <c r="AY118" s="90"/>
      <c r="AZ118" s="90"/>
      <c r="BA118" s="90"/>
      <c r="BB118" s="116"/>
      <c r="BC118" s="16">
        <f t="shared" si="63"/>
        <v>0</v>
      </c>
      <c r="BD118" s="90"/>
      <c r="BE118" s="90"/>
      <c r="BF118" s="90"/>
      <c r="BG118" s="116"/>
      <c r="BH118" s="16">
        <f t="shared" si="64"/>
        <v>0</v>
      </c>
      <c r="BI118" s="90"/>
      <c r="BJ118" s="90"/>
      <c r="BK118" s="90"/>
      <c r="BL118" s="116"/>
      <c r="BM118" s="16">
        <f t="shared" si="65"/>
        <v>0</v>
      </c>
      <c r="BN118" s="90"/>
      <c r="BO118" s="90"/>
      <c r="BP118" s="90"/>
      <c r="BQ118" s="116"/>
      <c r="BR118" s="16">
        <f t="shared" si="66"/>
        <v>0</v>
      </c>
      <c r="BS118" s="90"/>
      <c r="BT118" s="90"/>
      <c r="BU118" s="90"/>
      <c r="BV118" s="116"/>
      <c r="BW118" s="16">
        <f t="shared" si="67"/>
        <v>0</v>
      </c>
      <c r="BX118" s="90"/>
      <c r="BY118" s="90"/>
      <c r="BZ118" s="90"/>
      <c r="CA118" s="116"/>
      <c r="CB118" s="16">
        <f t="shared" si="68"/>
        <v>0</v>
      </c>
      <c r="CC118" s="90"/>
      <c r="CD118" s="90"/>
      <c r="CE118" s="90"/>
      <c r="CF118" s="116"/>
      <c r="CG118" s="16">
        <f t="shared" si="69"/>
        <v>0</v>
      </c>
      <c r="CH118" s="90"/>
      <c r="CI118" s="90"/>
      <c r="CJ118" s="90"/>
      <c r="CK118" s="116"/>
      <c r="CL118" s="16">
        <f t="shared" si="70"/>
        <v>0</v>
      </c>
      <c r="CM118" s="90"/>
      <c r="CN118" s="90"/>
      <c r="CO118" s="90"/>
      <c r="CP118" s="116"/>
      <c r="CQ118" s="16">
        <f t="shared" si="71"/>
        <v>0</v>
      </c>
      <c r="CR118" s="90"/>
      <c r="CS118" s="90"/>
      <c r="CT118" s="90"/>
      <c r="CU118" s="116"/>
      <c r="CV118" s="16">
        <f t="shared" si="72"/>
        <v>0</v>
      </c>
      <c r="CW118" s="90"/>
      <c r="CX118" s="90"/>
      <c r="CY118" s="90"/>
      <c r="CZ118" s="116"/>
      <c r="DA118" s="16">
        <f t="shared" si="73"/>
        <v>0</v>
      </c>
      <c r="DB118" s="90"/>
      <c r="DC118" s="90"/>
      <c r="DD118" s="90"/>
      <c r="DE118" s="116"/>
      <c r="DF118" s="16">
        <f t="shared" si="74"/>
        <v>0</v>
      </c>
      <c r="DG118" s="90"/>
      <c r="DH118" s="90"/>
      <c r="DI118" s="90"/>
      <c r="DJ118" s="116"/>
      <c r="DK118" s="16">
        <f t="shared" si="75"/>
        <v>0</v>
      </c>
      <c r="DL118" s="90"/>
      <c r="DM118" s="90"/>
      <c r="DN118" s="90"/>
      <c r="DO118" s="116"/>
      <c r="DP118" s="16">
        <f t="shared" si="76"/>
        <v>0</v>
      </c>
      <c r="DQ118" s="90"/>
      <c r="DR118" s="90"/>
      <c r="DS118" s="90"/>
      <c r="DT118" s="116"/>
      <c r="DU118" s="16">
        <f t="shared" si="77"/>
        <v>0</v>
      </c>
      <c r="DV118" s="90"/>
      <c r="DW118" s="90"/>
      <c r="DX118" s="90"/>
      <c r="DY118" s="116"/>
      <c r="DZ118" s="16">
        <f t="shared" si="78"/>
        <v>0</v>
      </c>
      <c r="EA118" s="90"/>
      <c r="EB118" s="90"/>
      <c r="EC118" s="90"/>
      <c r="ED118" s="116"/>
      <c r="EE118" s="16">
        <f t="shared" si="79"/>
        <v>0</v>
      </c>
      <c r="EF118" s="90"/>
      <c r="EG118" s="90"/>
      <c r="EH118" s="90"/>
      <c r="EI118" s="116"/>
      <c r="EJ118" s="16">
        <f t="shared" si="80"/>
        <v>0</v>
      </c>
      <c r="EK118" s="90"/>
      <c r="EL118" s="90"/>
      <c r="EM118" s="90"/>
      <c r="EN118" s="116"/>
      <c r="EO118" s="16">
        <f t="shared" si="81"/>
        <v>0</v>
      </c>
      <c r="EP118" s="90"/>
      <c r="EQ118" s="90"/>
      <c r="ER118" s="90"/>
      <c r="ES118" s="116"/>
      <c r="ET118" s="16">
        <f t="shared" si="82"/>
        <v>0</v>
      </c>
      <c r="EU118" s="90"/>
      <c r="EV118" s="90"/>
      <c r="EW118" s="90"/>
      <c r="EX118" s="116"/>
      <c r="EY118" s="16">
        <f t="shared" si="83"/>
        <v>0</v>
      </c>
      <c r="EZ118" s="90"/>
      <c r="FA118" s="90"/>
      <c r="FB118" s="90"/>
      <c r="FC118" s="116"/>
      <c r="FD118" s="16">
        <f t="shared" si="84"/>
        <v>0</v>
      </c>
      <c r="FE118" s="90"/>
      <c r="FF118" s="90"/>
      <c r="FG118" s="90"/>
      <c r="FH118" s="116"/>
      <c r="FI118" s="16">
        <f t="shared" si="85"/>
        <v>0</v>
      </c>
      <c r="FJ118" s="90"/>
      <c r="FK118" s="90"/>
      <c r="FL118" s="90"/>
      <c r="FM118" s="116"/>
      <c r="FN118" s="16">
        <f t="shared" si="86"/>
        <v>0</v>
      </c>
      <c r="FO118" s="90"/>
      <c r="FP118" s="90"/>
      <c r="FQ118" s="90"/>
      <c r="FR118" s="116"/>
      <c r="FS118" s="16">
        <f t="shared" si="87"/>
        <v>0</v>
      </c>
      <c r="FT118" s="90"/>
      <c r="FU118" s="90"/>
      <c r="FV118" s="90"/>
      <c r="FW118" s="116"/>
      <c r="FX118" s="16">
        <f t="shared" si="88"/>
        <v>0</v>
      </c>
      <c r="FY118" s="90"/>
      <c r="FZ118" s="90"/>
      <c r="GA118" s="90"/>
      <c r="GB118" s="116"/>
      <c r="GC118" s="16">
        <f t="shared" si="89"/>
        <v>0</v>
      </c>
      <c r="GD118" s="90"/>
      <c r="GE118" s="90"/>
      <c r="GF118" s="90"/>
      <c r="GG118" s="116"/>
      <c r="GH118" s="16">
        <f t="shared" si="90"/>
        <v>0</v>
      </c>
      <c r="GI118" s="90"/>
      <c r="GJ118" s="90"/>
      <c r="GK118" s="90"/>
      <c r="GL118" s="116"/>
      <c r="GM118" s="16">
        <f t="shared" si="91"/>
        <v>0</v>
      </c>
      <c r="GN118" s="90"/>
      <c r="GO118" s="90"/>
      <c r="GP118" s="90"/>
      <c r="GQ118" s="116"/>
      <c r="GR118" s="16">
        <f t="shared" si="92"/>
        <v>0</v>
      </c>
      <c r="GS118" s="90"/>
      <c r="GT118" s="90"/>
      <c r="GU118" s="90"/>
      <c r="GV118" s="116"/>
      <c r="GW118" s="16">
        <f t="shared" si="93"/>
        <v>0</v>
      </c>
      <c r="GX118" s="90"/>
      <c r="GY118" s="90"/>
      <c r="GZ118" s="90"/>
      <c r="HA118" s="116"/>
      <c r="HB118" s="16">
        <f t="shared" si="94"/>
        <v>0</v>
      </c>
      <c r="HC118" s="90"/>
      <c r="HD118" s="90"/>
      <c r="HE118" s="90"/>
      <c r="HF118" s="116"/>
      <c r="HG118" s="16">
        <f t="shared" si="95"/>
        <v>0</v>
      </c>
      <c r="HH118" s="90"/>
      <c r="HI118" s="90"/>
      <c r="HJ118" s="90"/>
      <c r="HK118" s="116"/>
      <c r="HL118" s="16">
        <f t="shared" si="96"/>
        <v>0</v>
      </c>
      <c r="HM118" s="90"/>
      <c r="HN118" s="90"/>
      <c r="HO118" s="90"/>
      <c r="HP118" s="116"/>
      <c r="HQ118" s="16">
        <f t="shared" si="97"/>
        <v>0</v>
      </c>
      <c r="HR118" s="90"/>
      <c r="HS118" s="90"/>
      <c r="HT118" s="90"/>
      <c r="HU118" s="116"/>
      <c r="HV118" s="16">
        <f t="shared" si="98"/>
        <v>0</v>
      </c>
      <c r="HW118" s="90"/>
      <c r="HX118" s="90"/>
      <c r="HY118" s="90"/>
      <c r="HZ118" s="116"/>
      <c r="IA118" s="16">
        <f t="shared" si="99"/>
        <v>0</v>
      </c>
      <c r="IB118" s="90"/>
      <c r="IC118" s="90"/>
      <c r="ID118" s="90"/>
      <c r="IE118" s="116"/>
      <c r="IF118" s="16">
        <f t="shared" si="100"/>
        <v>0</v>
      </c>
      <c r="IG118" s="90"/>
      <c r="IH118" s="90"/>
      <c r="II118" s="90"/>
      <c r="IJ118" s="116"/>
      <c r="IK118" s="16">
        <f t="shared" si="101"/>
        <v>0</v>
      </c>
      <c r="IL118" s="90"/>
      <c r="IM118" s="90"/>
      <c r="IN118" s="90"/>
      <c r="IO118" s="116"/>
      <c r="IP118" s="16">
        <f t="shared" si="102"/>
        <v>0</v>
      </c>
    </row>
    <row r="119" spans="1:250" x14ac:dyDescent="0.25">
      <c r="A119" s="90"/>
      <c r="B119" s="90"/>
      <c r="C119" s="90"/>
      <c r="D119" s="116"/>
      <c r="E119" s="16">
        <f t="shared" si="53"/>
        <v>0</v>
      </c>
      <c r="F119" s="90"/>
      <c r="G119" s="90"/>
      <c r="H119" s="90"/>
      <c r="I119" s="116"/>
      <c r="J119" s="16">
        <f t="shared" si="54"/>
        <v>0</v>
      </c>
      <c r="K119" s="90"/>
      <c r="L119" s="90"/>
      <c r="M119" s="90"/>
      <c r="N119" s="116"/>
      <c r="O119" s="16">
        <f t="shared" si="55"/>
        <v>0</v>
      </c>
      <c r="P119" s="90"/>
      <c r="Q119" s="90"/>
      <c r="R119" s="90"/>
      <c r="S119" s="116"/>
      <c r="T119" s="16">
        <f t="shared" si="56"/>
        <v>0</v>
      </c>
      <c r="U119" s="90"/>
      <c r="V119" s="90"/>
      <c r="W119" s="90"/>
      <c r="X119" s="116"/>
      <c r="Y119" s="16">
        <f t="shared" si="57"/>
        <v>0</v>
      </c>
      <c r="Z119" s="90"/>
      <c r="AA119" s="90"/>
      <c r="AB119" s="90"/>
      <c r="AC119" s="116"/>
      <c r="AD119" s="16">
        <f t="shared" si="58"/>
        <v>0</v>
      </c>
      <c r="AE119" s="90"/>
      <c r="AF119" s="90"/>
      <c r="AG119" s="90"/>
      <c r="AH119" s="116"/>
      <c r="AI119" s="16">
        <f t="shared" si="59"/>
        <v>0</v>
      </c>
      <c r="AJ119" s="90"/>
      <c r="AK119" s="90"/>
      <c r="AL119" s="90"/>
      <c r="AM119" s="116"/>
      <c r="AN119" s="16">
        <f t="shared" si="60"/>
        <v>0</v>
      </c>
      <c r="AO119" s="90"/>
      <c r="AP119" s="90"/>
      <c r="AQ119" s="90"/>
      <c r="AR119" s="116"/>
      <c r="AS119" s="16">
        <f t="shared" si="61"/>
        <v>0</v>
      </c>
      <c r="AT119" s="90"/>
      <c r="AU119" s="90"/>
      <c r="AV119" s="90"/>
      <c r="AW119" s="116"/>
      <c r="AX119" s="16">
        <f t="shared" si="62"/>
        <v>0</v>
      </c>
      <c r="AY119" s="90"/>
      <c r="AZ119" s="90"/>
      <c r="BA119" s="90"/>
      <c r="BB119" s="116"/>
      <c r="BC119" s="16">
        <f t="shared" si="63"/>
        <v>0</v>
      </c>
      <c r="BD119" s="90"/>
      <c r="BE119" s="90"/>
      <c r="BF119" s="90"/>
      <c r="BG119" s="116"/>
      <c r="BH119" s="16">
        <f t="shared" si="64"/>
        <v>0</v>
      </c>
      <c r="BI119" s="90"/>
      <c r="BJ119" s="90"/>
      <c r="BK119" s="90"/>
      <c r="BL119" s="116"/>
      <c r="BM119" s="16">
        <f t="shared" si="65"/>
        <v>0</v>
      </c>
      <c r="BN119" s="90"/>
      <c r="BO119" s="90"/>
      <c r="BP119" s="90"/>
      <c r="BQ119" s="116"/>
      <c r="BR119" s="16">
        <f t="shared" si="66"/>
        <v>0</v>
      </c>
      <c r="BS119" s="90"/>
      <c r="BT119" s="90"/>
      <c r="BU119" s="90"/>
      <c r="BV119" s="116"/>
      <c r="BW119" s="16">
        <f t="shared" si="67"/>
        <v>0</v>
      </c>
      <c r="BX119" s="90"/>
      <c r="BY119" s="90"/>
      <c r="BZ119" s="90"/>
      <c r="CA119" s="116"/>
      <c r="CB119" s="16">
        <f t="shared" si="68"/>
        <v>0</v>
      </c>
      <c r="CC119" s="90"/>
      <c r="CD119" s="90"/>
      <c r="CE119" s="90"/>
      <c r="CF119" s="116"/>
      <c r="CG119" s="16">
        <f t="shared" si="69"/>
        <v>0</v>
      </c>
      <c r="CH119" s="90"/>
      <c r="CI119" s="90"/>
      <c r="CJ119" s="90"/>
      <c r="CK119" s="116"/>
      <c r="CL119" s="16">
        <f t="shared" si="70"/>
        <v>0</v>
      </c>
      <c r="CM119" s="90"/>
      <c r="CN119" s="90"/>
      <c r="CO119" s="90"/>
      <c r="CP119" s="116"/>
      <c r="CQ119" s="16">
        <f t="shared" si="71"/>
        <v>0</v>
      </c>
      <c r="CR119" s="90"/>
      <c r="CS119" s="90"/>
      <c r="CT119" s="90"/>
      <c r="CU119" s="116"/>
      <c r="CV119" s="16">
        <f t="shared" si="72"/>
        <v>0</v>
      </c>
      <c r="CW119" s="90"/>
      <c r="CX119" s="90"/>
      <c r="CY119" s="90"/>
      <c r="CZ119" s="116"/>
      <c r="DA119" s="16">
        <f t="shared" si="73"/>
        <v>0</v>
      </c>
      <c r="DB119" s="90"/>
      <c r="DC119" s="90"/>
      <c r="DD119" s="90"/>
      <c r="DE119" s="116"/>
      <c r="DF119" s="16">
        <f t="shared" si="74"/>
        <v>0</v>
      </c>
      <c r="DG119" s="90"/>
      <c r="DH119" s="90"/>
      <c r="DI119" s="90"/>
      <c r="DJ119" s="116"/>
      <c r="DK119" s="16">
        <f t="shared" si="75"/>
        <v>0</v>
      </c>
      <c r="DL119" s="90"/>
      <c r="DM119" s="90"/>
      <c r="DN119" s="90"/>
      <c r="DO119" s="116"/>
      <c r="DP119" s="16">
        <f t="shared" si="76"/>
        <v>0</v>
      </c>
      <c r="DQ119" s="90"/>
      <c r="DR119" s="90"/>
      <c r="DS119" s="90"/>
      <c r="DT119" s="116"/>
      <c r="DU119" s="16">
        <f t="shared" si="77"/>
        <v>0</v>
      </c>
      <c r="DV119" s="90"/>
      <c r="DW119" s="90"/>
      <c r="DX119" s="90"/>
      <c r="DY119" s="116"/>
      <c r="DZ119" s="16">
        <f t="shared" si="78"/>
        <v>0</v>
      </c>
      <c r="EA119" s="90"/>
      <c r="EB119" s="90"/>
      <c r="EC119" s="90"/>
      <c r="ED119" s="116"/>
      <c r="EE119" s="16">
        <f t="shared" si="79"/>
        <v>0</v>
      </c>
      <c r="EF119" s="90"/>
      <c r="EG119" s="90"/>
      <c r="EH119" s="90"/>
      <c r="EI119" s="116"/>
      <c r="EJ119" s="16">
        <f t="shared" si="80"/>
        <v>0</v>
      </c>
      <c r="EK119" s="90"/>
      <c r="EL119" s="90"/>
      <c r="EM119" s="90"/>
      <c r="EN119" s="116"/>
      <c r="EO119" s="16">
        <f t="shared" si="81"/>
        <v>0</v>
      </c>
      <c r="EP119" s="90"/>
      <c r="EQ119" s="90"/>
      <c r="ER119" s="90"/>
      <c r="ES119" s="116"/>
      <c r="ET119" s="16">
        <f t="shared" si="82"/>
        <v>0</v>
      </c>
      <c r="EU119" s="90"/>
      <c r="EV119" s="90"/>
      <c r="EW119" s="90"/>
      <c r="EX119" s="116"/>
      <c r="EY119" s="16">
        <f t="shared" si="83"/>
        <v>0</v>
      </c>
      <c r="EZ119" s="90"/>
      <c r="FA119" s="90"/>
      <c r="FB119" s="90"/>
      <c r="FC119" s="116"/>
      <c r="FD119" s="16">
        <f t="shared" si="84"/>
        <v>0</v>
      </c>
      <c r="FE119" s="90"/>
      <c r="FF119" s="90"/>
      <c r="FG119" s="90"/>
      <c r="FH119" s="116"/>
      <c r="FI119" s="16">
        <f t="shared" si="85"/>
        <v>0</v>
      </c>
      <c r="FJ119" s="90"/>
      <c r="FK119" s="90"/>
      <c r="FL119" s="90"/>
      <c r="FM119" s="116"/>
      <c r="FN119" s="16">
        <f t="shared" si="86"/>
        <v>0</v>
      </c>
      <c r="FO119" s="90"/>
      <c r="FP119" s="90"/>
      <c r="FQ119" s="90"/>
      <c r="FR119" s="116"/>
      <c r="FS119" s="16">
        <f t="shared" si="87"/>
        <v>0</v>
      </c>
      <c r="FT119" s="90"/>
      <c r="FU119" s="90"/>
      <c r="FV119" s="90"/>
      <c r="FW119" s="116"/>
      <c r="FX119" s="16">
        <f t="shared" si="88"/>
        <v>0</v>
      </c>
      <c r="FY119" s="90"/>
      <c r="FZ119" s="90"/>
      <c r="GA119" s="90"/>
      <c r="GB119" s="116"/>
      <c r="GC119" s="16">
        <f t="shared" si="89"/>
        <v>0</v>
      </c>
      <c r="GD119" s="90"/>
      <c r="GE119" s="90"/>
      <c r="GF119" s="90"/>
      <c r="GG119" s="116"/>
      <c r="GH119" s="16">
        <f t="shared" si="90"/>
        <v>0</v>
      </c>
      <c r="GI119" s="90"/>
      <c r="GJ119" s="90"/>
      <c r="GK119" s="90"/>
      <c r="GL119" s="116"/>
      <c r="GM119" s="16">
        <f t="shared" si="91"/>
        <v>0</v>
      </c>
      <c r="GN119" s="90"/>
      <c r="GO119" s="90"/>
      <c r="GP119" s="90"/>
      <c r="GQ119" s="116"/>
      <c r="GR119" s="16">
        <f t="shared" si="92"/>
        <v>0</v>
      </c>
      <c r="GS119" s="90"/>
      <c r="GT119" s="90"/>
      <c r="GU119" s="90"/>
      <c r="GV119" s="116"/>
      <c r="GW119" s="16">
        <f t="shared" si="93"/>
        <v>0</v>
      </c>
      <c r="GX119" s="90"/>
      <c r="GY119" s="90"/>
      <c r="GZ119" s="90"/>
      <c r="HA119" s="116"/>
      <c r="HB119" s="16">
        <f t="shared" si="94"/>
        <v>0</v>
      </c>
      <c r="HC119" s="90"/>
      <c r="HD119" s="90"/>
      <c r="HE119" s="90"/>
      <c r="HF119" s="116"/>
      <c r="HG119" s="16">
        <f t="shared" si="95"/>
        <v>0</v>
      </c>
      <c r="HH119" s="90"/>
      <c r="HI119" s="90"/>
      <c r="HJ119" s="90"/>
      <c r="HK119" s="116"/>
      <c r="HL119" s="16">
        <f t="shared" si="96"/>
        <v>0</v>
      </c>
      <c r="HM119" s="90"/>
      <c r="HN119" s="90"/>
      <c r="HO119" s="90"/>
      <c r="HP119" s="116"/>
      <c r="HQ119" s="16">
        <f t="shared" si="97"/>
        <v>0</v>
      </c>
      <c r="HR119" s="90"/>
      <c r="HS119" s="90"/>
      <c r="HT119" s="90"/>
      <c r="HU119" s="116"/>
      <c r="HV119" s="16">
        <f t="shared" si="98"/>
        <v>0</v>
      </c>
      <c r="HW119" s="90"/>
      <c r="HX119" s="90"/>
      <c r="HY119" s="90"/>
      <c r="HZ119" s="116"/>
      <c r="IA119" s="16">
        <f t="shared" si="99"/>
        <v>0</v>
      </c>
      <c r="IB119" s="90"/>
      <c r="IC119" s="90"/>
      <c r="ID119" s="90"/>
      <c r="IE119" s="116"/>
      <c r="IF119" s="16">
        <f t="shared" si="100"/>
        <v>0</v>
      </c>
      <c r="IG119" s="90"/>
      <c r="IH119" s="90"/>
      <c r="II119" s="90"/>
      <c r="IJ119" s="116"/>
      <c r="IK119" s="16">
        <f t="shared" si="101"/>
        <v>0</v>
      </c>
      <c r="IL119" s="90"/>
      <c r="IM119" s="90"/>
      <c r="IN119" s="90"/>
      <c r="IO119" s="116"/>
      <c r="IP119" s="16">
        <f t="shared" si="102"/>
        <v>0</v>
      </c>
    </row>
    <row r="120" spans="1:250" x14ac:dyDescent="0.25">
      <c r="A120" s="90"/>
      <c r="B120" s="90"/>
      <c r="C120" s="90"/>
      <c r="D120" s="116"/>
      <c r="E120" s="16">
        <f t="shared" si="53"/>
        <v>0</v>
      </c>
      <c r="F120" s="90"/>
      <c r="G120" s="90"/>
      <c r="H120" s="90"/>
      <c r="I120" s="116"/>
      <c r="J120" s="16">
        <f t="shared" si="54"/>
        <v>0</v>
      </c>
      <c r="K120" s="90"/>
      <c r="L120" s="90"/>
      <c r="M120" s="90"/>
      <c r="N120" s="116"/>
      <c r="O120" s="16">
        <f t="shared" si="55"/>
        <v>0</v>
      </c>
      <c r="P120" s="90"/>
      <c r="Q120" s="90"/>
      <c r="R120" s="90"/>
      <c r="S120" s="116"/>
      <c r="T120" s="16">
        <f t="shared" si="56"/>
        <v>0</v>
      </c>
      <c r="U120" s="90"/>
      <c r="V120" s="90"/>
      <c r="W120" s="90"/>
      <c r="X120" s="116"/>
      <c r="Y120" s="16">
        <f t="shared" si="57"/>
        <v>0</v>
      </c>
      <c r="Z120" s="90"/>
      <c r="AA120" s="90"/>
      <c r="AB120" s="90"/>
      <c r="AC120" s="116"/>
      <c r="AD120" s="16">
        <f t="shared" si="58"/>
        <v>0</v>
      </c>
      <c r="AE120" s="90"/>
      <c r="AF120" s="90"/>
      <c r="AG120" s="90"/>
      <c r="AH120" s="116"/>
      <c r="AI120" s="16">
        <f t="shared" si="59"/>
        <v>0</v>
      </c>
      <c r="AJ120" s="90"/>
      <c r="AK120" s="90"/>
      <c r="AL120" s="90"/>
      <c r="AM120" s="116"/>
      <c r="AN120" s="16">
        <f t="shared" si="60"/>
        <v>0</v>
      </c>
      <c r="AO120" s="90"/>
      <c r="AP120" s="90"/>
      <c r="AQ120" s="90"/>
      <c r="AR120" s="116"/>
      <c r="AS120" s="16">
        <f t="shared" si="61"/>
        <v>0</v>
      </c>
      <c r="AT120" s="90"/>
      <c r="AU120" s="90"/>
      <c r="AV120" s="90"/>
      <c r="AW120" s="116"/>
      <c r="AX120" s="16">
        <f t="shared" si="62"/>
        <v>0</v>
      </c>
      <c r="AY120" s="90"/>
      <c r="AZ120" s="90"/>
      <c r="BA120" s="90"/>
      <c r="BB120" s="116"/>
      <c r="BC120" s="16">
        <f t="shared" si="63"/>
        <v>0</v>
      </c>
      <c r="BD120" s="90"/>
      <c r="BE120" s="90"/>
      <c r="BF120" s="90"/>
      <c r="BG120" s="116"/>
      <c r="BH120" s="16">
        <f t="shared" si="64"/>
        <v>0</v>
      </c>
      <c r="BI120" s="90"/>
      <c r="BJ120" s="90"/>
      <c r="BK120" s="90"/>
      <c r="BL120" s="116"/>
      <c r="BM120" s="16">
        <f t="shared" si="65"/>
        <v>0</v>
      </c>
      <c r="BN120" s="90"/>
      <c r="BO120" s="90"/>
      <c r="BP120" s="90"/>
      <c r="BQ120" s="116"/>
      <c r="BR120" s="16">
        <f t="shared" si="66"/>
        <v>0</v>
      </c>
      <c r="BS120" s="90"/>
      <c r="BT120" s="90"/>
      <c r="BU120" s="90"/>
      <c r="BV120" s="116"/>
      <c r="BW120" s="16">
        <f t="shared" si="67"/>
        <v>0</v>
      </c>
      <c r="BX120" s="90"/>
      <c r="BY120" s="90"/>
      <c r="BZ120" s="90"/>
      <c r="CA120" s="116"/>
      <c r="CB120" s="16">
        <f t="shared" si="68"/>
        <v>0</v>
      </c>
      <c r="CC120" s="90"/>
      <c r="CD120" s="90"/>
      <c r="CE120" s="90"/>
      <c r="CF120" s="116"/>
      <c r="CG120" s="16">
        <f t="shared" si="69"/>
        <v>0</v>
      </c>
      <c r="CH120" s="90"/>
      <c r="CI120" s="90"/>
      <c r="CJ120" s="90"/>
      <c r="CK120" s="116"/>
      <c r="CL120" s="16">
        <f t="shared" si="70"/>
        <v>0</v>
      </c>
      <c r="CM120" s="90"/>
      <c r="CN120" s="90"/>
      <c r="CO120" s="90"/>
      <c r="CP120" s="116"/>
      <c r="CQ120" s="16">
        <f t="shared" si="71"/>
        <v>0</v>
      </c>
      <c r="CR120" s="90"/>
      <c r="CS120" s="90"/>
      <c r="CT120" s="90"/>
      <c r="CU120" s="116"/>
      <c r="CV120" s="16">
        <f t="shared" si="72"/>
        <v>0</v>
      </c>
      <c r="CW120" s="90"/>
      <c r="CX120" s="90"/>
      <c r="CY120" s="90"/>
      <c r="CZ120" s="116"/>
      <c r="DA120" s="16">
        <f t="shared" si="73"/>
        <v>0</v>
      </c>
      <c r="DB120" s="90"/>
      <c r="DC120" s="90"/>
      <c r="DD120" s="90"/>
      <c r="DE120" s="116"/>
      <c r="DF120" s="16">
        <f t="shared" si="74"/>
        <v>0</v>
      </c>
      <c r="DG120" s="90"/>
      <c r="DH120" s="90"/>
      <c r="DI120" s="90"/>
      <c r="DJ120" s="116"/>
      <c r="DK120" s="16">
        <f t="shared" si="75"/>
        <v>0</v>
      </c>
      <c r="DL120" s="90"/>
      <c r="DM120" s="90"/>
      <c r="DN120" s="90"/>
      <c r="DO120" s="116"/>
      <c r="DP120" s="16">
        <f t="shared" si="76"/>
        <v>0</v>
      </c>
      <c r="DQ120" s="90"/>
      <c r="DR120" s="90"/>
      <c r="DS120" s="90"/>
      <c r="DT120" s="116"/>
      <c r="DU120" s="16">
        <f t="shared" si="77"/>
        <v>0</v>
      </c>
      <c r="DV120" s="90"/>
      <c r="DW120" s="90"/>
      <c r="DX120" s="90"/>
      <c r="DY120" s="116"/>
      <c r="DZ120" s="16">
        <f t="shared" si="78"/>
        <v>0</v>
      </c>
      <c r="EA120" s="90"/>
      <c r="EB120" s="90"/>
      <c r="EC120" s="90"/>
      <c r="ED120" s="116"/>
      <c r="EE120" s="16">
        <f t="shared" si="79"/>
        <v>0</v>
      </c>
      <c r="EF120" s="90"/>
      <c r="EG120" s="90"/>
      <c r="EH120" s="90"/>
      <c r="EI120" s="116"/>
      <c r="EJ120" s="16">
        <f t="shared" si="80"/>
        <v>0</v>
      </c>
      <c r="EK120" s="90"/>
      <c r="EL120" s="90"/>
      <c r="EM120" s="90"/>
      <c r="EN120" s="116"/>
      <c r="EO120" s="16">
        <f t="shared" si="81"/>
        <v>0</v>
      </c>
      <c r="EP120" s="90"/>
      <c r="EQ120" s="90"/>
      <c r="ER120" s="90"/>
      <c r="ES120" s="116"/>
      <c r="ET120" s="16">
        <f t="shared" si="82"/>
        <v>0</v>
      </c>
      <c r="EU120" s="90"/>
      <c r="EV120" s="90"/>
      <c r="EW120" s="90"/>
      <c r="EX120" s="116"/>
      <c r="EY120" s="16">
        <f t="shared" si="83"/>
        <v>0</v>
      </c>
      <c r="EZ120" s="90"/>
      <c r="FA120" s="90"/>
      <c r="FB120" s="90"/>
      <c r="FC120" s="116"/>
      <c r="FD120" s="16">
        <f t="shared" si="84"/>
        <v>0</v>
      </c>
      <c r="FE120" s="90"/>
      <c r="FF120" s="90"/>
      <c r="FG120" s="90"/>
      <c r="FH120" s="116"/>
      <c r="FI120" s="16">
        <f t="shared" si="85"/>
        <v>0</v>
      </c>
      <c r="FJ120" s="90"/>
      <c r="FK120" s="90"/>
      <c r="FL120" s="90"/>
      <c r="FM120" s="116"/>
      <c r="FN120" s="16">
        <f t="shared" si="86"/>
        <v>0</v>
      </c>
      <c r="FO120" s="90"/>
      <c r="FP120" s="90"/>
      <c r="FQ120" s="90"/>
      <c r="FR120" s="116"/>
      <c r="FS120" s="16">
        <f t="shared" si="87"/>
        <v>0</v>
      </c>
      <c r="FT120" s="90"/>
      <c r="FU120" s="90"/>
      <c r="FV120" s="90"/>
      <c r="FW120" s="116"/>
      <c r="FX120" s="16">
        <f t="shared" si="88"/>
        <v>0</v>
      </c>
      <c r="FY120" s="90"/>
      <c r="FZ120" s="90"/>
      <c r="GA120" s="90"/>
      <c r="GB120" s="116"/>
      <c r="GC120" s="16">
        <f t="shared" si="89"/>
        <v>0</v>
      </c>
      <c r="GD120" s="90"/>
      <c r="GE120" s="90"/>
      <c r="GF120" s="90"/>
      <c r="GG120" s="116"/>
      <c r="GH120" s="16">
        <f t="shared" si="90"/>
        <v>0</v>
      </c>
      <c r="GI120" s="90"/>
      <c r="GJ120" s="90"/>
      <c r="GK120" s="90"/>
      <c r="GL120" s="116"/>
      <c r="GM120" s="16">
        <f t="shared" si="91"/>
        <v>0</v>
      </c>
      <c r="GN120" s="90"/>
      <c r="GO120" s="90"/>
      <c r="GP120" s="90"/>
      <c r="GQ120" s="116"/>
      <c r="GR120" s="16">
        <f t="shared" si="92"/>
        <v>0</v>
      </c>
      <c r="GS120" s="90"/>
      <c r="GT120" s="90"/>
      <c r="GU120" s="90"/>
      <c r="GV120" s="116"/>
      <c r="GW120" s="16">
        <f t="shared" si="93"/>
        <v>0</v>
      </c>
      <c r="GX120" s="90"/>
      <c r="GY120" s="90"/>
      <c r="GZ120" s="90"/>
      <c r="HA120" s="116"/>
      <c r="HB120" s="16">
        <f t="shared" si="94"/>
        <v>0</v>
      </c>
      <c r="HC120" s="90"/>
      <c r="HD120" s="90"/>
      <c r="HE120" s="90"/>
      <c r="HF120" s="116"/>
      <c r="HG120" s="16">
        <f t="shared" si="95"/>
        <v>0</v>
      </c>
      <c r="HH120" s="90"/>
      <c r="HI120" s="90"/>
      <c r="HJ120" s="90"/>
      <c r="HK120" s="116"/>
      <c r="HL120" s="16">
        <f t="shared" si="96"/>
        <v>0</v>
      </c>
      <c r="HM120" s="90"/>
      <c r="HN120" s="90"/>
      <c r="HO120" s="90"/>
      <c r="HP120" s="116"/>
      <c r="HQ120" s="16">
        <f t="shared" si="97"/>
        <v>0</v>
      </c>
      <c r="HR120" s="90"/>
      <c r="HS120" s="90"/>
      <c r="HT120" s="90"/>
      <c r="HU120" s="116"/>
      <c r="HV120" s="16">
        <f t="shared" si="98"/>
        <v>0</v>
      </c>
      <c r="HW120" s="90"/>
      <c r="HX120" s="90"/>
      <c r="HY120" s="90"/>
      <c r="HZ120" s="116"/>
      <c r="IA120" s="16">
        <f t="shared" si="99"/>
        <v>0</v>
      </c>
      <c r="IB120" s="90"/>
      <c r="IC120" s="90"/>
      <c r="ID120" s="90"/>
      <c r="IE120" s="116"/>
      <c r="IF120" s="16">
        <f t="shared" si="100"/>
        <v>0</v>
      </c>
      <c r="IG120" s="90"/>
      <c r="IH120" s="90"/>
      <c r="II120" s="90"/>
      <c r="IJ120" s="116"/>
      <c r="IK120" s="16">
        <f t="shared" si="101"/>
        <v>0</v>
      </c>
      <c r="IL120" s="90"/>
      <c r="IM120" s="90"/>
      <c r="IN120" s="90"/>
      <c r="IO120" s="116"/>
      <c r="IP120" s="16">
        <f t="shared" si="102"/>
        <v>0</v>
      </c>
    </row>
    <row r="121" spans="1:250" x14ac:dyDescent="0.25">
      <c r="A121" s="90"/>
      <c r="B121" s="90"/>
      <c r="C121" s="90"/>
      <c r="D121" s="116"/>
      <c r="E121" s="16">
        <f t="shared" si="53"/>
        <v>0</v>
      </c>
      <c r="F121" s="90"/>
      <c r="G121" s="90"/>
      <c r="H121" s="90"/>
      <c r="I121" s="116"/>
      <c r="J121" s="16">
        <f t="shared" si="54"/>
        <v>0</v>
      </c>
      <c r="K121" s="90"/>
      <c r="L121" s="90"/>
      <c r="M121" s="90"/>
      <c r="N121" s="116"/>
      <c r="O121" s="16">
        <f t="shared" si="55"/>
        <v>0</v>
      </c>
      <c r="P121" s="90"/>
      <c r="Q121" s="90"/>
      <c r="R121" s="90"/>
      <c r="S121" s="116"/>
      <c r="T121" s="16">
        <f t="shared" si="56"/>
        <v>0</v>
      </c>
      <c r="U121" s="90"/>
      <c r="V121" s="90"/>
      <c r="W121" s="90"/>
      <c r="X121" s="116"/>
      <c r="Y121" s="16">
        <f t="shared" si="57"/>
        <v>0</v>
      </c>
      <c r="Z121" s="90"/>
      <c r="AA121" s="90"/>
      <c r="AB121" s="90"/>
      <c r="AC121" s="116"/>
      <c r="AD121" s="16">
        <f t="shared" si="58"/>
        <v>0</v>
      </c>
      <c r="AE121" s="90"/>
      <c r="AF121" s="90"/>
      <c r="AG121" s="90"/>
      <c r="AH121" s="116"/>
      <c r="AI121" s="16">
        <f t="shared" si="59"/>
        <v>0</v>
      </c>
      <c r="AJ121" s="90"/>
      <c r="AK121" s="90"/>
      <c r="AL121" s="90"/>
      <c r="AM121" s="116"/>
      <c r="AN121" s="16">
        <f t="shared" si="60"/>
        <v>0</v>
      </c>
      <c r="AO121" s="90"/>
      <c r="AP121" s="90"/>
      <c r="AQ121" s="90"/>
      <c r="AR121" s="116"/>
      <c r="AS121" s="16">
        <f t="shared" si="61"/>
        <v>0</v>
      </c>
      <c r="AT121" s="90"/>
      <c r="AU121" s="90"/>
      <c r="AV121" s="90"/>
      <c r="AW121" s="116"/>
      <c r="AX121" s="16">
        <f t="shared" si="62"/>
        <v>0</v>
      </c>
      <c r="AY121" s="90"/>
      <c r="AZ121" s="90"/>
      <c r="BA121" s="90"/>
      <c r="BB121" s="116"/>
      <c r="BC121" s="16">
        <f t="shared" si="63"/>
        <v>0</v>
      </c>
      <c r="BD121" s="90"/>
      <c r="BE121" s="90"/>
      <c r="BF121" s="90"/>
      <c r="BG121" s="116"/>
      <c r="BH121" s="16">
        <f t="shared" si="64"/>
        <v>0</v>
      </c>
      <c r="BI121" s="90"/>
      <c r="BJ121" s="90"/>
      <c r="BK121" s="90"/>
      <c r="BL121" s="116"/>
      <c r="BM121" s="16">
        <f t="shared" si="65"/>
        <v>0</v>
      </c>
      <c r="BN121" s="90"/>
      <c r="BO121" s="90"/>
      <c r="BP121" s="90"/>
      <c r="BQ121" s="116"/>
      <c r="BR121" s="16">
        <f t="shared" si="66"/>
        <v>0</v>
      </c>
      <c r="BS121" s="90"/>
      <c r="BT121" s="90"/>
      <c r="BU121" s="90"/>
      <c r="BV121" s="116"/>
      <c r="BW121" s="16">
        <f t="shared" si="67"/>
        <v>0</v>
      </c>
      <c r="BX121" s="90"/>
      <c r="BY121" s="90"/>
      <c r="BZ121" s="90"/>
      <c r="CA121" s="116"/>
      <c r="CB121" s="16">
        <f t="shared" si="68"/>
        <v>0</v>
      </c>
      <c r="CC121" s="90"/>
      <c r="CD121" s="90"/>
      <c r="CE121" s="90"/>
      <c r="CF121" s="116"/>
      <c r="CG121" s="16">
        <f t="shared" si="69"/>
        <v>0</v>
      </c>
      <c r="CH121" s="90"/>
      <c r="CI121" s="90"/>
      <c r="CJ121" s="90"/>
      <c r="CK121" s="116"/>
      <c r="CL121" s="16">
        <f t="shared" si="70"/>
        <v>0</v>
      </c>
      <c r="CM121" s="90"/>
      <c r="CN121" s="90"/>
      <c r="CO121" s="90"/>
      <c r="CP121" s="116"/>
      <c r="CQ121" s="16">
        <f t="shared" si="71"/>
        <v>0</v>
      </c>
      <c r="CR121" s="90"/>
      <c r="CS121" s="90"/>
      <c r="CT121" s="90"/>
      <c r="CU121" s="116"/>
      <c r="CV121" s="16">
        <f t="shared" si="72"/>
        <v>0</v>
      </c>
      <c r="CW121" s="90"/>
      <c r="CX121" s="90"/>
      <c r="CY121" s="90"/>
      <c r="CZ121" s="116"/>
      <c r="DA121" s="16">
        <f t="shared" si="73"/>
        <v>0</v>
      </c>
      <c r="DB121" s="90"/>
      <c r="DC121" s="90"/>
      <c r="DD121" s="90"/>
      <c r="DE121" s="116"/>
      <c r="DF121" s="16">
        <f t="shared" si="74"/>
        <v>0</v>
      </c>
      <c r="DG121" s="90"/>
      <c r="DH121" s="90"/>
      <c r="DI121" s="90"/>
      <c r="DJ121" s="116"/>
      <c r="DK121" s="16">
        <f t="shared" si="75"/>
        <v>0</v>
      </c>
      <c r="DL121" s="90"/>
      <c r="DM121" s="90"/>
      <c r="DN121" s="90"/>
      <c r="DO121" s="116"/>
      <c r="DP121" s="16">
        <f t="shared" si="76"/>
        <v>0</v>
      </c>
      <c r="DQ121" s="90"/>
      <c r="DR121" s="90"/>
      <c r="DS121" s="90"/>
      <c r="DT121" s="116"/>
      <c r="DU121" s="16">
        <f t="shared" si="77"/>
        <v>0</v>
      </c>
      <c r="DV121" s="90"/>
      <c r="DW121" s="90"/>
      <c r="DX121" s="90"/>
      <c r="DY121" s="116"/>
      <c r="DZ121" s="16">
        <f t="shared" si="78"/>
        <v>0</v>
      </c>
      <c r="EA121" s="90"/>
      <c r="EB121" s="90"/>
      <c r="EC121" s="90"/>
      <c r="ED121" s="116"/>
      <c r="EE121" s="16">
        <f t="shared" si="79"/>
        <v>0</v>
      </c>
      <c r="EF121" s="90"/>
      <c r="EG121" s="90"/>
      <c r="EH121" s="90"/>
      <c r="EI121" s="116"/>
      <c r="EJ121" s="16">
        <f t="shared" si="80"/>
        <v>0</v>
      </c>
      <c r="EK121" s="90"/>
      <c r="EL121" s="90"/>
      <c r="EM121" s="90"/>
      <c r="EN121" s="116"/>
      <c r="EO121" s="16">
        <f t="shared" si="81"/>
        <v>0</v>
      </c>
      <c r="EP121" s="90"/>
      <c r="EQ121" s="90"/>
      <c r="ER121" s="90"/>
      <c r="ES121" s="116"/>
      <c r="ET121" s="16">
        <f t="shared" si="82"/>
        <v>0</v>
      </c>
      <c r="EU121" s="90"/>
      <c r="EV121" s="90"/>
      <c r="EW121" s="90"/>
      <c r="EX121" s="116"/>
      <c r="EY121" s="16">
        <f t="shared" si="83"/>
        <v>0</v>
      </c>
      <c r="EZ121" s="90"/>
      <c r="FA121" s="90"/>
      <c r="FB121" s="90"/>
      <c r="FC121" s="116"/>
      <c r="FD121" s="16">
        <f t="shared" si="84"/>
        <v>0</v>
      </c>
      <c r="FE121" s="90"/>
      <c r="FF121" s="90"/>
      <c r="FG121" s="90"/>
      <c r="FH121" s="116"/>
      <c r="FI121" s="16">
        <f t="shared" si="85"/>
        <v>0</v>
      </c>
      <c r="FJ121" s="90"/>
      <c r="FK121" s="90"/>
      <c r="FL121" s="90"/>
      <c r="FM121" s="116"/>
      <c r="FN121" s="16">
        <f t="shared" si="86"/>
        <v>0</v>
      </c>
      <c r="FO121" s="90"/>
      <c r="FP121" s="90"/>
      <c r="FQ121" s="90"/>
      <c r="FR121" s="116"/>
      <c r="FS121" s="16">
        <f t="shared" si="87"/>
        <v>0</v>
      </c>
      <c r="FT121" s="90"/>
      <c r="FU121" s="90"/>
      <c r="FV121" s="90"/>
      <c r="FW121" s="116"/>
      <c r="FX121" s="16">
        <f t="shared" si="88"/>
        <v>0</v>
      </c>
      <c r="FY121" s="90"/>
      <c r="FZ121" s="90"/>
      <c r="GA121" s="90"/>
      <c r="GB121" s="116"/>
      <c r="GC121" s="16">
        <f t="shared" si="89"/>
        <v>0</v>
      </c>
      <c r="GD121" s="90"/>
      <c r="GE121" s="90"/>
      <c r="GF121" s="90"/>
      <c r="GG121" s="116"/>
      <c r="GH121" s="16">
        <f t="shared" si="90"/>
        <v>0</v>
      </c>
      <c r="GI121" s="90"/>
      <c r="GJ121" s="90"/>
      <c r="GK121" s="90"/>
      <c r="GL121" s="116"/>
      <c r="GM121" s="16">
        <f t="shared" si="91"/>
        <v>0</v>
      </c>
      <c r="GN121" s="90"/>
      <c r="GO121" s="90"/>
      <c r="GP121" s="90"/>
      <c r="GQ121" s="116"/>
      <c r="GR121" s="16">
        <f t="shared" si="92"/>
        <v>0</v>
      </c>
      <c r="GS121" s="90"/>
      <c r="GT121" s="90"/>
      <c r="GU121" s="90"/>
      <c r="GV121" s="116"/>
      <c r="GW121" s="16">
        <f t="shared" si="93"/>
        <v>0</v>
      </c>
      <c r="GX121" s="90"/>
      <c r="GY121" s="90"/>
      <c r="GZ121" s="90"/>
      <c r="HA121" s="116"/>
      <c r="HB121" s="16">
        <f t="shared" si="94"/>
        <v>0</v>
      </c>
      <c r="HC121" s="90"/>
      <c r="HD121" s="90"/>
      <c r="HE121" s="90"/>
      <c r="HF121" s="116"/>
      <c r="HG121" s="16">
        <f t="shared" si="95"/>
        <v>0</v>
      </c>
      <c r="HH121" s="90"/>
      <c r="HI121" s="90"/>
      <c r="HJ121" s="90"/>
      <c r="HK121" s="116"/>
      <c r="HL121" s="16">
        <f t="shared" si="96"/>
        <v>0</v>
      </c>
      <c r="HM121" s="90"/>
      <c r="HN121" s="90"/>
      <c r="HO121" s="90"/>
      <c r="HP121" s="116"/>
      <c r="HQ121" s="16">
        <f t="shared" si="97"/>
        <v>0</v>
      </c>
      <c r="HR121" s="90"/>
      <c r="HS121" s="90"/>
      <c r="HT121" s="90"/>
      <c r="HU121" s="116"/>
      <c r="HV121" s="16">
        <f t="shared" si="98"/>
        <v>0</v>
      </c>
      <c r="HW121" s="90"/>
      <c r="HX121" s="90"/>
      <c r="HY121" s="90"/>
      <c r="HZ121" s="116"/>
      <c r="IA121" s="16">
        <f t="shared" si="99"/>
        <v>0</v>
      </c>
      <c r="IB121" s="90"/>
      <c r="IC121" s="90"/>
      <c r="ID121" s="90"/>
      <c r="IE121" s="116"/>
      <c r="IF121" s="16">
        <f t="shared" si="100"/>
        <v>0</v>
      </c>
      <c r="IG121" s="90"/>
      <c r="IH121" s="90"/>
      <c r="II121" s="90"/>
      <c r="IJ121" s="116"/>
      <c r="IK121" s="16">
        <f t="shared" si="101"/>
        <v>0</v>
      </c>
      <c r="IL121" s="90"/>
      <c r="IM121" s="90"/>
      <c r="IN121" s="90"/>
      <c r="IO121" s="116"/>
      <c r="IP121" s="16">
        <f t="shared" si="102"/>
        <v>0</v>
      </c>
    </row>
    <row r="122" spans="1:250" x14ac:dyDescent="0.25">
      <c r="A122" s="90"/>
      <c r="B122" s="90"/>
      <c r="C122" s="90"/>
      <c r="D122" s="116"/>
      <c r="E122" s="16">
        <f t="shared" si="53"/>
        <v>0</v>
      </c>
      <c r="F122" s="90"/>
      <c r="G122" s="90"/>
      <c r="H122" s="90"/>
      <c r="I122" s="116"/>
      <c r="J122" s="16">
        <f t="shared" si="54"/>
        <v>0</v>
      </c>
      <c r="K122" s="90"/>
      <c r="L122" s="90"/>
      <c r="M122" s="90"/>
      <c r="N122" s="116"/>
      <c r="O122" s="16">
        <f t="shared" si="55"/>
        <v>0</v>
      </c>
      <c r="P122" s="90"/>
      <c r="Q122" s="90"/>
      <c r="R122" s="90"/>
      <c r="S122" s="116"/>
      <c r="T122" s="16">
        <f t="shared" si="56"/>
        <v>0</v>
      </c>
      <c r="U122" s="90"/>
      <c r="V122" s="90"/>
      <c r="W122" s="90"/>
      <c r="X122" s="116"/>
      <c r="Y122" s="16">
        <f t="shared" si="57"/>
        <v>0</v>
      </c>
      <c r="Z122" s="90"/>
      <c r="AA122" s="90"/>
      <c r="AB122" s="90"/>
      <c r="AC122" s="116"/>
      <c r="AD122" s="16">
        <f t="shared" si="58"/>
        <v>0</v>
      </c>
      <c r="AE122" s="90"/>
      <c r="AF122" s="90"/>
      <c r="AG122" s="90"/>
      <c r="AH122" s="116"/>
      <c r="AI122" s="16">
        <f t="shared" si="59"/>
        <v>0</v>
      </c>
      <c r="AJ122" s="90"/>
      <c r="AK122" s="90"/>
      <c r="AL122" s="90"/>
      <c r="AM122" s="116"/>
      <c r="AN122" s="16">
        <f t="shared" si="60"/>
        <v>0</v>
      </c>
      <c r="AO122" s="90"/>
      <c r="AP122" s="90"/>
      <c r="AQ122" s="90"/>
      <c r="AR122" s="116"/>
      <c r="AS122" s="16">
        <f t="shared" si="61"/>
        <v>0</v>
      </c>
      <c r="AT122" s="90"/>
      <c r="AU122" s="90"/>
      <c r="AV122" s="90"/>
      <c r="AW122" s="116"/>
      <c r="AX122" s="16">
        <f t="shared" si="62"/>
        <v>0</v>
      </c>
      <c r="AY122" s="90"/>
      <c r="AZ122" s="90"/>
      <c r="BA122" s="90"/>
      <c r="BB122" s="116"/>
      <c r="BC122" s="16">
        <f t="shared" si="63"/>
        <v>0</v>
      </c>
      <c r="BD122" s="90"/>
      <c r="BE122" s="90"/>
      <c r="BF122" s="90"/>
      <c r="BG122" s="116"/>
      <c r="BH122" s="16">
        <f t="shared" si="64"/>
        <v>0</v>
      </c>
      <c r="BI122" s="90"/>
      <c r="BJ122" s="90"/>
      <c r="BK122" s="90"/>
      <c r="BL122" s="116"/>
      <c r="BM122" s="16">
        <f t="shared" si="65"/>
        <v>0</v>
      </c>
      <c r="BN122" s="90"/>
      <c r="BO122" s="90"/>
      <c r="BP122" s="90"/>
      <c r="BQ122" s="116"/>
      <c r="BR122" s="16">
        <f t="shared" si="66"/>
        <v>0</v>
      </c>
      <c r="BS122" s="90"/>
      <c r="BT122" s="90"/>
      <c r="BU122" s="90"/>
      <c r="BV122" s="116"/>
      <c r="BW122" s="16">
        <f t="shared" si="67"/>
        <v>0</v>
      </c>
      <c r="BX122" s="90"/>
      <c r="BY122" s="90"/>
      <c r="BZ122" s="90"/>
      <c r="CA122" s="116"/>
      <c r="CB122" s="16">
        <f t="shared" si="68"/>
        <v>0</v>
      </c>
      <c r="CC122" s="90"/>
      <c r="CD122" s="90"/>
      <c r="CE122" s="90"/>
      <c r="CF122" s="116"/>
      <c r="CG122" s="16">
        <f t="shared" si="69"/>
        <v>0</v>
      </c>
      <c r="CH122" s="90"/>
      <c r="CI122" s="90"/>
      <c r="CJ122" s="90"/>
      <c r="CK122" s="116"/>
      <c r="CL122" s="16">
        <f t="shared" si="70"/>
        <v>0</v>
      </c>
      <c r="CM122" s="90"/>
      <c r="CN122" s="90"/>
      <c r="CO122" s="90"/>
      <c r="CP122" s="116"/>
      <c r="CQ122" s="16">
        <f t="shared" si="71"/>
        <v>0</v>
      </c>
      <c r="CR122" s="90"/>
      <c r="CS122" s="90"/>
      <c r="CT122" s="90"/>
      <c r="CU122" s="116"/>
      <c r="CV122" s="16">
        <f t="shared" si="72"/>
        <v>0</v>
      </c>
      <c r="CW122" s="90"/>
      <c r="CX122" s="90"/>
      <c r="CY122" s="90"/>
      <c r="CZ122" s="116"/>
      <c r="DA122" s="16">
        <f t="shared" si="73"/>
        <v>0</v>
      </c>
      <c r="DB122" s="90"/>
      <c r="DC122" s="90"/>
      <c r="DD122" s="90"/>
      <c r="DE122" s="116"/>
      <c r="DF122" s="16">
        <f t="shared" si="74"/>
        <v>0</v>
      </c>
      <c r="DG122" s="90"/>
      <c r="DH122" s="90"/>
      <c r="DI122" s="90"/>
      <c r="DJ122" s="116"/>
      <c r="DK122" s="16">
        <f t="shared" si="75"/>
        <v>0</v>
      </c>
      <c r="DL122" s="90"/>
      <c r="DM122" s="90"/>
      <c r="DN122" s="90"/>
      <c r="DO122" s="116"/>
      <c r="DP122" s="16">
        <f t="shared" si="76"/>
        <v>0</v>
      </c>
      <c r="DQ122" s="90"/>
      <c r="DR122" s="90"/>
      <c r="DS122" s="90"/>
      <c r="DT122" s="116"/>
      <c r="DU122" s="16">
        <f t="shared" si="77"/>
        <v>0</v>
      </c>
      <c r="DV122" s="90"/>
      <c r="DW122" s="90"/>
      <c r="DX122" s="90"/>
      <c r="DY122" s="116"/>
      <c r="DZ122" s="16">
        <f t="shared" si="78"/>
        <v>0</v>
      </c>
      <c r="EA122" s="90"/>
      <c r="EB122" s="90"/>
      <c r="EC122" s="90"/>
      <c r="ED122" s="116"/>
      <c r="EE122" s="16">
        <f t="shared" si="79"/>
        <v>0</v>
      </c>
      <c r="EF122" s="90"/>
      <c r="EG122" s="90"/>
      <c r="EH122" s="90"/>
      <c r="EI122" s="116"/>
      <c r="EJ122" s="16">
        <f t="shared" si="80"/>
        <v>0</v>
      </c>
      <c r="EK122" s="90"/>
      <c r="EL122" s="90"/>
      <c r="EM122" s="90"/>
      <c r="EN122" s="116"/>
      <c r="EO122" s="16">
        <f t="shared" si="81"/>
        <v>0</v>
      </c>
      <c r="EP122" s="90"/>
      <c r="EQ122" s="90"/>
      <c r="ER122" s="90"/>
      <c r="ES122" s="116"/>
      <c r="ET122" s="16">
        <f t="shared" si="82"/>
        <v>0</v>
      </c>
      <c r="EU122" s="90"/>
      <c r="EV122" s="90"/>
      <c r="EW122" s="90"/>
      <c r="EX122" s="116"/>
      <c r="EY122" s="16">
        <f t="shared" si="83"/>
        <v>0</v>
      </c>
      <c r="EZ122" s="90"/>
      <c r="FA122" s="90"/>
      <c r="FB122" s="90"/>
      <c r="FC122" s="116"/>
      <c r="FD122" s="16">
        <f t="shared" si="84"/>
        <v>0</v>
      </c>
      <c r="FE122" s="90"/>
      <c r="FF122" s="90"/>
      <c r="FG122" s="90"/>
      <c r="FH122" s="116"/>
      <c r="FI122" s="16">
        <f t="shared" si="85"/>
        <v>0</v>
      </c>
      <c r="FJ122" s="90"/>
      <c r="FK122" s="90"/>
      <c r="FL122" s="90"/>
      <c r="FM122" s="116"/>
      <c r="FN122" s="16">
        <f t="shared" si="86"/>
        <v>0</v>
      </c>
      <c r="FO122" s="90"/>
      <c r="FP122" s="90"/>
      <c r="FQ122" s="90"/>
      <c r="FR122" s="116"/>
      <c r="FS122" s="16">
        <f t="shared" si="87"/>
        <v>0</v>
      </c>
      <c r="FT122" s="90"/>
      <c r="FU122" s="90"/>
      <c r="FV122" s="90"/>
      <c r="FW122" s="116"/>
      <c r="FX122" s="16">
        <f t="shared" si="88"/>
        <v>0</v>
      </c>
      <c r="FY122" s="90"/>
      <c r="FZ122" s="90"/>
      <c r="GA122" s="90"/>
      <c r="GB122" s="116"/>
      <c r="GC122" s="16">
        <f t="shared" si="89"/>
        <v>0</v>
      </c>
      <c r="GD122" s="90"/>
      <c r="GE122" s="90"/>
      <c r="GF122" s="90"/>
      <c r="GG122" s="116"/>
      <c r="GH122" s="16">
        <f t="shared" si="90"/>
        <v>0</v>
      </c>
      <c r="GI122" s="90"/>
      <c r="GJ122" s="90"/>
      <c r="GK122" s="90"/>
      <c r="GL122" s="116"/>
      <c r="GM122" s="16">
        <f t="shared" si="91"/>
        <v>0</v>
      </c>
      <c r="GN122" s="90"/>
      <c r="GO122" s="90"/>
      <c r="GP122" s="90"/>
      <c r="GQ122" s="116"/>
      <c r="GR122" s="16">
        <f t="shared" si="92"/>
        <v>0</v>
      </c>
      <c r="GS122" s="90"/>
      <c r="GT122" s="90"/>
      <c r="GU122" s="90"/>
      <c r="GV122" s="116"/>
      <c r="GW122" s="16">
        <f t="shared" si="93"/>
        <v>0</v>
      </c>
      <c r="GX122" s="90"/>
      <c r="GY122" s="90"/>
      <c r="GZ122" s="90"/>
      <c r="HA122" s="116"/>
      <c r="HB122" s="16">
        <f t="shared" si="94"/>
        <v>0</v>
      </c>
      <c r="HC122" s="90"/>
      <c r="HD122" s="90"/>
      <c r="HE122" s="90"/>
      <c r="HF122" s="116"/>
      <c r="HG122" s="16">
        <f t="shared" si="95"/>
        <v>0</v>
      </c>
      <c r="HH122" s="90"/>
      <c r="HI122" s="90"/>
      <c r="HJ122" s="90"/>
      <c r="HK122" s="116"/>
      <c r="HL122" s="16">
        <f t="shared" si="96"/>
        <v>0</v>
      </c>
      <c r="HM122" s="90"/>
      <c r="HN122" s="90"/>
      <c r="HO122" s="90"/>
      <c r="HP122" s="116"/>
      <c r="HQ122" s="16">
        <f t="shared" si="97"/>
        <v>0</v>
      </c>
      <c r="HR122" s="90"/>
      <c r="HS122" s="90"/>
      <c r="HT122" s="90"/>
      <c r="HU122" s="116"/>
      <c r="HV122" s="16">
        <f t="shared" si="98"/>
        <v>0</v>
      </c>
      <c r="HW122" s="90"/>
      <c r="HX122" s="90"/>
      <c r="HY122" s="90"/>
      <c r="HZ122" s="116"/>
      <c r="IA122" s="16">
        <f t="shared" si="99"/>
        <v>0</v>
      </c>
      <c r="IB122" s="90"/>
      <c r="IC122" s="90"/>
      <c r="ID122" s="90"/>
      <c r="IE122" s="116"/>
      <c r="IF122" s="16">
        <f t="shared" si="100"/>
        <v>0</v>
      </c>
      <c r="IG122" s="90"/>
      <c r="IH122" s="90"/>
      <c r="II122" s="90"/>
      <c r="IJ122" s="116"/>
      <c r="IK122" s="16">
        <f t="shared" si="101"/>
        <v>0</v>
      </c>
      <c r="IL122" s="90"/>
      <c r="IM122" s="90"/>
      <c r="IN122" s="90"/>
      <c r="IO122" s="116"/>
      <c r="IP122" s="16">
        <f t="shared" si="102"/>
        <v>0</v>
      </c>
    </row>
    <row r="123" spans="1:250" x14ac:dyDescent="0.25">
      <c r="A123" s="90"/>
      <c r="B123" s="90"/>
      <c r="C123" s="90"/>
      <c r="D123" s="116"/>
      <c r="E123" s="16">
        <f t="shared" si="53"/>
        <v>0</v>
      </c>
      <c r="F123" s="90"/>
      <c r="G123" s="90"/>
      <c r="H123" s="90"/>
      <c r="I123" s="116"/>
      <c r="J123" s="16">
        <f t="shared" si="54"/>
        <v>0</v>
      </c>
      <c r="K123" s="90"/>
      <c r="L123" s="90"/>
      <c r="M123" s="90"/>
      <c r="N123" s="116"/>
      <c r="O123" s="16">
        <f t="shared" si="55"/>
        <v>0</v>
      </c>
      <c r="P123" s="90"/>
      <c r="Q123" s="90"/>
      <c r="R123" s="90"/>
      <c r="S123" s="116"/>
      <c r="T123" s="16">
        <f t="shared" si="56"/>
        <v>0</v>
      </c>
      <c r="U123" s="90"/>
      <c r="V123" s="90"/>
      <c r="W123" s="90"/>
      <c r="X123" s="116"/>
      <c r="Y123" s="16">
        <f t="shared" si="57"/>
        <v>0</v>
      </c>
      <c r="Z123" s="90"/>
      <c r="AA123" s="90"/>
      <c r="AB123" s="90"/>
      <c r="AC123" s="116"/>
      <c r="AD123" s="16">
        <f t="shared" si="58"/>
        <v>0</v>
      </c>
      <c r="AE123" s="90"/>
      <c r="AF123" s="90"/>
      <c r="AG123" s="90"/>
      <c r="AH123" s="116"/>
      <c r="AI123" s="16">
        <f t="shared" si="59"/>
        <v>0</v>
      </c>
      <c r="AJ123" s="90"/>
      <c r="AK123" s="90"/>
      <c r="AL123" s="90"/>
      <c r="AM123" s="116"/>
      <c r="AN123" s="16">
        <f t="shared" si="60"/>
        <v>0</v>
      </c>
      <c r="AO123" s="90"/>
      <c r="AP123" s="90"/>
      <c r="AQ123" s="90"/>
      <c r="AR123" s="116"/>
      <c r="AS123" s="16">
        <f t="shared" si="61"/>
        <v>0</v>
      </c>
      <c r="AT123" s="90"/>
      <c r="AU123" s="90"/>
      <c r="AV123" s="90"/>
      <c r="AW123" s="116"/>
      <c r="AX123" s="16">
        <f t="shared" si="62"/>
        <v>0</v>
      </c>
      <c r="AY123" s="90"/>
      <c r="AZ123" s="90"/>
      <c r="BA123" s="90"/>
      <c r="BB123" s="116"/>
      <c r="BC123" s="16">
        <f t="shared" si="63"/>
        <v>0</v>
      </c>
      <c r="BD123" s="90"/>
      <c r="BE123" s="90"/>
      <c r="BF123" s="90"/>
      <c r="BG123" s="116"/>
      <c r="BH123" s="16">
        <f t="shared" si="64"/>
        <v>0</v>
      </c>
      <c r="BI123" s="90"/>
      <c r="BJ123" s="90"/>
      <c r="BK123" s="90"/>
      <c r="BL123" s="116"/>
      <c r="BM123" s="16">
        <f t="shared" si="65"/>
        <v>0</v>
      </c>
      <c r="BN123" s="90"/>
      <c r="BO123" s="90"/>
      <c r="BP123" s="90"/>
      <c r="BQ123" s="116"/>
      <c r="BR123" s="16">
        <f t="shared" si="66"/>
        <v>0</v>
      </c>
      <c r="BS123" s="90"/>
      <c r="BT123" s="90"/>
      <c r="BU123" s="90"/>
      <c r="BV123" s="116"/>
      <c r="BW123" s="16">
        <f t="shared" si="67"/>
        <v>0</v>
      </c>
      <c r="BX123" s="90"/>
      <c r="BY123" s="90"/>
      <c r="BZ123" s="90"/>
      <c r="CA123" s="116"/>
      <c r="CB123" s="16">
        <f t="shared" si="68"/>
        <v>0</v>
      </c>
      <c r="CC123" s="90"/>
      <c r="CD123" s="90"/>
      <c r="CE123" s="90"/>
      <c r="CF123" s="116"/>
      <c r="CG123" s="16">
        <f t="shared" si="69"/>
        <v>0</v>
      </c>
      <c r="CH123" s="90"/>
      <c r="CI123" s="90"/>
      <c r="CJ123" s="90"/>
      <c r="CK123" s="116"/>
      <c r="CL123" s="16">
        <f t="shared" si="70"/>
        <v>0</v>
      </c>
      <c r="CM123" s="90"/>
      <c r="CN123" s="90"/>
      <c r="CO123" s="90"/>
      <c r="CP123" s="116"/>
      <c r="CQ123" s="16">
        <f t="shared" si="71"/>
        <v>0</v>
      </c>
      <c r="CR123" s="90"/>
      <c r="CS123" s="90"/>
      <c r="CT123" s="90"/>
      <c r="CU123" s="116"/>
      <c r="CV123" s="16">
        <f t="shared" si="72"/>
        <v>0</v>
      </c>
      <c r="CW123" s="90"/>
      <c r="CX123" s="90"/>
      <c r="CY123" s="90"/>
      <c r="CZ123" s="116"/>
      <c r="DA123" s="16">
        <f t="shared" si="73"/>
        <v>0</v>
      </c>
      <c r="DB123" s="90"/>
      <c r="DC123" s="90"/>
      <c r="DD123" s="90"/>
      <c r="DE123" s="116"/>
      <c r="DF123" s="16">
        <f t="shared" si="74"/>
        <v>0</v>
      </c>
      <c r="DG123" s="90"/>
      <c r="DH123" s="90"/>
      <c r="DI123" s="90"/>
      <c r="DJ123" s="116"/>
      <c r="DK123" s="16">
        <f t="shared" si="75"/>
        <v>0</v>
      </c>
      <c r="DL123" s="90"/>
      <c r="DM123" s="90"/>
      <c r="DN123" s="90"/>
      <c r="DO123" s="116"/>
      <c r="DP123" s="16">
        <f t="shared" si="76"/>
        <v>0</v>
      </c>
      <c r="DQ123" s="90"/>
      <c r="DR123" s="90"/>
      <c r="DS123" s="90"/>
      <c r="DT123" s="116"/>
      <c r="DU123" s="16">
        <f t="shared" si="77"/>
        <v>0</v>
      </c>
      <c r="DV123" s="90"/>
      <c r="DW123" s="90"/>
      <c r="DX123" s="90"/>
      <c r="DY123" s="116"/>
      <c r="DZ123" s="16">
        <f t="shared" si="78"/>
        <v>0</v>
      </c>
      <c r="EA123" s="90"/>
      <c r="EB123" s="90"/>
      <c r="EC123" s="90"/>
      <c r="ED123" s="116"/>
      <c r="EE123" s="16">
        <f t="shared" si="79"/>
        <v>0</v>
      </c>
      <c r="EF123" s="90"/>
      <c r="EG123" s="90"/>
      <c r="EH123" s="90"/>
      <c r="EI123" s="116"/>
      <c r="EJ123" s="16">
        <f t="shared" si="80"/>
        <v>0</v>
      </c>
      <c r="EK123" s="90"/>
      <c r="EL123" s="90"/>
      <c r="EM123" s="90"/>
      <c r="EN123" s="116"/>
      <c r="EO123" s="16">
        <f t="shared" si="81"/>
        <v>0</v>
      </c>
      <c r="EP123" s="90"/>
      <c r="EQ123" s="90"/>
      <c r="ER123" s="90"/>
      <c r="ES123" s="116"/>
      <c r="ET123" s="16">
        <f t="shared" si="82"/>
        <v>0</v>
      </c>
      <c r="EU123" s="90"/>
      <c r="EV123" s="90"/>
      <c r="EW123" s="90"/>
      <c r="EX123" s="116"/>
      <c r="EY123" s="16">
        <f t="shared" si="83"/>
        <v>0</v>
      </c>
      <c r="EZ123" s="90"/>
      <c r="FA123" s="90"/>
      <c r="FB123" s="90"/>
      <c r="FC123" s="116"/>
      <c r="FD123" s="16">
        <f t="shared" si="84"/>
        <v>0</v>
      </c>
      <c r="FE123" s="90"/>
      <c r="FF123" s="90"/>
      <c r="FG123" s="90"/>
      <c r="FH123" s="116"/>
      <c r="FI123" s="16">
        <f t="shared" si="85"/>
        <v>0</v>
      </c>
      <c r="FJ123" s="90"/>
      <c r="FK123" s="90"/>
      <c r="FL123" s="90"/>
      <c r="FM123" s="116"/>
      <c r="FN123" s="16">
        <f t="shared" si="86"/>
        <v>0</v>
      </c>
      <c r="FO123" s="90"/>
      <c r="FP123" s="90"/>
      <c r="FQ123" s="90"/>
      <c r="FR123" s="116"/>
      <c r="FS123" s="16">
        <f t="shared" si="87"/>
        <v>0</v>
      </c>
      <c r="FT123" s="90"/>
      <c r="FU123" s="90"/>
      <c r="FV123" s="90"/>
      <c r="FW123" s="116"/>
      <c r="FX123" s="16">
        <f t="shared" si="88"/>
        <v>0</v>
      </c>
      <c r="FY123" s="90"/>
      <c r="FZ123" s="90"/>
      <c r="GA123" s="90"/>
      <c r="GB123" s="116"/>
      <c r="GC123" s="16">
        <f t="shared" si="89"/>
        <v>0</v>
      </c>
      <c r="GD123" s="90"/>
      <c r="GE123" s="90"/>
      <c r="GF123" s="90"/>
      <c r="GG123" s="116"/>
      <c r="GH123" s="16">
        <f t="shared" si="90"/>
        <v>0</v>
      </c>
      <c r="GI123" s="90"/>
      <c r="GJ123" s="90"/>
      <c r="GK123" s="90"/>
      <c r="GL123" s="116"/>
      <c r="GM123" s="16">
        <f t="shared" si="91"/>
        <v>0</v>
      </c>
      <c r="GN123" s="90"/>
      <c r="GO123" s="90"/>
      <c r="GP123" s="90"/>
      <c r="GQ123" s="116"/>
      <c r="GR123" s="16">
        <f t="shared" si="92"/>
        <v>0</v>
      </c>
      <c r="GS123" s="90"/>
      <c r="GT123" s="90"/>
      <c r="GU123" s="90"/>
      <c r="GV123" s="116"/>
      <c r="GW123" s="16">
        <f t="shared" si="93"/>
        <v>0</v>
      </c>
      <c r="GX123" s="90"/>
      <c r="GY123" s="90"/>
      <c r="GZ123" s="90"/>
      <c r="HA123" s="116"/>
      <c r="HB123" s="16">
        <f t="shared" si="94"/>
        <v>0</v>
      </c>
      <c r="HC123" s="90"/>
      <c r="HD123" s="90"/>
      <c r="HE123" s="90"/>
      <c r="HF123" s="116"/>
      <c r="HG123" s="16">
        <f t="shared" si="95"/>
        <v>0</v>
      </c>
      <c r="HH123" s="90"/>
      <c r="HI123" s="90"/>
      <c r="HJ123" s="90"/>
      <c r="HK123" s="116"/>
      <c r="HL123" s="16">
        <f t="shared" si="96"/>
        <v>0</v>
      </c>
      <c r="HM123" s="90"/>
      <c r="HN123" s="90"/>
      <c r="HO123" s="90"/>
      <c r="HP123" s="116"/>
      <c r="HQ123" s="16">
        <f t="shared" si="97"/>
        <v>0</v>
      </c>
      <c r="HR123" s="90"/>
      <c r="HS123" s="90"/>
      <c r="HT123" s="90"/>
      <c r="HU123" s="116"/>
      <c r="HV123" s="16">
        <f t="shared" si="98"/>
        <v>0</v>
      </c>
      <c r="HW123" s="90"/>
      <c r="HX123" s="90"/>
      <c r="HY123" s="90"/>
      <c r="HZ123" s="116"/>
      <c r="IA123" s="16">
        <f t="shared" si="99"/>
        <v>0</v>
      </c>
      <c r="IB123" s="90"/>
      <c r="IC123" s="90"/>
      <c r="ID123" s="90"/>
      <c r="IE123" s="116"/>
      <c r="IF123" s="16">
        <f t="shared" si="100"/>
        <v>0</v>
      </c>
      <c r="IG123" s="90"/>
      <c r="IH123" s="90"/>
      <c r="II123" s="90"/>
      <c r="IJ123" s="116"/>
      <c r="IK123" s="16">
        <f t="shared" si="101"/>
        <v>0</v>
      </c>
      <c r="IL123" s="90"/>
      <c r="IM123" s="90"/>
      <c r="IN123" s="90"/>
      <c r="IO123" s="116"/>
      <c r="IP123" s="16">
        <f t="shared" si="102"/>
        <v>0</v>
      </c>
    </row>
    <row r="124" spans="1:250" x14ac:dyDescent="0.25">
      <c r="A124" s="90"/>
      <c r="B124" s="90"/>
      <c r="C124" s="90"/>
      <c r="D124" s="116"/>
      <c r="E124" s="16">
        <f t="shared" si="53"/>
        <v>0</v>
      </c>
      <c r="F124" s="90"/>
      <c r="G124" s="90"/>
      <c r="H124" s="90"/>
      <c r="I124" s="116"/>
      <c r="J124" s="16">
        <f t="shared" si="54"/>
        <v>0</v>
      </c>
      <c r="K124" s="90"/>
      <c r="L124" s="90"/>
      <c r="M124" s="90"/>
      <c r="N124" s="116"/>
      <c r="O124" s="16">
        <f t="shared" si="55"/>
        <v>0</v>
      </c>
      <c r="P124" s="90"/>
      <c r="Q124" s="90"/>
      <c r="R124" s="90"/>
      <c r="S124" s="116"/>
      <c r="T124" s="16">
        <f t="shared" si="56"/>
        <v>0</v>
      </c>
      <c r="U124" s="90"/>
      <c r="V124" s="90"/>
      <c r="W124" s="90"/>
      <c r="X124" s="116"/>
      <c r="Y124" s="16">
        <f t="shared" si="57"/>
        <v>0</v>
      </c>
      <c r="Z124" s="90"/>
      <c r="AA124" s="90"/>
      <c r="AB124" s="90"/>
      <c r="AC124" s="116"/>
      <c r="AD124" s="16">
        <f t="shared" si="58"/>
        <v>0</v>
      </c>
      <c r="AE124" s="90"/>
      <c r="AF124" s="90"/>
      <c r="AG124" s="90"/>
      <c r="AH124" s="116"/>
      <c r="AI124" s="16">
        <f t="shared" si="59"/>
        <v>0</v>
      </c>
      <c r="AJ124" s="90"/>
      <c r="AK124" s="90"/>
      <c r="AL124" s="90"/>
      <c r="AM124" s="116"/>
      <c r="AN124" s="16">
        <f t="shared" si="60"/>
        <v>0</v>
      </c>
      <c r="AO124" s="90"/>
      <c r="AP124" s="90"/>
      <c r="AQ124" s="90"/>
      <c r="AR124" s="116"/>
      <c r="AS124" s="16">
        <f t="shared" si="61"/>
        <v>0</v>
      </c>
      <c r="AT124" s="90"/>
      <c r="AU124" s="90"/>
      <c r="AV124" s="90"/>
      <c r="AW124" s="116"/>
      <c r="AX124" s="16">
        <f t="shared" si="62"/>
        <v>0</v>
      </c>
      <c r="AY124" s="90"/>
      <c r="AZ124" s="90"/>
      <c r="BA124" s="90"/>
      <c r="BB124" s="116"/>
      <c r="BC124" s="16">
        <f t="shared" si="63"/>
        <v>0</v>
      </c>
      <c r="BD124" s="90"/>
      <c r="BE124" s="90"/>
      <c r="BF124" s="90"/>
      <c r="BG124" s="116"/>
      <c r="BH124" s="16">
        <f t="shared" si="64"/>
        <v>0</v>
      </c>
      <c r="BI124" s="90"/>
      <c r="BJ124" s="90"/>
      <c r="BK124" s="90"/>
      <c r="BL124" s="116"/>
      <c r="BM124" s="16">
        <f t="shared" si="65"/>
        <v>0</v>
      </c>
      <c r="BN124" s="90"/>
      <c r="BO124" s="90"/>
      <c r="BP124" s="90"/>
      <c r="BQ124" s="116"/>
      <c r="BR124" s="16">
        <f t="shared" si="66"/>
        <v>0</v>
      </c>
      <c r="BS124" s="90"/>
      <c r="BT124" s="90"/>
      <c r="BU124" s="90"/>
      <c r="BV124" s="116"/>
      <c r="BW124" s="16">
        <f t="shared" si="67"/>
        <v>0</v>
      </c>
      <c r="BX124" s="90"/>
      <c r="BY124" s="90"/>
      <c r="BZ124" s="90"/>
      <c r="CA124" s="116"/>
      <c r="CB124" s="16">
        <f t="shared" si="68"/>
        <v>0</v>
      </c>
      <c r="CC124" s="90"/>
      <c r="CD124" s="90"/>
      <c r="CE124" s="90"/>
      <c r="CF124" s="116"/>
      <c r="CG124" s="16">
        <f t="shared" si="69"/>
        <v>0</v>
      </c>
      <c r="CH124" s="90"/>
      <c r="CI124" s="90"/>
      <c r="CJ124" s="90"/>
      <c r="CK124" s="116"/>
      <c r="CL124" s="16">
        <f t="shared" si="70"/>
        <v>0</v>
      </c>
      <c r="CM124" s="90"/>
      <c r="CN124" s="90"/>
      <c r="CO124" s="90"/>
      <c r="CP124" s="116"/>
      <c r="CQ124" s="16">
        <f t="shared" si="71"/>
        <v>0</v>
      </c>
      <c r="CR124" s="90"/>
      <c r="CS124" s="90"/>
      <c r="CT124" s="90"/>
      <c r="CU124" s="116"/>
      <c r="CV124" s="16">
        <f t="shared" si="72"/>
        <v>0</v>
      </c>
      <c r="CW124" s="90"/>
      <c r="CX124" s="90"/>
      <c r="CY124" s="90"/>
      <c r="CZ124" s="116"/>
      <c r="DA124" s="16">
        <f t="shared" si="73"/>
        <v>0</v>
      </c>
      <c r="DB124" s="90"/>
      <c r="DC124" s="90"/>
      <c r="DD124" s="90"/>
      <c r="DE124" s="116"/>
      <c r="DF124" s="16">
        <f t="shared" si="74"/>
        <v>0</v>
      </c>
      <c r="DG124" s="90"/>
      <c r="DH124" s="90"/>
      <c r="DI124" s="90"/>
      <c r="DJ124" s="116"/>
      <c r="DK124" s="16">
        <f t="shared" si="75"/>
        <v>0</v>
      </c>
      <c r="DL124" s="90"/>
      <c r="DM124" s="90"/>
      <c r="DN124" s="90"/>
      <c r="DO124" s="116"/>
      <c r="DP124" s="16">
        <f t="shared" si="76"/>
        <v>0</v>
      </c>
      <c r="DQ124" s="90"/>
      <c r="DR124" s="90"/>
      <c r="DS124" s="90"/>
      <c r="DT124" s="116"/>
      <c r="DU124" s="16">
        <f t="shared" si="77"/>
        <v>0</v>
      </c>
      <c r="DV124" s="90"/>
      <c r="DW124" s="90"/>
      <c r="DX124" s="90"/>
      <c r="DY124" s="116"/>
      <c r="DZ124" s="16">
        <f t="shared" si="78"/>
        <v>0</v>
      </c>
      <c r="EA124" s="90"/>
      <c r="EB124" s="90"/>
      <c r="EC124" s="90"/>
      <c r="ED124" s="116"/>
      <c r="EE124" s="16">
        <f t="shared" si="79"/>
        <v>0</v>
      </c>
      <c r="EF124" s="90"/>
      <c r="EG124" s="90"/>
      <c r="EH124" s="90"/>
      <c r="EI124" s="116"/>
      <c r="EJ124" s="16">
        <f t="shared" si="80"/>
        <v>0</v>
      </c>
      <c r="EK124" s="90"/>
      <c r="EL124" s="90"/>
      <c r="EM124" s="90"/>
      <c r="EN124" s="116"/>
      <c r="EO124" s="16">
        <f t="shared" si="81"/>
        <v>0</v>
      </c>
      <c r="EP124" s="90"/>
      <c r="EQ124" s="90"/>
      <c r="ER124" s="90"/>
      <c r="ES124" s="116"/>
      <c r="ET124" s="16">
        <f t="shared" si="82"/>
        <v>0</v>
      </c>
      <c r="EU124" s="90"/>
      <c r="EV124" s="90"/>
      <c r="EW124" s="90"/>
      <c r="EX124" s="116"/>
      <c r="EY124" s="16">
        <f t="shared" si="83"/>
        <v>0</v>
      </c>
      <c r="EZ124" s="90"/>
      <c r="FA124" s="90"/>
      <c r="FB124" s="90"/>
      <c r="FC124" s="116"/>
      <c r="FD124" s="16">
        <f t="shared" si="84"/>
        <v>0</v>
      </c>
      <c r="FE124" s="90"/>
      <c r="FF124" s="90"/>
      <c r="FG124" s="90"/>
      <c r="FH124" s="116"/>
      <c r="FI124" s="16">
        <f t="shared" si="85"/>
        <v>0</v>
      </c>
      <c r="FJ124" s="90"/>
      <c r="FK124" s="90"/>
      <c r="FL124" s="90"/>
      <c r="FM124" s="116"/>
      <c r="FN124" s="16">
        <f t="shared" si="86"/>
        <v>0</v>
      </c>
      <c r="FO124" s="90"/>
      <c r="FP124" s="90"/>
      <c r="FQ124" s="90"/>
      <c r="FR124" s="116"/>
      <c r="FS124" s="16">
        <f t="shared" si="87"/>
        <v>0</v>
      </c>
      <c r="FT124" s="90"/>
      <c r="FU124" s="90"/>
      <c r="FV124" s="90"/>
      <c r="FW124" s="116"/>
      <c r="FX124" s="16">
        <f t="shared" si="88"/>
        <v>0</v>
      </c>
      <c r="FY124" s="90"/>
      <c r="FZ124" s="90"/>
      <c r="GA124" s="90"/>
      <c r="GB124" s="116"/>
      <c r="GC124" s="16">
        <f t="shared" si="89"/>
        <v>0</v>
      </c>
      <c r="GD124" s="90"/>
      <c r="GE124" s="90"/>
      <c r="GF124" s="90"/>
      <c r="GG124" s="116"/>
      <c r="GH124" s="16">
        <f t="shared" si="90"/>
        <v>0</v>
      </c>
      <c r="GI124" s="90"/>
      <c r="GJ124" s="90"/>
      <c r="GK124" s="90"/>
      <c r="GL124" s="116"/>
      <c r="GM124" s="16">
        <f t="shared" si="91"/>
        <v>0</v>
      </c>
      <c r="GN124" s="90"/>
      <c r="GO124" s="90"/>
      <c r="GP124" s="90"/>
      <c r="GQ124" s="116"/>
      <c r="GR124" s="16">
        <f t="shared" si="92"/>
        <v>0</v>
      </c>
      <c r="GS124" s="90"/>
      <c r="GT124" s="90"/>
      <c r="GU124" s="90"/>
      <c r="GV124" s="116"/>
      <c r="GW124" s="16">
        <f t="shared" si="93"/>
        <v>0</v>
      </c>
      <c r="GX124" s="90"/>
      <c r="GY124" s="90"/>
      <c r="GZ124" s="90"/>
      <c r="HA124" s="116"/>
      <c r="HB124" s="16">
        <f t="shared" si="94"/>
        <v>0</v>
      </c>
      <c r="HC124" s="90"/>
      <c r="HD124" s="90"/>
      <c r="HE124" s="90"/>
      <c r="HF124" s="116"/>
      <c r="HG124" s="16">
        <f t="shared" si="95"/>
        <v>0</v>
      </c>
      <c r="HH124" s="90"/>
      <c r="HI124" s="90"/>
      <c r="HJ124" s="90"/>
      <c r="HK124" s="116"/>
      <c r="HL124" s="16">
        <f t="shared" si="96"/>
        <v>0</v>
      </c>
      <c r="HM124" s="90"/>
      <c r="HN124" s="90"/>
      <c r="HO124" s="90"/>
      <c r="HP124" s="116"/>
      <c r="HQ124" s="16">
        <f t="shared" si="97"/>
        <v>0</v>
      </c>
      <c r="HR124" s="90"/>
      <c r="HS124" s="90"/>
      <c r="HT124" s="90"/>
      <c r="HU124" s="116"/>
      <c r="HV124" s="16">
        <f t="shared" si="98"/>
        <v>0</v>
      </c>
      <c r="HW124" s="90"/>
      <c r="HX124" s="90"/>
      <c r="HY124" s="90"/>
      <c r="HZ124" s="116"/>
      <c r="IA124" s="16">
        <f t="shared" si="99"/>
        <v>0</v>
      </c>
      <c r="IB124" s="90"/>
      <c r="IC124" s="90"/>
      <c r="ID124" s="90"/>
      <c r="IE124" s="116"/>
      <c r="IF124" s="16">
        <f t="shared" si="100"/>
        <v>0</v>
      </c>
      <c r="IG124" s="90"/>
      <c r="IH124" s="90"/>
      <c r="II124" s="90"/>
      <c r="IJ124" s="116"/>
      <c r="IK124" s="16">
        <f t="shared" si="101"/>
        <v>0</v>
      </c>
      <c r="IL124" s="90"/>
      <c r="IM124" s="90"/>
      <c r="IN124" s="90"/>
      <c r="IO124" s="116"/>
      <c r="IP124" s="16">
        <f t="shared" si="102"/>
        <v>0</v>
      </c>
    </row>
    <row r="125" spans="1:250" x14ac:dyDescent="0.25">
      <c r="A125" s="90"/>
      <c r="B125" s="90"/>
      <c r="C125" s="90"/>
      <c r="D125" s="116"/>
      <c r="E125" s="16">
        <f t="shared" si="53"/>
        <v>0</v>
      </c>
      <c r="F125" s="90"/>
      <c r="G125" s="90"/>
      <c r="H125" s="90"/>
      <c r="I125" s="116"/>
      <c r="J125" s="16">
        <f t="shared" si="54"/>
        <v>0</v>
      </c>
      <c r="K125" s="90"/>
      <c r="L125" s="90"/>
      <c r="M125" s="90"/>
      <c r="N125" s="116"/>
      <c r="O125" s="16">
        <f t="shared" si="55"/>
        <v>0</v>
      </c>
      <c r="P125" s="90"/>
      <c r="Q125" s="90"/>
      <c r="R125" s="90"/>
      <c r="S125" s="116"/>
      <c r="T125" s="16">
        <f t="shared" si="56"/>
        <v>0</v>
      </c>
      <c r="U125" s="90"/>
      <c r="V125" s="90"/>
      <c r="W125" s="90"/>
      <c r="X125" s="116"/>
      <c r="Y125" s="16">
        <f t="shared" si="57"/>
        <v>0</v>
      </c>
      <c r="Z125" s="90"/>
      <c r="AA125" s="90"/>
      <c r="AB125" s="90"/>
      <c r="AC125" s="116"/>
      <c r="AD125" s="16">
        <f t="shared" si="58"/>
        <v>0</v>
      </c>
      <c r="AE125" s="90"/>
      <c r="AF125" s="90"/>
      <c r="AG125" s="90"/>
      <c r="AH125" s="116"/>
      <c r="AI125" s="16">
        <f t="shared" si="59"/>
        <v>0</v>
      </c>
      <c r="AJ125" s="90"/>
      <c r="AK125" s="90"/>
      <c r="AL125" s="90"/>
      <c r="AM125" s="116"/>
      <c r="AN125" s="16">
        <f t="shared" si="60"/>
        <v>0</v>
      </c>
      <c r="AO125" s="90"/>
      <c r="AP125" s="90"/>
      <c r="AQ125" s="90"/>
      <c r="AR125" s="116"/>
      <c r="AS125" s="16">
        <f t="shared" si="61"/>
        <v>0</v>
      </c>
      <c r="AT125" s="90"/>
      <c r="AU125" s="90"/>
      <c r="AV125" s="90"/>
      <c r="AW125" s="116"/>
      <c r="AX125" s="16">
        <f t="shared" si="62"/>
        <v>0</v>
      </c>
      <c r="AY125" s="90"/>
      <c r="AZ125" s="90"/>
      <c r="BA125" s="90"/>
      <c r="BB125" s="116"/>
      <c r="BC125" s="16">
        <f t="shared" si="63"/>
        <v>0</v>
      </c>
      <c r="BD125" s="90"/>
      <c r="BE125" s="90"/>
      <c r="BF125" s="90"/>
      <c r="BG125" s="116"/>
      <c r="BH125" s="16">
        <f t="shared" si="64"/>
        <v>0</v>
      </c>
      <c r="BI125" s="90"/>
      <c r="BJ125" s="90"/>
      <c r="BK125" s="90"/>
      <c r="BL125" s="116"/>
      <c r="BM125" s="16">
        <f t="shared" si="65"/>
        <v>0</v>
      </c>
      <c r="BN125" s="90"/>
      <c r="BO125" s="90"/>
      <c r="BP125" s="90"/>
      <c r="BQ125" s="116"/>
      <c r="BR125" s="16">
        <f t="shared" si="66"/>
        <v>0</v>
      </c>
      <c r="BS125" s="90"/>
      <c r="BT125" s="90"/>
      <c r="BU125" s="90"/>
      <c r="BV125" s="116"/>
      <c r="BW125" s="16">
        <f t="shared" si="67"/>
        <v>0</v>
      </c>
      <c r="BX125" s="90"/>
      <c r="BY125" s="90"/>
      <c r="BZ125" s="90"/>
      <c r="CA125" s="116"/>
      <c r="CB125" s="16">
        <f t="shared" si="68"/>
        <v>0</v>
      </c>
      <c r="CC125" s="90"/>
      <c r="CD125" s="90"/>
      <c r="CE125" s="90"/>
      <c r="CF125" s="116"/>
      <c r="CG125" s="16">
        <f t="shared" si="69"/>
        <v>0</v>
      </c>
      <c r="CH125" s="90"/>
      <c r="CI125" s="90"/>
      <c r="CJ125" s="90"/>
      <c r="CK125" s="116"/>
      <c r="CL125" s="16">
        <f t="shared" si="70"/>
        <v>0</v>
      </c>
      <c r="CM125" s="90"/>
      <c r="CN125" s="90"/>
      <c r="CO125" s="90"/>
      <c r="CP125" s="116"/>
      <c r="CQ125" s="16">
        <f t="shared" si="71"/>
        <v>0</v>
      </c>
      <c r="CR125" s="90"/>
      <c r="CS125" s="90"/>
      <c r="CT125" s="90"/>
      <c r="CU125" s="116"/>
      <c r="CV125" s="16">
        <f t="shared" si="72"/>
        <v>0</v>
      </c>
      <c r="CW125" s="90"/>
      <c r="CX125" s="90"/>
      <c r="CY125" s="90"/>
      <c r="CZ125" s="116"/>
      <c r="DA125" s="16">
        <f t="shared" si="73"/>
        <v>0</v>
      </c>
      <c r="DB125" s="90"/>
      <c r="DC125" s="90"/>
      <c r="DD125" s="90"/>
      <c r="DE125" s="116"/>
      <c r="DF125" s="16">
        <f t="shared" si="74"/>
        <v>0</v>
      </c>
      <c r="DG125" s="90"/>
      <c r="DH125" s="90"/>
      <c r="DI125" s="90"/>
      <c r="DJ125" s="116"/>
      <c r="DK125" s="16">
        <f t="shared" si="75"/>
        <v>0</v>
      </c>
      <c r="DL125" s="90"/>
      <c r="DM125" s="90"/>
      <c r="DN125" s="90"/>
      <c r="DO125" s="116"/>
      <c r="DP125" s="16">
        <f t="shared" si="76"/>
        <v>0</v>
      </c>
      <c r="DQ125" s="90"/>
      <c r="DR125" s="90"/>
      <c r="DS125" s="90"/>
      <c r="DT125" s="116"/>
      <c r="DU125" s="16">
        <f t="shared" si="77"/>
        <v>0</v>
      </c>
      <c r="DV125" s="90"/>
      <c r="DW125" s="90"/>
      <c r="DX125" s="90"/>
      <c r="DY125" s="116"/>
      <c r="DZ125" s="16">
        <f t="shared" si="78"/>
        <v>0</v>
      </c>
      <c r="EA125" s="90"/>
      <c r="EB125" s="90"/>
      <c r="EC125" s="90"/>
      <c r="ED125" s="116"/>
      <c r="EE125" s="16">
        <f t="shared" si="79"/>
        <v>0</v>
      </c>
      <c r="EF125" s="90"/>
      <c r="EG125" s="90"/>
      <c r="EH125" s="90"/>
      <c r="EI125" s="116"/>
      <c r="EJ125" s="16">
        <f t="shared" si="80"/>
        <v>0</v>
      </c>
      <c r="EK125" s="90"/>
      <c r="EL125" s="90"/>
      <c r="EM125" s="90"/>
      <c r="EN125" s="116"/>
      <c r="EO125" s="16">
        <f t="shared" si="81"/>
        <v>0</v>
      </c>
      <c r="EP125" s="90"/>
      <c r="EQ125" s="90"/>
      <c r="ER125" s="90"/>
      <c r="ES125" s="116"/>
      <c r="ET125" s="16">
        <f t="shared" si="82"/>
        <v>0</v>
      </c>
      <c r="EU125" s="90"/>
      <c r="EV125" s="90"/>
      <c r="EW125" s="90"/>
      <c r="EX125" s="116"/>
      <c r="EY125" s="16">
        <f t="shared" si="83"/>
        <v>0</v>
      </c>
      <c r="EZ125" s="90"/>
      <c r="FA125" s="90"/>
      <c r="FB125" s="90"/>
      <c r="FC125" s="116"/>
      <c r="FD125" s="16">
        <f t="shared" si="84"/>
        <v>0</v>
      </c>
      <c r="FE125" s="90"/>
      <c r="FF125" s="90"/>
      <c r="FG125" s="90"/>
      <c r="FH125" s="116"/>
      <c r="FI125" s="16">
        <f t="shared" si="85"/>
        <v>0</v>
      </c>
      <c r="FJ125" s="90"/>
      <c r="FK125" s="90"/>
      <c r="FL125" s="90"/>
      <c r="FM125" s="116"/>
      <c r="FN125" s="16">
        <f t="shared" si="86"/>
        <v>0</v>
      </c>
      <c r="FO125" s="90"/>
      <c r="FP125" s="90"/>
      <c r="FQ125" s="90"/>
      <c r="FR125" s="116"/>
      <c r="FS125" s="16">
        <f t="shared" si="87"/>
        <v>0</v>
      </c>
      <c r="FT125" s="90"/>
      <c r="FU125" s="90"/>
      <c r="FV125" s="90"/>
      <c r="FW125" s="116"/>
      <c r="FX125" s="16">
        <f t="shared" si="88"/>
        <v>0</v>
      </c>
      <c r="FY125" s="90"/>
      <c r="FZ125" s="90"/>
      <c r="GA125" s="90"/>
      <c r="GB125" s="116"/>
      <c r="GC125" s="16">
        <f t="shared" si="89"/>
        <v>0</v>
      </c>
      <c r="GD125" s="90"/>
      <c r="GE125" s="90"/>
      <c r="GF125" s="90"/>
      <c r="GG125" s="116"/>
      <c r="GH125" s="16">
        <f t="shared" si="90"/>
        <v>0</v>
      </c>
      <c r="GI125" s="90"/>
      <c r="GJ125" s="90"/>
      <c r="GK125" s="90"/>
      <c r="GL125" s="116"/>
      <c r="GM125" s="16">
        <f t="shared" si="91"/>
        <v>0</v>
      </c>
      <c r="GN125" s="90"/>
      <c r="GO125" s="90"/>
      <c r="GP125" s="90"/>
      <c r="GQ125" s="116"/>
      <c r="GR125" s="16">
        <f t="shared" si="92"/>
        <v>0</v>
      </c>
      <c r="GS125" s="90"/>
      <c r="GT125" s="90"/>
      <c r="GU125" s="90"/>
      <c r="GV125" s="116"/>
      <c r="GW125" s="16">
        <f t="shared" si="93"/>
        <v>0</v>
      </c>
      <c r="GX125" s="90"/>
      <c r="GY125" s="90"/>
      <c r="GZ125" s="90"/>
      <c r="HA125" s="116"/>
      <c r="HB125" s="16">
        <f t="shared" si="94"/>
        <v>0</v>
      </c>
      <c r="HC125" s="90"/>
      <c r="HD125" s="90"/>
      <c r="HE125" s="90"/>
      <c r="HF125" s="116"/>
      <c r="HG125" s="16">
        <f t="shared" si="95"/>
        <v>0</v>
      </c>
      <c r="HH125" s="90"/>
      <c r="HI125" s="90"/>
      <c r="HJ125" s="90"/>
      <c r="HK125" s="116"/>
      <c r="HL125" s="16">
        <f t="shared" si="96"/>
        <v>0</v>
      </c>
      <c r="HM125" s="90"/>
      <c r="HN125" s="90"/>
      <c r="HO125" s="90"/>
      <c r="HP125" s="116"/>
      <c r="HQ125" s="16">
        <f t="shared" si="97"/>
        <v>0</v>
      </c>
      <c r="HR125" s="90"/>
      <c r="HS125" s="90"/>
      <c r="HT125" s="90"/>
      <c r="HU125" s="116"/>
      <c r="HV125" s="16">
        <f t="shared" si="98"/>
        <v>0</v>
      </c>
      <c r="HW125" s="90"/>
      <c r="HX125" s="90"/>
      <c r="HY125" s="90"/>
      <c r="HZ125" s="116"/>
      <c r="IA125" s="16">
        <f t="shared" si="99"/>
        <v>0</v>
      </c>
      <c r="IB125" s="90"/>
      <c r="IC125" s="90"/>
      <c r="ID125" s="90"/>
      <c r="IE125" s="116"/>
      <c r="IF125" s="16">
        <f t="shared" si="100"/>
        <v>0</v>
      </c>
      <c r="IG125" s="90"/>
      <c r="IH125" s="90"/>
      <c r="II125" s="90"/>
      <c r="IJ125" s="116"/>
      <c r="IK125" s="16">
        <f t="shared" si="101"/>
        <v>0</v>
      </c>
      <c r="IL125" s="90"/>
      <c r="IM125" s="90"/>
      <c r="IN125" s="90"/>
      <c r="IO125" s="116"/>
      <c r="IP125" s="16">
        <f t="shared" si="102"/>
        <v>0</v>
      </c>
    </row>
    <row r="126" spans="1:250" x14ac:dyDescent="0.25">
      <c r="A126" s="90"/>
      <c r="B126" s="90"/>
      <c r="C126" s="90"/>
      <c r="D126" s="116"/>
      <c r="E126" s="16">
        <f t="shared" si="53"/>
        <v>0</v>
      </c>
      <c r="F126" s="90"/>
      <c r="G126" s="90"/>
      <c r="H126" s="90"/>
      <c r="I126" s="116"/>
      <c r="J126" s="16">
        <f t="shared" si="54"/>
        <v>0</v>
      </c>
      <c r="K126" s="90"/>
      <c r="L126" s="90"/>
      <c r="M126" s="90"/>
      <c r="N126" s="116"/>
      <c r="O126" s="16">
        <f t="shared" si="55"/>
        <v>0</v>
      </c>
      <c r="P126" s="90"/>
      <c r="Q126" s="90"/>
      <c r="R126" s="90"/>
      <c r="S126" s="116"/>
      <c r="T126" s="16">
        <f t="shared" si="56"/>
        <v>0</v>
      </c>
      <c r="U126" s="90"/>
      <c r="V126" s="90"/>
      <c r="W126" s="90"/>
      <c r="X126" s="116"/>
      <c r="Y126" s="16">
        <f t="shared" si="57"/>
        <v>0</v>
      </c>
      <c r="Z126" s="90"/>
      <c r="AA126" s="90"/>
      <c r="AB126" s="90"/>
      <c r="AC126" s="116"/>
      <c r="AD126" s="16">
        <f t="shared" si="58"/>
        <v>0</v>
      </c>
      <c r="AE126" s="90"/>
      <c r="AF126" s="90"/>
      <c r="AG126" s="90"/>
      <c r="AH126" s="116"/>
      <c r="AI126" s="16">
        <f t="shared" si="59"/>
        <v>0</v>
      </c>
      <c r="AJ126" s="90"/>
      <c r="AK126" s="90"/>
      <c r="AL126" s="90"/>
      <c r="AM126" s="116"/>
      <c r="AN126" s="16">
        <f t="shared" si="60"/>
        <v>0</v>
      </c>
      <c r="AO126" s="90"/>
      <c r="AP126" s="90"/>
      <c r="AQ126" s="90"/>
      <c r="AR126" s="116"/>
      <c r="AS126" s="16">
        <f t="shared" si="61"/>
        <v>0</v>
      </c>
      <c r="AT126" s="90"/>
      <c r="AU126" s="90"/>
      <c r="AV126" s="90"/>
      <c r="AW126" s="116"/>
      <c r="AX126" s="16">
        <f t="shared" si="62"/>
        <v>0</v>
      </c>
      <c r="AY126" s="90"/>
      <c r="AZ126" s="90"/>
      <c r="BA126" s="90"/>
      <c r="BB126" s="116"/>
      <c r="BC126" s="16">
        <f t="shared" si="63"/>
        <v>0</v>
      </c>
      <c r="BD126" s="90"/>
      <c r="BE126" s="90"/>
      <c r="BF126" s="90"/>
      <c r="BG126" s="116"/>
      <c r="BH126" s="16">
        <f t="shared" si="64"/>
        <v>0</v>
      </c>
      <c r="BI126" s="90"/>
      <c r="BJ126" s="90"/>
      <c r="BK126" s="90"/>
      <c r="BL126" s="116"/>
      <c r="BM126" s="16">
        <f t="shared" si="65"/>
        <v>0</v>
      </c>
      <c r="BN126" s="90"/>
      <c r="BO126" s="90"/>
      <c r="BP126" s="90"/>
      <c r="BQ126" s="116"/>
      <c r="BR126" s="16">
        <f t="shared" si="66"/>
        <v>0</v>
      </c>
      <c r="BS126" s="90"/>
      <c r="BT126" s="90"/>
      <c r="BU126" s="90"/>
      <c r="BV126" s="116"/>
      <c r="BW126" s="16">
        <f t="shared" si="67"/>
        <v>0</v>
      </c>
      <c r="BX126" s="90"/>
      <c r="BY126" s="90"/>
      <c r="BZ126" s="90"/>
      <c r="CA126" s="116"/>
      <c r="CB126" s="16">
        <f t="shared" si="68"/>
        <v>0</v>
      </c>
      <c r="CC126" s="90"/>
      <c r="CD126" s="90"/>
      <c r="CE126" s="90"/>
      <c r="CF126" s="116"/>
      <c r="CG126" s="16">
        <f t="shared" si="69"/>
        <v>0</v>
      </c>
      <c r="CH126" s="90"/>
      <c r="CI126" s="90"/>
      <c r="CJ126" s="90"/>
      <c r="CK126" s="116"/>
      <c r="CL126" s="16">
        <f t="shared" si="70"/>
        <v>0</v>
      </c>
      <c r="CM126" s="90"/>
      <c r="CN126" s="90"/>
      <c r="CO126" s="90"/>
      <c r="CP126" s="116"/>
      <c r="CQ126" s="16">
        <f t="shared" si="71"/>
        <v>0</v>
      </c>
      <c r="CR126" s="90"/>
      <c r="CS126" s="90"/>
      <c r="CT126" s="90"/>
      <c r="CU126" s="116"/>
      <c r="CV126" s="16">
        <f t="shared" si="72"/>
        <v>0</v>
      </c>
      <c r="CW126" s="90"/>
      <c r="CX126" s="90"/>
      <c r="CY126" s="90"/>
      <c r="CZ126" s="116"/>
      <c r="DA126" s="16">
        <f t="shared" si="73"/>
        <v>0</v>
      </c>
      <c r="DB126" s="90"/>
      <c r="DC126" s="90"/>
      <c r="DD126" s="90"/>
      <c r="DE126" s="116"/>
      <c r="DF126" s="16">
        <f t="shared" si="74"/>
        <v>0</v>
      </c>
      <c r="DG126" s="90"/>
      <c r="DH126" s="90"/>
      <c r="DI126" s="90"/>
      <c r="DJ126" s="116"/>
      <c r="DK126" s="16">
        <f t="shared" si="75"/>
        <v>0</v>
      </c>
      <c r="DL126" s="90"/>
      <c r="DM126" s="90"/>
      <c r="DN126" s="90"/>
      <c r="DO126" s="116"/>
      <c r="DP126" s="16">
        <f t="shared" si="76"/>
        <v>0</v>
      </c>
      <c r="DQ126" s="90"/>
      <c r="DR126" s="90"/>
      <c r="DS126" s="90"/>
      <c r="DT126" s="116"/>
      <c r="DU126" s="16">
        <f t="shared" si="77"/>
        <v>0</v>
      </c>
      <c r="DV126" s="90"/>
      <c r="DW126" s="90"/>
      <c r="DX126" s="90"/>
      <c r="DY126" s="116"/>
      <c r="DZ126" s="16">
        <f t="shared" si="78"/>
        <v>0</v>
      </c>
      <c r="EA126" s="90"/>
      <c r="EB126" s="90"/>
      <c r="EC126" s="90"/>
      <c r="ED126" s="116"/>
      <c r="EE126" s="16">
        <f t="shared" si="79"/>
        <v>0</v>
      </c>
      <c r="EF126" s="90"/>
      <c r="EG126" s="90"/>
      <c r="EH126" s="90"/>
      <c r="EI126" s="116"/>
      <c r="EJ126" s="16">
        <f t="shared" si="80"/>
        <v>0</v>
      </c>
      <c r="EK126" s="90"/>
      <c r="EL126" s="90"/>
      <c r="EM126" s="90"/>
      <c r="EN126" s="116"/>
      <c r="EO126" s="16">
        <f t="shared" si="81"/>
        <v>0</v>
      </c>
      <c r="EP126" s="90"/>
      <c r="EQ126" s="90"/>
      <c r="ER126" s="90"/>
      <c r="ES126" s="116"/>
      <c r="ET126" s="16">
        <f t="shared" si="82"/>
        <v>0</v>
      </c>
      <c r="EU126" s="90"/>
      <c r="EV126" s="90"/>
      <c r="EW126" s="90"/>
      <c r="EX126" s="116"/>
      <c r="EY126" s="16">
        <f t="shared" si="83"/>
        <v>0</v>
      </c>
      <c r="EZ126" s="90"/>
      <c r="FA126" s="90"/>
      <c r="FB126" s="90"/>
      <c r="FC126" s="116"/>
      <c r="FD126" s="16">
        <f t="shared" si="84"/>
        <v>0</v>
      </c>
      <c r="FE126" s="90"/>
      <c r="FF126" s="90"/>
      <c r="FG126" s="90"/>
      <c r="FH126" s="116"/>
      <c r="FI126" s="16">
        <f t="shared" si="85"/>
        <v>0</v>
      </c>
      <c r="FJ126" s="90"/>
      <c r="FK126" s="90"/>
      <c r="FL126" s="90"/>
      <c r="FM126" s="116"/>
      <c r="FN126" s="16">
        <f t="shared" si="86"/>
        <v>0</v>
      </c>
      <c r="FO126" s="90"/>
      <c r="FP126" s="90"/>
      <c r="FQ126" s="90"/>
      <c r="FR126" s="116"/>
      <c r="FS126" s="16">
        <f t="shared" si="87"/>
        <v>0</v>
      </c>
      <c r="FT126" s="90"/>
      <c r="FU126" s="90"/>
      <c r="FV126" s="90"/>
      <c r="FW126" s="116"/>
      <c r="FX126" s="16">
        <f t="shared" si="88"/>
        <v>0</v>
      </c>
      <c r="FY126" s="90"/>
      <c r="FZ126" s="90"/>
      <c r="GA126" s="90"/>
      <c r="GB126" s="116"/>
      <c r="GC126" s="16">
        <f t="shared" si="89"/>
        <v>0</v>
      </c>
      <c r="GD126" s="90"/>
      <c r="GE126" s="90"/>
      <c r="GF126" s="90"/>
      <c r="GG126" s="116"/>
      <c r="GH126" s="16">
        <f t="shared" si="90"/>
        <v>0</v>
      </c>
      <c r="GI126" s="90"/>
      <c r="GJ126" s="90"/>
      <c r="GK126" s="90"/>
      <c r="GL126" s="116"/>
      <c r="GM126" s="16">
        <f t="shared" si="91"/>
        <v>0</v>
      </c>
      <c r="GN126" s="90"/>
      <c r="GO126" s="90"/>
      <c r="GP126" s="90"/>
      <c r="GQ126" s="116"/>
      <c r="GR126" s="16">
        <f t="shared" si="92"/>
        <v>0</v>
      </c>
      <c r="GS126" s="90"/>
      <c r="GT126" s="90"/>
      <c r="GU126" s="90"/>
      <c r="GV126" s="116"/>
      <c r="GW126" s="16">
        <f t="shared" si="93"/>
        <v>0</v>
      </c>
      <c r="GX126" s="90"/>
      <c r="GY126" s="90"/>
      <c r="GZ126" s="90"/>
      <c r="HA126" s="116"/>
      <c r="HB126" s="16">
        <f t="shared" si="94"/>
        <v>0</v>
      </c>
      <c r="HC126" s="90"/>
      <c r="HD126" s="90"/>
      <c r="HE126" s="90"/>
      <c r="HF126" s="116"/>
      <c r="HG126" s="16">
        <f t="shared" si="95"/>
        <v>0</v>
      </c>
      <c r="HH126" s="90"/>
      <c r="HI126" s="90"/>
      <c r="HJ126" s="90"/>
      <c r="HK126" s="116"/>
      <c r="HL126" s="16">
        <f t="shared" si="96"/>
        <v>0</v>
      </c>
      <c r="HM126" s="90"/>
      <c r="HN126" s="90"/>
      <c r="HO126" s="90"/>
      <c r="HP126" s="116"/>
      <c r="HQ126" s="16">
        <f t="shared" si="97"/>
        <v>0</v>
      </c>
      <c r="HR126" s="90"/>
      <c r="HS126" s="90"/>
      <c r="HT126" s="90"/>
      <c r="HU126" s="116"/>
      <c r="HV126" s="16">
        <f t="shared" si="98"/>
        <v>0</v>
      </c>
      <c r="HW126" s="90"/>
      <c r="HX126" s="90"/>
      <c r="HY126" s="90"/>
      <c r="HZ126" s="116"/>
      <c r="IA126" s="16">
        <f t="shared" si="99"/>
        <v>0</v>
      </c>
      <c r="IB126" s="90"/>
      <c r="IC126" s="90"/>
      <c r="ID126" s="90"/>
      <c r="IE126" s="116"/>
      <c r="IF126" s="16">
        <f t="shared" si="100"/>
        <v>0</v>
      </c>
      <c r="IG126" s="90"/>
      <c r="IH126" s="90"/>
      <c r="II126" s="90"/>
      <c r="IJ126" s="116"/>
      <c r="IK126" s="16">
        <f t="shared" si="101"/>
        <v>0</v>
      </c>
      <c r="IL126" s="90"/>
      <c r="IM126" s="90"/>
      <c r="IN126" s="90"/>
      <c r="IO126" s="116"/>
      <c r="IP126" s="16">
        <f t="shared" si="102"/>
        <v>0</v>
      </c>
    </row>
    <row r="127" spans="1:250" x14ac:dyDescent="0.25">
      <c r="A127" s="90"/>
      <c r="B127" s="90"/>
      <c r="C127" s="90"/>
      <c r="D127" s="116"/>
      <c r="E127" s="16">
        <f t="shared" si="53"/>
        <v>0</v>
      </c>
      <c r="F127" s="90"/>
      <c r="G127" s="90"/>
      <c r="H127" s="90"/>
      <c r="I127" s="116"/>
      <c r="J127" s="16">
        <f t="shared" si="54"/>
        <v>0</v>
      </c>
      <c r="K127" s="90"/>
      <c r="L127" s="90"/>
      <c r="M127" s="90"/>
      <c r="N127" s="116"/>
      <c r="O127" s="16">
        <f t="shared" si="55"/>
        <v>0</v>
      </c>
      <c r="P127" s="90"/>
      <c r="Q127" s="90"/>
      <c r="R127" s="90"/>
      <c r="S127" s="116"/>
      <c r="T127" s="16">
        <f t="shared" si="56"/>
        <v>0</v>
      </c>
      <c r="U127" s="90"/>
      <c r="V127" s="90"/>
      <c r="W127" s="90"/>
      <c r="X127" s="116"/>
      <c r="Y127" s="16">
        <f t="shared" si="57"/>
        <v>0</v>
      </c>
      <c r="Z127" s="90"/>
      <c r="AA127" s="90"/>
      <c r="AB127" s="90"/>
      <c r="AC127" s="116"/>
      <c r="AD127" s="16">
        <f t="shared" si="58"/>
        <v>0</v>
      </c>
      <c r="AE127" s="90"/>
      <c r="AF127" s="90"/>
      <c r="AG127" s="90"/>
      <c r="AH127" s="116"/>
      <c r="AI127" s="16">
        <f t="shared" si="59"/>
        <v>0</v>
      </c>
      <c r="AJ127" s="90"/>
      <c r="AK127" s="90"/>
      <c r="AL127" s="90"/>
      <c r="AM127" s="116"/>
      <c r="AN127" s="16">
        <f t="shared" si="60"/>
        <v>0</v>
      </c>
      <c r="AO127" s="90"/>
      <c r="AP127" s="90"/>
      <c r="AQ127" s="90"/>
      <c r="AR127" s="116"/>
      <c r="AS127" s="16">
        <f t="shared" si="61"/>
        <v>0</v>
      </c>
      <c r="AT127" s="90"/>
      <c r="AU127" s="90"/>
      <c r="AV127" s="90"/>
      <c r="AW127" s="116"/>
      <c r="AX127" s="16">
        <f t="shared" si="62"/>
        <v>0</v>
      </c>
      <c r="AY127" s="90"/>
      <c r="AZ127" s="90"/>
      <c r="BA127" s="90"/>
      <c r="BB127" s="116"/>
      <c r="BC127" s="16">
        <f t="shared" si="63"/>
        <v>0</v>
      </c>
      <c r="BD127" s="90"/>
      <c r="BE127" s="90"/>
      <c r="BF127" s="90"/>
      <c r="BG127" s="116"/>
      <c r="BH127" s="16">
        <f t="shared" si="64"/>
        <v>0</v>
      </c>
      <c r="BI127" s="90"/>
      <c r="BJ127" s="90"/>
      <c r="BK127" s="90"/>
      <c r="BL127" s="116"/>
      <c r="BM127" s="16">
        <f t="shared" si="65"/>
        <v>0</v>
      </c>
      <c r="BN127" s="90"/>
      <c r="BO127" s="90"/>
      <c r="BP127" s="90"/>
      <c r="BQ127" s="116"/>
      <c r="BR127" s="16">
        <f t="shared" si="66"/>
        <v>0</v>
      </c>
      <c r="BS127" s="90"/>
      <c r="BT127" s="90"/>
      <c r="BU127" s="90"/>
      <c r="BV127" s="116"/>
      <c r="BW127" s="16">
        <f t="shared" si="67"/>
        <v>0</v>
      </c>
      <c r="BX127" s="90"/>
      <c r="BY127" s="90"/>
      <c r="BZ127" s="90"/>
      <c r="CA127" s="116"/>
      <c r="CB127" s="16">
        <f t="shared" si="68"/>
        <v>0</v>
      </c>
      <c r="CC127" s="90"/>
      <c r="CD127" s="90"/>
      <c r="CE127" s="90"/>
      <c r="CF127" s="116"/>
      <c r="CG127" s="16">
        <f t="shared" si="69"/>
        <v>0</v>
      </c>
      <c r="CH127" s="90"/>
      <c r="CI127" s="90"/>
      <c r="CJ127" s="90"/>
      <c r="CK127" s="116"/>
      <c r="CL127" s="16">
        <f t="shared" si="70"/>
        <v>0</v>
      </c>
      <c r="CM127" s="90"/>
      <c r="CN127" s="90"/>
      <c r="CO127" s="90"/>
      <c r="CP127" s="116"/>
      <c r="CQ127" s="16">
        <f t="shared" si="71"/>
        <v>0</v>
      </c>
      <c r="CR127" s="90"/>
      <c r="CS127" s="90"/>
      <c r="CT127" s="90"/>
      <c r="CU127" s="116"/>
      <c r="CV127" s="16">
        <f t="shared" si="72"/>
        <v>0</v>
      </c>
      <c r="CW127" s="90"/>
      <c r="CX127" s="90"/>
      <c r="CY127" s="90"/>
      <c r="CZ127" s="116"/>
      <c r="DA127" s="16">
        <f t="shared" si="73"/>
        <v>0</v>
      </c>
      <c r="DB127" s="90"/>
      <c r="DC127" s="90"/>
      <c r="DD127" s="90"/>
      <c r="DE127" s="116"/>
      <c r="DF127" s="16">
        <f t="shared" si="74"/>
        <v>0</v>
      </c>
      <c r="DG127" s="90"/>
      <c r="DH127" s="90"/>
      <c r="DI127" s="90"/>
      <c r="DJ127" s="116"/>
      <c r="DK127" s="16">
        <f t="shared" si="75"/>
        <v>0</v>
      </c>
      <c r="DL127" s="90"/>
      <c r="DM127" s="90"/>
      <c r="DN127" s="90"/>
      <c r="DO127" s="116"/>
      <c r="DP127" s="16">
        <f t="shared" si="76"/>
        <v>0</v>
      </c>
      <c r="DQ127" s="90"/>
      <c r="DR127" s="90"/>
      <c r="DS127" s="90"/>
      <c r="DT127" s="116"/>
      <c r="DU127" s="16">
        <f t="shared" si="77"/>
        <v>0</v>
      </c>
      <c r="DV127" s="90"/>
      <c r="DW127" s="90"/>
      <c r="DX127" s="90"/>
      <c r="DY127" s="116"/>
      <c r="DZ127" s="16">
        <f t="shared" si="78"/>
        <v>0</v>
      </c>
      <c r="EA127" s="90"/>
      <c r="EB127" s="90"/>
      <c r="EC127" s="90"/>
      <c r="ED127" s="116"/>
      <c r="EE127" s="16">
        <f t="shared" si="79"/>
        <v>0</v>
      </c>
      <c r="EF127" s="90"/>
      <c r="EG127" s="90"/>
      <c r="EH127" s="90"/>
      <c r="EI127" s="116"/>
      <c r="EJ127" s="16">
        <f t="shared" si="80"/>
        <v>0</v>
      </c>
      <c r="EK127" s="90"/>
      <c r="EL127" s="90"/>
      <c r="EM127" s="90"/>
      <c r="EN127" s="116"/>
      <c r="EO127" s="16">
        <f t="shared" si="81"/>
        <v>0</v>
      </c>
      <c r="EP127" s="90"/>
      <c r="EQ127" s="90"/>
      <c r="ER127" s="90"/>
      <c r="ES127" s="116"/>
      <c r="ET127" s="16">
        <f t="shared" si="82"/>
        <v>0</v>
      </c>
      <c r="EU127" s="90"/>
      <c r="EV127" s="90"/>
      <c r="EW127" s="90"/>
      <c r="EX127" s="116"/>
      <c r="EY127" s="16">
        <f t="shared" si="83"/>
        <v>0</v>
      </c>
      <c r="EZ127" s="90"/>
      <c r="FA127" s="90"/>
      <c r="FB127" s="90"/>
      <c r="FC127" s="116"/>
      <c r="FD127" s="16">
        <f t="shared" si="84"/>
        <v>0</v>
      </c>
      <c r="FE127" s="90"/>
      <c r="FF127" s="90"/>
      <c r="FG127" s="90"/>
      <c r="FH127" s="116"/>
      <c r="FI127" s="16">
        <f t="shared" si="85"/>
        <v>0</v>
      </c>
      <c r="FJ127" s="90"/>
      <c r="FK127" s="90"/>
      <c r="FL127" s="90"/>
      <c r="FM127" s="116"/>
      <c r="FN127" s="16">
        <f t="shared" si="86"/>
        <v>0</v>
      </c>
      <c r="FO127" s="90"/>
      <c r="FP127" s="90"/>
      <c r="FQ127" s="90"/>
      <c r="FR127" s="116"/>
      <c r="FS127" s="16">
        <f t="shared" si="87"/>
        <v>0</v>
      </c>
      <c r="FT127" s="90"/>
      <c r="FU127" s="90"/>
      <c r="FV127" s="90"/>
      <c r="FW127" s="116"/>
      <c r="FX127" s="16">
        <f t="shared" si="88"/>
        <v>0</v>
      </c>
      <c r="FY127" s="90"/>
      <c r="FZ127" s="90"/>
      <c r="GA127" s="90"/>
      <c r="GB127" s="116"/>
      <c r="GC127" s="16">
        <f t="shared" si="89"/>
        <v>0</v>
      </c>
      <c r="GD127" s="90"/>
      <c r="GE127" s="90"/>
      <c r="GF127" s="90"/>
      <c r="GG127" s="116"/>
      <c r="GH127" s="16">
        <f t="shared" si="90"/>
        <v>0</v>
      </c>
      <c r="GI127" s="90"/>
      <c r="GJ127" s="90"/>
      <c r="GK127" s="90"/>
      <c r="GL127" s="116"/>
      <c r="GM127" s="16">
        <f t="shared" si="91"/>
        <v>0</v>
      </c>
      <c r="GN127" s="90"/>
      <c r="GO127" s="90"/>
      <c r="GP127" s="90"/>
      <c r="GQ127" s="116"/>
      <c r="GR127" s="16">
        <f t="shared" si="92"/>
        <v>0</v>
      </c>
      <c r="GS127" s="90"/>
      <c r="GT127" s="90"/>
      <c r="GU127" s="90"/>
      <c r="GV127" s="116"/>
      <c r="GW127" s="16">
        <f t="shared" si="93"/>
        <v>0</v>
      </c>
      <c r="GX127" s="90"/>
      <c r="GY127" s="90"/>
      <c r="GZ127" s="90"/>
      <c r="HA127" s="116"/>
      <c r="HB127" s="16">
        <f t="shared" si="94"/>
        <v>0</v>
      </c>
      <c r="HC127" s="90"/>
      <c r="HD127" s="90"/>
      <c r="HE127" s="90"/>
      <c r="HF127" s="116"/>
      <c r="HG127" s="16">
        <f t="shared" si="95"/>
        <v>0</v>
      </c>
      <c r="HH127" s="90"/>
      <c r="HI127" s="90"/>
      <c r="HJ127" s="90"/>
      <c r="HK127" s="116"/>
      <c r="HL127" s="16">
        <f t="shared" si="96"/>
        <v>0</v>
      </c>
      <c r="HM127" s="90"/>
      <c r="HN127" s="90"/>
      <c r="HO127" s="90"/>
      <c r="HP127" s="116"/>
      <c r="HQ127" s="16">
        <f t="shared" si="97"/>
        <v>0</v>
      </c>
      <c r="HR127" s="90"/>
      <c r="HS127" s="90"/>
      <c r="HT127" s="90"/>
      <c r="HU127" s="116"/>
      <c r="HV127" s="16">
        <f t="shared" si="98"/>
        <v>0</v>
      </c>
      <c r="HW127" s="90"/>
      <c r="HX127" s="90"/>
      <c r="HY127" s="90"/>
      <c r="HZ127" s="116"/>
      <c r="IA127" s="16">
        <f t="shared" si="99"/>
        <v>0</v>
      </c>
      <c r="IB127" s="90"/>
      <c r="IC127" s="90"/>
      <c r="ID127" s="90"/>
      <c r="IE127" s="116"/>
      <c r="IF127" s="16">
        <f t="shared" si="100"/>
        <v>0</v>
      </c>
      <c r="IG127" s="90"/>
      <c r="IH127" s="90"/>
      <c r="II127" s="90"/>
      <c r="IJ127" s="116"/>
      <c r="IK127" s="16">
        <f t="shared" si="101"/>
        <v>0</v>
      </c>
      <c r="IL127" s="90"/>
      <c r="IM127" s="90"/>
      <c r="IN127" s="90"/>
      <c r="IO127" s="116"/>
      <c r="IP127" s="16">
        <f t="shared" si="102"/>
        <v>0</v>
      </c>
    </row>
    <row r="128" spans="1:250" x14ac:dyDescent="0.25">
      <c r="A128" s="90"/>
      <c r="B128" s="90"/>
      <c r="C128" s="90"/>
      <c r="D128" s="116"/>
      <c r="E128" s="16">
        <f t="shared" si="53"/>
        <v>0</v>
      </c>
      <c r="F128" s="90"/>
      <c r="G128" s="90"/>
      <c r="H128" s="90"/>
      <c r="I128" s="116"/>
      <c r="J128" s="16">
        <f t="shared" si="54"/>
        <v>0</v>
      </c>
      <c r="K128" s="90"/>
      <c r="L128" s="90"/>
      <c r="M128" s="90"/>
      <c r="N128" s="116"/>
      <c r="O128" s="16">
        <f t="shared" si="55"/>
        <v>0</v>
      </c>
      <c r="P128" s="90"/>
      <c r="Q128" s="90"/>
      <c r="R128" s="90"/>
      <c r="S128" s="116"/>
      <c r="T128" s="16">
        <f t="shared" si="56"/>
        <v>0</v>
      </c>
      <c r="U128" s="90"/>
      <c r="V128" s="90"/>
      <c r="W128" s="90"/>
      <c r="X128" s="116"/>
      <c r="Y128" s="16">
        <f t="shared" si="57"/>
        <v>0</v>
      </c>
      <c r="Z128" s="90"/>
      <c r="AA128" s="90"/>
      <c r="AB128" s="90"/>
      <c r="AC128" s="116"/>
      <c r="AD128" s="16">
        <f t="shared" si="58"/>
        <v>0</v>
      </c>
      <c r="AE128" s="90"/>
      <c r="AF128" s="90"/>
      <c r="AG128" s="90"/>
      <c r="AH128" s="116"/>
      <c r="AI128" s="16">
        <f t="shared" si="59"/>
        <v>0</v>
      </c>
      <c r="AJ128" s="90"/>
      <c r="AK128" s="90"/>
      <c r="AL128" s="90"/>
      <c r="AM128" s="116"/>
      <c r="AN128" s="16">
        <f t="shared" si="60"/>
        <v>0</v>
      </c>
      <c r="AO128" s="90"/>
      <c r="AP128" s="90"/>
      <c r="AQ128" s="90"/>
      <c r="AR128" s="116"/>
      <c r="AS128" s="16">
        <f t="shared" si="61"/>
        <v>0</v>
      </c>
      <c r="AT128" s="90"/>
      <c r="AU128" s="90"/>
      <c r="AV128" s="90"/>
      <c r="AW128" s="116"/>
      <c r="AX128" s="16">
        <f t="shared" si="62"/>
        <v>0</v>
      </c>
      <c r="AY128" s="90"/>
      <c r="AZ128" s="90"/>
      <c r="BA128" s="90"/>
      <c r="BB128" s="116"/>
      <c r="BC128" s="16">
        <f t="shared" si="63"/>
        <v>0</v>
      </c>
      <c r="BD128" s="90"/>
      <c r="BE128" s="90"/>
      <c r="BF128" s="90"/>
      <c r="BG128" s="116"/>
      <c r="BH128" s="16">
        <f t="shared" si="64"/>
        <v>0</v>
      </c>
      <c r="BI128" s="90"/>
      <c r="BJ128" s="90"/>
      <c r="BK128" s="90"/>
      <c r="BL128" s="116"/>
      <c r="BM128" s="16">
        <f t="shared" si="65"/>
        <v>0</v>
      </c>
      <c r="BN128" s="90"/>
      <c r="BO128" s="90"/>
      <c r="BP128" s="90"/>
      <c r="BQ128" s="116"/>
      <c r="BR128" s="16">
        <f t="shared" si="66"/>
        <v>0</v>
      </c>
      <c r="BS128" s="90"/>
      <c r="BT128" s="90"/>
      <c r="BU128" s="90"/>
      <c r="BV128" s="116"/>
      <c r="BW128" s="16">
        <f t="shared" si="67"/>
        <v>0</v>
      </c>
      <c r="BX128" s="90"/>
      <c r="BY128" s="90"/>
      <c r="BZ128" s="90"/>
      <c r="CA128" s="116"/>
      <c r="CB128" s="16">
        <f t="shared" si="68"/>
        <v>0</v>
      </c>
      <c r="CC128" s="90"/>
      <c r="CD128" s="90"/>
      <c r="CE128" s="90"/>
      <c r="CF128" s="116"/>
      <c r="CG128" s="16">
        <f t="shared" si="69"/>
        <v>0</v>
      </c>
      <c r="CH128" s="90"/>
      <c r="CI128" s="90"/>
      <c r="CJ128" s="90"/>
      <c r="CK128" s="116"/>
      <c r="CL128" s="16">
        <f t="shared" si="70"/>
        <v>0</v>
      </c>
      <c r="CM128" s="90"/>
      <c r="CN128" s="90"/>
      <c r="CO128" s="90"/>
      <c r="CP128" s="116"/>
      <c r="CQ128" s="16">
        <f t="shared" si="71"/>
        <v>0</v>
      </c>
      <c r="CR128" s="90"/>
      <c r="CS128" s="90"/>
      <c r="CT128" s="90"/>
      <c r="CU128" s="116"/>
      <c r="CV128" s="16">
        <f t="shared" si="72"/>
        <v>0</v>
      </c>
      <c r="CW128" s="90"/>
      <c r="CX128" s="90"/>
      <c r="CY128" s="90"/>
      <c r="CZ128" s="116"/>
      <c r="DA128" s="16">
        <f t="shared" si="73"/>
        <v>0</v>
      </c>
      <c r="DB128" s="90"/>
      <c r="DC128" s="90"/>
      <c r="DD128" s="90"/>
      <c r="DE128" s="116"/>
      <c r="DF128" s="16">
        <f t="shared" si="74"/>
        <v>0</v>
      </c>
      <c r="DG128" s="90"/>
      <c r="DH128" s="90"/>
      <c r="DI128" s="90"/>
      <c r="DJ128" s="116"/>
      <c r="DK128" s="16">
        <f t="shared" si="75"/>
        <v>0</v>
      </c>
      <c r="DL128" s="90"/>
      <c r="DM128" s="90"/>
      <c r="DN128" s="90"/>
      <c r="DO128" s="116"/>
      <c r="DP128" s="16">
        <f t="shared" si="76"/>
        <v>0</v>
      </c>
      <c r="DQ128" s="90"/>
      <c r="DR128" s="90"/>
      <c r="DS128" s="90"/>
      <c r="DT128" s="116"/>
      <c r="DU128" s="16">
        <f t="shared" si="77"/>
        <v>0</v>
      </c>
      <c r="DV128" s="90"/>
      <c r="DW128" s="90"/>
      <c r="DX128" s="90"/>
      <c r="DY128" s="116"/>
      <c r="DZ128" s="16">
        <f t="shared" si="78"/>
        <v>0</v>
      </c>
      <c r="EA128" s="90"/>
      <c r="EB128" s="90"/>
      <c r="EC128" s="90"/>
      <c r="ED128" s="116"/>
      <c r="EE128" s="16">
        <f t="shared" si="79"/>
        <v>0</v>
      </c>
      <c r="EF128" s="90"/>
      <c r="EG128" s="90"/>
      <c r="EH128" s="90"/>
      <c r="EI128" s="116"/>
      <c r="EJ128" s="16">
        <f t="shared" si="80"/>
        <v>0</v>
      </c>
      <c r="EK128" s="90"/>
      <c r="EL128" s="90"/>
      <c r="EM128" s="90"/>
      <c r="EN128" s="116"/>
      <c r="EO128" s="16">
        <f t="shared" si="81"/>
        <v>0</v>
      </c>
      <c r="EP128" s="90"/>
      <c r="EQ128" s="90"/>
      <c r="ER128" s="90"/>
      <c r="ES128" s="116"/>
      <c r="ET128" s="16">
        <f t="shared" si="82"/>
        <v>0</v>
      </c>
      <c r="EU128" s="90"/>
      <c r="EV128" s="90"/>
      <c r="EW128" s="90"/>
      <c r="EX128" s="116"/>
      <c r="EY128" s="16">
        <f t="shared" si="83"/>
        <v>0</v>
      </c>
      <c r="EZ128" s="90"/>
      <c r="FA128" s="90"/>
      <c r="FB128" s="90"/>
      <c r="FC128" s="116"/>
      <c r="FD128" s="16">
        <f t="shared" si="84"/>
        <v>0</v>
      </c>
      <c r="FE128" s="90"/>
      <c r="FF128" s="90"/>
      <c r="FG128" s="90"/>
      <c r="FH128" s="116"/>
      <c r="FI128" s="16">
        <f t="shared" si="85"/>
        <v>0</v>
      </c>
      <c r="FJ128" s="90"/>
      <c r="FK128" s="90"/>
      <c r="FL128" s="90"/>
      <c r="FM128" s="116"/>
      <c r="FN128" s="16">
        <f t="shared" si="86"/>
        <v>0</v>
      </c>
      <c r="FO128" s="90"/>
      <c r="FP128" s="90"/>
      <c r="FQ128" s="90"/>
      <c r="FR128" s="116"/>
      <c r="FS128" s="16">
        <f t="shared" si="87"/>
        <v>0</v>
      </c>
      <c r="FT128" s="90"/>
      <c r="FU128" s="90"/>
      <c r="FV128" s="90"/>
      <c r="FW128" s="116"/>
      <c r="FX128" s="16">
        <f t="shared" si="88"/>
        <v>0</v>
      </c>
      <c r="FY128" s="90"/>
      <c r="FZ128" s="90"/>
      <c r="GA128" s="90"/>
      <c r="GB128" s="116"/>
      <c r="GC128" s="16">
        <f t="shared" si="89"/>
        <v>0</v>
      </c>
      <c r="GD128" s="90"/>
      <c r="GE128" s="90"/>
      <c r="GF128" s="90"/>
      <c r="GG128" s="116"/>
      <c r="GH128" s="16">
        <f t="shared" si="90"/>
        <v>0</v>
      </c>
      <c r="GI128" s="90"/>
      <c r="GJ128" s="90"/>
      <c r="GK128" s="90"/>
      <c r="GL128" s="116"/>
      <c r="GM128" s="16">
        <f t="shared" si="91"/>
        <v>0</v>
      </c>
      <c r="GN128" s="90"/>
      <c r="GO128" s="90"/>
      <c r="GP128" s="90"/>
      <c r="GQ128" s="116"/>
      <c r="GR128" s="16">
        <f t="shared" si="92"/>
        <v>0</v>
      </c>
      <c r="GS128" s="90"/>
      <c r="GT128" s="90"/>
      <c r="GU128" s="90"/>
      <c r="GV128" s="116"/>
      <c r="GW128" s="16">
        <f t="shared" si="93"/>
        <v>0</v>
      </c>
      <c r="GX128" s="90"/>
      <c r="GY128" s="90"/>
      <c r="GZ128" s="90"/>
      <c r="HA128" s="116"/>
      <c r="HB128" s="16">
        <f t="shared" si="94"/>
        <v>0</v>
      </c>
      <c r="HC128" s="90"/>
      <c r="HD128" s="90"/>
      <c r="HE128" s="90"/>
      <c r="HF128" s="116"/>
      <c r="HG128" s="16">
        <f t="shared" si="95"/>
        <v>0</v>
      </c>
      <c r="HH128" s="90"/>
      <c r="HI128" s="90"/>
      <c r="HJ128" s="90"/>
      <c r="HK128" s="116"/>
      <c r="HL128" s="16">
        <f t="shared" si="96"/>
        <v>0</v>
      </c>
      <c r="HM128" s="90"/>
      <c r="HN128" s="90"/>
      <c r="HO128" s="90"/>
      <c r="HP128" s="116"/>
      <c r="HQ128" s="16">
        <f t="shared" si="97"/>
        <v>0</v>
      </c>
      <c r="HR128" s="90"/>
      <c r="HS128" s="90"/>
      <c r="HT128" s="90"/>
      <c r="HU128" s="116"/>
      <c r="HV128" s="16">
        <f t="shared" si="98"/>
        <v>0</v>
      </c>
      <c r="HW128" s="90"/>
      <c r="HX128" s="90"/>
      <c r="HY128" s="90"/>
      <c r="HZ128" s="116"/>
      <c r="IA128" s="16">
        <f t="shared" si="99"/>
        <v>0</v>
      </c>
      <c r="IB128" s="90"/>
      <c r="IC128" s="90"/>
      <c r="ID128" s="90"/>
      <c r="IE128" s="116"/>
      <c r="IF128" s="16">
        <f t="shared" si="100"/>
        <v>0</v>
      </c>
      <c r="IG128" s="90"/>
      <c r="IH128" s="90"/>
      <c r="II128" s="90"/>
      <c r="IJ128" s="116"/>
      <c r="IK128" s="16">
        <f t="shared" si="101"/>
        <v>0</v>
      </c>
      <c r="IL128" s="90"/>
      <c r="IM128" s="90"/>
      <c r="IN128" s="90"/>
      <c r="IO128" s="116"/>
      <c r="IP128" s="16">
        <f t="shared" si="102"/>
        <v>0</v>
      </c>
    </row>
    <row r="129" spans="1:250" x14ac:dyDescent="0.25">
      <c r="A129" s="90"/>
      <c r="B129" s="90"/>
      <c r="C129" s="90"/>
      <c r="D129" s="116"/>
      <c r="E129" s="16">
        <f t="shared" si="53"/>
        <v>0</v>
      </c>
      <c r="F129" s="90"/>
      <c r="G129" s="90"/>
      <c r="H129" s="90"/>
      <c r="I129" s="116"/>
      <c r="J129" s="16">
        <f t="shared" si="54"/>
        <v>0</v>
      </c>
      <c r="K129" s="90"/>
      <c r="L129" s="90"/>
      <c r="M129" s="90"/>
      <c r="N129" s="116"/>
      <c r="O129" s="16">
        <f t="shared" si="55"/>
        <v>0</v>
      </c>
      <c r="P129" s="90"/>
      <c r="Q129" s="90"/>
      <c r="R129" s="90"/>
      <c r="S129" s="116"/>
      <c r="T129" s="16">
        <f t="shared" si="56"/>
        <v>0</v>
      </c>
      <c r="U129" s="90"/>
      <c r="V129" s="90"/>
      <c r="W129" s="90"/>
      <c r="X129" s="116"/>
      <c r="Y129" s="16">
        <f t="shared" si="57"/>
        <v>0</v>
      </c>
      <c r="Z129" s="90"/>
      <c r="AA129" s="90"/>
      <c r="AB129" s="90"/>
      <c r="AC129" s="116"/>
      <c r="AD129" s="16">
        <f t="shared" si="58"/>
        <v>0</v>
      </c>
      <c r="AE129" s="90"/>
      <c r="AF129" s="90"/>
      <c r="AG129" s="90"/>
      <c r="AH129" s="116"/>
      <c r="AI129" s="16">
        <f t="shared" si="59"/>
        <v>0</v>
      </c>
      <c r="AJ129" s="90"/>
      <c r="AK129" s="90"/>
      <c r="AL129" s="90"/>
      <c r="AM129" s="116"/>
      <c r="AN129" s="16">
        <f t="shared" si="60"/>
        <v>0</v>
      </c>
      <c r="AO129" s="90"/>
      <c r="AP129" s="90"/>
      <c r="AQ129" s="90"/>
      <c r="AR129" s="116"/>
      <c r="AS129" s="16">
        <f t="shared" si="61"/>
        <v>0</v>
      </c>
      <c r="AT129" s="90"/>
      <c r="AU129" s="90"/>
      <c r="AV129" s="90"/>
      <c r="AW129" s="116"/>
      <c r="AX129" s="16">
        <f t="shared" si="62"/>
        <v>0</v>
      </c>
      <c r="AY129" s="90"/>
      <c r="AZ129" s="90"/>
      <c r="BA129" s="90"/>
      <c r="BB129" s="116"/>
      <c r="BC129" s="16">
        <f t="shared" si="63"/>
        <v>0</v>
      </c>
      <c r="BD129" s="90"/>
      <c r="BE129" s="90"/>
      <c r="BF129" s="90"/>
      <c r="BG129" s="116"/>
      <c r="BH129" s="16">
        <f t="shared" si="64"/>
        <v>0</v>
      </c>
      <c r="BI129" s="90"/>
      <c r="BJ129" s="90"/>
      <c r="BK129" s="90"/>
      <c r="BL129" s="116"/>
      <c r="BM129" s="16">
        <f t="shared" si="65"/>
        <v>0</v>
      </c>
      <c r="BN129" s="90"/>
      <c r="BO129" s="90"/>
      <c r="BP129" s="90"/>
      <c r="BQ129" s="116"/>
      <c r="BR129" s="16">
        <f t="shared" si="66"/>
        <v>0</v>
      </c>
      <c r="BS129" s="90"/>
      <c r="BT129" s="90"/>
      <c r="BU129" s="90"/>
      <c r="BV129" s="116"/>
      <c r="BW129" s="16">
        <f t="shared" si="67"/>
        <v>0</v>
      </c>
      <c r="BX129" s="90"/>
      <c r="BY129" s="90"/>
      <c r="BZ129" s="90"/>
      <c r="CA129" s="116"/>
      <c r="CB129" s="16">
        <f t="shared" si="68"/>
        <v>0</v>
      </c>
      <c r="CC129" s="90"/>
      <c r="CD129" s="90"/>
      <c r="CE129" s="90"/>
      <c r="CF129" s="116"/>
      <c r="CG129" s="16">
        <f t="shared" si="69"/>
        <v>0</v>
      </c>
      <c r="CH129" s="90"/>
      <c r="CI129" s="90"/>
      <c r="CJ129" s="90"/>
      <c r="CK129" s="116"/>
      <c r="CL129" s="16">
        <f t="shared" si="70"/>
        <v>0</v>
      </c>
      <c r="CM129" s="90"/>
      <c r="CN129" s="90"/>
      <c r="CO129" s="90"/>
      <c r="CP129" s="116"/>
      <c r="CQ129" s="16">
        <f t="shared" si="71"/>
        <v>0</v>
      </c>
      <c r="CR129" s="90"/>
      <c r="CS129" s="90"/>
      <c r="CT129" s="90"/>
      <c r="CU129" s="116"/>
      <c r="CV129" s="16">
        <f t="shared" si="72"/>
        <v>0</v>
      </c>
      <c r="CW129" s="90"/>
      <c r="CX129" s="90"/>
      <c r="CY129" s="90"/>
      <c r="CZ129" s="116"/>
      <c r="DA129" s="16">
        <f t="shared" si="73"/>
        <v>0</v>
      </c>
      <c r="DB129" s="90"/>
      <c r="DC129" s="90"/>
      <c r="DD129" s="90"/>
      <c r="DE129" s="116"/>
      <c r="DF129" s="16">
        <f t="shared" si="74"/>
        <v>0</v>
      </c>
      <c r="DG129" s="90"/>
      <c r="DH129" s="90"/>
      <c r="DI129" s="90"/>
      <c r="DJ129" s="116"/>
      <c r="DK129" s="16">
        <f t="shared" si="75"/>
        <v>0</v>
      </c>
      <c r="DL129" s="90"/>
      <c r="DM129" s="90"/>
      <c r="DN129" s="90"/>
      <c r="DO129" s="116"/>
      <c r="DP129" s="16">
        <f t="shared" si="76"/>
        <v>0</v>
      </c>
      <c r="DQ129" s="90"/>
      <c r="DR129" s="90"/>
      <c r="DS129" s="90"/>
      <c r="DT129" s="116"/>
      <c r="DU129" s="16">
        <f t="shared" si="77"/>
        <v>0</v>
      </c>
      <c r="DV129" s="90"/>
      <c r="DW129" s="90"/>
      <c r="DX129" s="90"/>
      <c r="DY129" s="116"/>
      <c r="DZ129" s="16">
        <f t="shared" si="78"/>
        <v>0</v>
      </c>
      <c r="EA129" s="90"/>
      <c r="EB129" s="90"/>
      <c r="EC129" s="90"/>
      <c r="ED129" s="116"/>
      <c r="EE129" s="16">
        <f t="shared" si="79"/>
        <v>0</v>
      </c>
      <c r="EF129" s="90"/>
      <c r="EG129" s="90"/>
      <c r="EH129" s="90"/>
      <c r="EI129" s="116"/>
      <c r="EJ129" s="16">
        <f t="shared" si="80"/>
        <v>0</v>
      </c>
      <c r="EK129" s="90"/>
      <c r="EL129" s="90"/>
      <c r="EM129" s="90"/>
      <c r="EN129" s="116"/>
      <c r="EO129" s="16">
        <f t="shared" si="81"/>
        <v>0</v>
      </c>
      <c r="EP129" s="90"/>
      <c r="EQ129" s="90"/>
      <c r="ER129" s="90"/>
      <c r="ES129" s="116"/>
      <c r="ET129" s="16">
        <f t="shared" si="82"/>
        <v>0</v>
      </c>
      <c r="EU129" s="90"/>
      <c r="EV129" s="90"/>
      <c r="EW129" s="90"/>
      <c r="EX129" s="116"/>
      <c r="EY129" s="16">
        <f t="shared" si="83"/>
        <v>0</v>
      </c>
      <c r="EZ129" s="90"/>
      <c r="FA129" s="90"/>
      <c r="FB129" s="90"/>
      <c r="FC129" s="116"/>
      <c r="FD129" s="16">
        <f t="shared" si="84"/>
        <v>0</v>
      </c>
      <c r="FE129" s="90"/>
      <c r="FF129" s="90"/>
      <c r="FG129" s="90"/>
      <c r="FH129" s="116"/>
      <c r="FI129" s="16">
        <f t="shared" si="85"/>
        <v>0</v>
      </c>
      <c r="FJ129" s="90"/>
      <c r="FK129" s="90"/>
      <c r="FL129" s="90"/>
      <c r="FM129" s="116"/>
      <c r="FN129" s="16">
        <f t="shared" si="86"/>
        <v>0</v>
      </c>
      <c r="FO129" s="90"/>
      <c r="FP129" s="90"/>
      <c r="FQ129" s="90"/>
      <c r="FR129" s="116"/>
      <c r="FS129" s="16">
        <f t="shared" si="87"/>
        <v>0</v>
      </c>
      <c r="FT129" s="90"/>
      <c r="FU129" s="90"/>
      <c r="FV129" s="90"/>
      <c r="FW129" s="116"/>
      <c r="FX129" s="16">
        <f t="shared" si="88"/>
        <v>0</v>
      </c>
      <c r="FY129" s="90"/>
      <c r="FZ129" s="90"/>
      <c r="GA129" s="90"/>
      <c r="GB129" s="116"/>
      <c r="GC129" s="16">
        <f t="shared" si="89"/>
        <v>0</v>
      </c>
      <c r="GD129" s="90"/>
      <c r="GE129" s="90"/>
      <c r="GF129" s="90"/>
      <c r="GG129" s="116"/>
      <c r="GH129" s="16">
        <f t="shared" si="90"/>
        <v>0</v>
      </c>
      <c r="GI129" s="90"/>
      <c r="GJ129" s="90"/>
      <c r="GK129" s="90"/>
      <c r="GL129" s="116"/>
      <c r="GM129" s="16">
        <f t="shared" si="91"/>
        <v>0</v>
      </c>
      <c r="GN129" s="90"/>
      <c r="GO129" s="90"/>
      <c r="GP129" s="90"/>
      <c r="GQ129" s="116"/>
      <c r="GR129" s="16">
        <f t="shared" si="92"/>
        <v>0</v>
      </c>
      <c r="GS129" s="90"/>
      <c r="GT129" s="90"/>
      <c r="GU129" s="90"/>
      <c r="GV129" s="116"/>
      <c r="GW129" s="16">
        <f t="shared" si="93"/>
        <v>0</v>
      </c>
      <c r="GX129" s="90"/>
      <c r="GY129" s="90"/>
      <c r="GZ129" s="90"/>
      <c r="HA129" s="116"/>
      <c r="HB129" s="16">
        <f t="shared" si="94"/>
        <v>0</v>
      </c>
      <c r="HC129" s="90"/>
      <c r="HD129" s="90"/>
      <c r="HE129" s="90"/>
      <c r="HF129" s="116"/>
      <c r="HG129" s="16">
        <f t="shared" si="95"/>
        <v>0</v>
      </c>
      <c r="HH129" s="90"/>
      <c r="HI129" s="90"/>
      <c r="HJ129" s="90"/>
      <c r="HK129" s="116"/>
      <c r="HL129" s="16">
        <f t="shared" si="96"/>
        <v>0</v>
      </c>
      <c r="HM129" s="90"/>
      <c r="HN129" s="90"/>
      <c r="HO129" s="90"/>
      <c r="HP129" s="116"/>
      <c r="HQ129" s="16">
        <f t="shared" si="97"/>
        <v>0</v>
      </c>
      <c r="HR129" s="90"/>
      <c r="HS129" s="90"/>
      <c r="HT129" s="90"/>
      <c r="HU129" s="116"/>
      <c r="HV129" s="16">
        <f t="shared" si="98"/>
        <v>0</v>
      </c>
      <c r="HW129" s="90"/>
      <c r="HX129" s="90"/>
      <c r="HY129" s="90"/>
      <c r="HZ129" s="116"/>
      <c r="IA129" s="16">
        <f t="shared" si="99"/>
        <v>0</v>
      </c>
      <c r="IB129" s="90"/>
      <c r="IC129" s="90"/>
      <c r="ID129" s="90"/>
      <c r="IE129" s="116"/>
      <c r="IF129" s="16">
        <f t="shared" si="100"/>
        <v>0</v>
      </c>
      <c r="IG129" s="90"/>
      <c r="IH129" s="90"/>
      <c r="II129" s="90"/>
      <c r="IJ129" s="116"/>
      <c r="IK129" s="16">
        <f t="shared" si="101"/>
        <v>0</v>
      </c>
      <c r="IL129" s="90"/>
      <c r="IM129" s="90"/>
      <c r="IN129" s="90"/>
      <c r="IO129" s="116"/>
      <c r="IP129" s="16">
        <f t="shared" si="102"/>
        <v>0</v>
      </c>
    </row>
    <row r="130" spans="1:250" x14ac:dyDescent="0.25">
      <c r="A130" s="90"/>
      <c r="B130" s="90"/>
      <c r="C130" s="90"/>
      <c r="D130" s="116"/>
      <c r="E130" s="16">
        <f t="shared" si="53"/>
        <v>0</v>
      </c>
      <c r="F130" s="90"/>
      <c r="G130" s="90"/>
      <c r="H130" s="90"/>
      <c r="I130" s="116"/>
      <c r="J130" s="16">
        <f t="shared" si="54"/>
        <v>0</v>
      </c>
      <c r="K130" s="90"/>
      <c r="L130" s="90"/>
      <c r="M130" s="90"/>
      <c r="N130" s="116"/>
      <c r="O130" s="16">
        <f t="shared" si="55"/>
        <v>0</v>
      </c>
      <c r="P130" s="90"/>
      <c r="Q130" s="90"/>
      <c r="R130" s="90"/>
      <c r="S130" s="116"/>
      <c r="T130" s="16">
        <f t="shared" si="56"/>
        <v>0</v>
      </c>
      <c r="U130" s="90"/>
      <c r="V130" s="90"/>
      <c r="W130" s="90"/>
      <c r="X130" s="116"/>
      <c r="Y130" s="16">
        <f t="shared" si="57"/>
        <v>0</v>
      </c>
      <c r="Z130" s="90"/>
      <c r="AA130" s="90"/>
      <c r="AB130" s="90"/>
      <c r="AC130" s="116"/>
      <c r="AD130" s="16">
        <f t="shared" si="58"/>
        <v>0</v>
      </c>
      <c r="AE130" s="90"/>
      <c r="AF130" s="90"/>
      <c r="AG130" s="90"/>
      <c r="AH130" s="116"/>
      <c r="AI130" s="16">
        <f t="shared" si="59"/>
        <v>0</v>
      </c>
      <c r="AJ130" s="90"/>
      <c r="AK130" s="90"/>
      <c r="AL130" s="90"/>
      <c r="AM130" s="116"/>
      <c r="AN130" s="16">
        <f t="shared" si="60"/>
        <v>0</v>
      </c>
      <c r="AO130" s="90"/>
      <c r="AP130" s="90"/>
      <c r="AQ130" s="90"/>
      <c r="AR130" s="116"/>
      <c r="AS130" s="16">
        <f t="shared" si="61"/>
        <v>0</v>
      </c>
      <c r="AT130" s="90"/>
      <c r="AU130" s="90"/>
      <c r="AV130" s="90"/>
      <c r="AW130" s="116"/>
      <c r="AX130" s="16">
        <f t="shared" si="62"/>
        <v>0</v>
      </c>
      <c r="AY130" s="90"/>
      <c r="AZ130" s="90"/>
      <c r="BA130" s="90"/>
      <c r="BB130" s="116"/>
      <c r="BC130" s="16">
        <f t="shared" si="63"/>
        <v>0</v>
      </c>
      <c r="BD130" s="90"/>
      <c r="BE130" s="90"/>
      <c r="BF130" s="90"/>
      <c r="BG130" s="116"/>
      <c r="BH130" s="16">
        <f t="shared" si="64"/>
        <v>0</v>
      </c>
      <c r="BI130" s="90"/>
      <c r="BJ130" s="90"/>
      <c r="BK130" s="90"/>
      <c r="BL130" s="116"/>
      <c r="BM130" s="16">
        <f t="shared" si="65"/>
        <v>0</v>
      </c>
      <c r="BN130" s="90"/>
      <c r="BO130" s="90"/>
      <c r="BP130" s="90"/>
      <c r="BQ130" s="116"/>
      <c r="BR130" s="16">
        <f t="shared" si="66"/>
        <v>0</v>
      </c>
      <c r="BS130" s="90"/>
      <c r="BT130" s="90"/>
      <c r="BU130" s="90"/>
      <c r="BV130" s="116"/>
      <c r="BW130" s="16">
        <f t="shared" si="67"/>
        <v>0</v>
      </c>
      <c r="BX130" s="90"/>
      <c r="BY130" s="90"/>
      <c r="BZ130" s="90"/>
      <c r="CA130" s="116"/>
      <c r="CB130" s="16">
        <f t="shared" si="68"/>
        <v>0</v>
      </c>
      <c r="CC130" s="90"/>
      <c r="CD130" s="90"/>
      <c r="CE130" s="90"/>
      <c r="CF130" s="116"/>
      <c r="CG130" s="16">
        <f t="shared" si="69"/>
        <v>0</v>
      </c>
      <c r="CH130" s="90"/>
      <c r="CI130" s="90"/>
      <c r="CJ130" s="90"/>
      <c r="CK130" s="116"/>
      <c r="CL130" s="16">
        <f t="shared" si="70"/>
        <v>0</v>
      </c>
      <c r="CM130" s="90"/>
      <c r="CN130" s="90"/>
      <c r="CO130" s="90"/>
      <c r="CP130" s="116"/>
      <c r="CQ130" s="16">
        <f t="shared" si="71"/>
        <v>0</v>
      </c>
      <c r="CR130" s="90"/>
      <c r="CS130" s="90"/>
      <c r="CT130" s="90"/>
      <c r="CU130" s="116"/>
      <c r="CV130" s="16">
        <f t="shared" si="72"/>
        <v>0</v>
      </c>
      <c r="CW130" s="90"/>
      <c r="CX130" s="90"/>
      <c r="CY130" s="90"/>
      <c r="CZ130" s="116"/>
      <c r="DA130" s="16">
        <f t="shared" si="73"/>
        <v>0</v>
      </c>
      <c r="DB130" s="90"/>
      <c r="DC130" s="90"/>
      <c r="DD130" s="90"/>
      <c r="DE130" s="116"/>
      <c r="DF130" s="16">
        <f t="shared" si="74"/>
        <v>0</v>
      </c>
      <c r="DG130" s="90"/>
      <c r="DH130" s="90"/>
      <c r="DI130" s="90"/>
      <c r="DJ130" s="116"/>
      <c r="DK130" s="16">
        <f t="shared" si="75"/>
        <v>0</v>
      </c>
      <c r="DL130" s="90"/>
      <c r="DM130" s="90"/>
      <c r="DN130" s="90"/>
      <c r="DO130" s="116"/>
      <c r="DP130" s="16">
        <f t="shared" si="76"/>
        <v>0</v>
      </c>
      <c r="DQ130" s="90"/>
      <c r="DR130" s="90"/>
      <c r="DS130" s="90"/>
      <c r="DT130" s="116"/>
      <c r="DU130" s="16">
        <f t="shared" si="77"/>
        <v>0</v>
      </c>
      <c r="DV130" s="90"/>
      <c r="DW130" s="90"/>
      <c r="DX130" s="90"/>
      <c r="DY130" s="116"/>
      <c r="DZ130" s="16">
        <f t="shared" si="78"/>
        <v>0</v>
      </c>
      <c r="EA130" s="90"/>
      <c r="EB130" s="90"/>
      <c r="EC130" s="90"/>
      <c r="ED130" s="116"/>
      <c r="EE130" s="16">
        <f t="shared" si="79"/>
        <v>0</v>
      </c>
      <c r="EF130" s="90"/>
      <c r="EG130" s="90"/>
      <c r="EH130" s="90"/>
      <c r="EI130" s="116"/>
      <c r="EJ130" s="16">
        <f t="shared" si="80"/>
        <v>0</v>
      </c>
      <c r="EK130" s="90"/>
      <c r="EL130" s="90"/>
      <c r="EM130" s="90"/>
      <c r="EN130" s="116"/>
      <c r="EO130" s="16">
        <f t="shared" si="81"/>
        <v>0</v>
      </c>
      <c r="EP130" s="90"/>
      <c r="EQ130" s="90"/>
      <c r="ER130" s="90"/>
      <c r="ES130" s="116"/>
      <c r="ET130" s="16">
        <f t="shared" si="82"/>
        <v>0</v>
      </c>
      <c r="EU130" s="90"/>
      <c r="EV130" s="90"/>
      <c r="EW130" s="90"/>
      <c r="EX130" s="116"/>
      <c r="EY130" s="16">
        <f t="shared" si="83"/>
        <v>0</v>
      </c>
      <c r="EZ130" s="90"/>
      <c r="FA130" s="90"/>
      <c r="FB130" s="90"/>
      <c r="FC130" s="116"/>
      <c r="FD130" s="16">
        <f t="shared" si="84"/>
        <v>0</v>
      </c>
      <c r="FE130" s="90"/>
      <c r="FF130" s="90"/>
      <c r="FG130" s="90"/>
      <c r="FH130" s="116"/>
      <c r="FI130" s="16">
        <f t="shared" si="85"/>
        <v>0</v>
      </c>
      <c r="FJ130" s="90"/>
      <c r="FK130" s="90"/>
      <c r="FL130" s="90"/>
      <c r="FM130" s="116"/>
      <c r="FN130" s="16">
        <f t="shared" si="86"/>
        <v>0</v>
      </c>
      <c r="FO130" s="90"/>
      <c r="FP130" s="90"/>
      <c r="FQ130" s="90"/>
      <c r="FR130" s="116"/>
      <c r="FS130" s="16">
        <f t="shared" si="87"/>
        <v>0</v>
      </c>
      <c r="FT130" s="90"/>
      <c r="FU130" s="90"/>
      <c r="FV130" s="90"/>
      <c r="FW130" s="116"/>
      <c r="FX130" s="16">
        <f t="shared" si="88"/>
        <v>0</v>
      </c>
      <c r="FY130" s="90"/>
      <c r="FZ130" s="90"/>
      <c r="GA130" s="90"/>
      <c r="GB130" s="116"/>
      <c r="GC130" s="16">
        <f t="shared" si="89"/>
        <v>0</v>
      </c>
      <c r="GD130" s="90"/>
      <c r="GE130" s="90"/>
      <c r="GF130" s="90"/>
      <c r="GG130" s="116"/>
      <c r="GH130" s="16">
        <f t="shared" si="90"/>
        <v>0</v>
      </c>
      <c r="GI130" s="90"/>
      <c r="GJ130" s="90"/>
      <c r="GK130" s="90"/>
      <c r="GL130" s="116"/>
      <c r="GM130" s="16">
        <f t="shared" si="91"/>
        <v>0</v>
      </c>
      <c r="GN130" s="90"/>
      <c r="GO130" s="90"/>
      <c r="GP130" s="90"/>
      <c r="GQ130" s="116"/>
      <c r="GR130" s="16">
        <f t="shared" si="92"/>
        <v>0</v>
      </c>
      <c r="GS130" s="90"/>
      <c r="GT130" s="90"/>
      <c r="GU130" s="90"/>
      <c r="GV130" s="116"/>
      <c r="GW130" s="16">
        <f t="shared" si="93"/>
        <v>0</v>
      </c>
      <c r="GX130" s="90"/>
      <c r="GY130" s="90"/>
      <c r="GZ130" s="90"/>
      <c r="HA130" s="116"/>
      <c r="HB130" s="16">
        <f t="shared" si="94"/>
        <v>0</v>
      </c>
      <c r="HC130" s="90"/>
      <c r="HD130" s="90"/>
      <c r="HE130" s="90"/>
      <c r="HF130" s="116"/>
      <c r="HG130" s="16">
        <f t="shared" si="95"/>
        <v>0</v>
      </c>
      <c r="HH130" s="90"/>
      <c r="HI130" s="90"/>
      <c r="HJ130" s="90"/>
      <c r="HK130" s="116"/>
      <c r="HL130" s="16">
        <f t="shared" si="96"/>
        <v>0</v>
      </c>
      <c r="HM130" s="90"/>
      <c r="HN130" s="90"/>
      <c r="HO130" s="90"/>
      <c r="HP130" s="116"/>
      <c r="HQ130" s="16">
        <f t="shared" si="97"/>
        <v>0</v>
      </c>
      <c r="HR130" s="90"/>
      <c r="HS130" s="90"/>
      <c r="HT130" s="90"/>
      <c r="HU130" s="116"/>
      <c r="HV130" s="16">
        <f t="shared" si="98"/>
        <v>0</v>
      </c>
      <c r="HW130" s="90"/>
      <c r="HX130" s="90"/>
      <c r="HY130" s="90"/>
      <c r="HZ130" s="116"/>
      <c r="IA130" s="16">
        <f t="shared" si="99"/>
        <v>0</v>
      </c>
      <c r="IB130" s="90"/>
      <c r="IC130" s="90"/>
      <c r="ID130" s="90"/>
      <c r="IE130" s="116"/>
      <c r="IF130" s="16">
        <f t="shared" si="100"/>
        <v>0</v>
      </c>
      <c r="IG130" s="90"/>
      <c r="IH130" s="90"/>
      <c r="II130" s="90"/>
      <c r="IJ130" s="116"/>
      <c r="IK130" s="16">
        <f t="shared" si="101"/>
        <v>0</v>
      </c>
      <c r="IL130" s="90"/>
      <c r="IM130" s="90"/>
      <c r="IN130" s="90"/>
      <c r="IO130" s="116"/>
      <c r="IP130" s="16">
        <f t="shared" si="102"/>
        <v>0</v>
      </c>
    </row>
    <row r="131" spans="1:250" x14ac:dyDescent="0.25">
      <c r="A131" s="90"/>
      <c r="B131" s="90"/>
      <c r="C131" s="90"/>
      <c r="D131" s="116"/>
      <c r="E131" s="16">
        <f t="shared" si="53"/>
        <v>0</v>
      </c>
      <c r="F131" s="90"/>
      <c r="G131" s="90"/>
      <c r="H131" s="90"/>
      <c r="I131" s="116"/>
      <c r="J131" s="16">
        <f t="shared" si="54"/>
        <v>0</v>
      </c>
      <c r="K131" s="90"/>
      <c r="L131" s="90"/>
      <c r="M131" s="90"/>
      <c r="N131" s="116"/>
      <c r="O131" s="16">
        <f t="shared" si="55"/>
        <v>0</v>
      </c>
      <c r="P131" s="90"/>
      <c r="Q131" s="90"/>
      <c r="R131" s="90"/>
      <c r="S131" s="116"/>
      <c r="T131" s="16">
        <f t="shared" si="56"/>
        <v>0</v>
      </c>
      <c r="U131" s="90"/>
      <c r="V131" s="90"/>
      <c r="W131" s="90"/>
      <c r="X131" s="116"/>
      <c r="Y131" s="16">
        <f t="shared" si="57"/>
        <v>0</v>
      </c>
      <c r="Z131" s="90"/>
      <c r="AA131" s="90"/>
      <c r="AB131" s="90"/>
      <c r="AC131" s="116"/>
      <c r="AD131" s="16">
        <f t="shared" si="58"/>
        <v>0</v>
      </c>
      <c r="AE131" s="90"/>
      <c r="AF131" s="90"/>
      <c r="AG131" s="90"/>
      <c r="AH131" s="116"/>
      <c r="AI131" s="16">
        <f t="shared" si="59"/>
        <v>0</v>
      </c>
      <c r="AJ131" s="90"/>
      <c r="AK131" s="90"/>
      <c r="AL131" s="90"/>
      <c r="AM131" s="116"/>
      <c r="AN131" s="16">
        <f t="shared" si="60"/>
        <v>0</v>
      </c>
      <c r="AO131" s="90"/>
      <c r="AP131" s="90"/>
      <c r="AQ131" s="90"/>
      <c r="AR131" s="116"/>
      <c r="AS131" s="16">
        <f t="shared" si="61"/>
        <v>0</v>
      </c>
      <c r="AT131" s="90"/>
      <c r="AU131" s="90"/>
      <c r="AV131" s="90"/>
      <c r="AW131" s="116"/>
      <c r="AX131" s="16">
        <f t="shared" si="62"/>
        <v>0</v>
      </c>
      <c r="AY131" s="90"/>
      <c r="AZ131" s="90"/>
      <c r="BA131" s="90"/>
      <c r="BB131" s="116"/>
      <c r="BC131" s="16">
        <f t="shared" si="63"/>
        <v>0</v>
      </c>
      <c r="BD131" s="90"/>
      <c r="BE131" s="90"/>
      <c r="BF131" s="90"/>
      <c r="BG131" s="116"/>
      <c r="BH131" s="16">
        <f t="shared" si="64"/>
        <v>0</v>
      </c>
      <c r="BI131" s="90"/>
      <c r="BJ131" s="90"/>
      <c r="BK131" s="90"/>
      <c r="BL131" s="116"/>
      <c r="BM131" s="16">
        <f t="shared" si="65"/>
        <v>0</v>
      </c>
      <c r="BN131" s="90"/>
      <c r="BO131" s="90"/>
      <c r="BP131" s="90"/>
      <c r="BQ131" s="116"/>
      <c r="BR131" s="16">
        <f t="shared" si="66"/>
        <v>0</v>
      </c>
      <c r="BS131" s="90"/>
      <c r="BT131" s="90"/>
      <c r="BU131" s="90"/>
      <c r="BV131" s="116"/>
      <c r="BW131" s="16">
        <f t="shared" si="67"/>
        <v>0</v>
      </c>
      <c r="BX131" s="90"/>
      <c r="BY131" s="90"/>
      <c r="BZ131" s="90"/>
      <c r="CA131" s="116"/>
      <c r="CB131" s="16">
        <f t="shared" si="68"/>
        <v>0</v>
      </c>
      <c r="CC131" s="90"/>
      <c r="CD131" s="90"/>
      <c r="CE131" s="90"/>
      <c r="CF131" s="116"/>
      <c r="CG131" s="16">
        <f t="shared" si="69"/>
        <v>0</v>
      </c>
      <c r="CH131" s="90"/>
      <c r="CI131" s="90"/>
      <c r="CJ131" s="90"/>
      <c r="CK131" s="116"/>
      <c r="CL131" s="16">
        <f t="shared" si="70"/>
        <v>0</v>
      </c>
      <c r="CM131" s="90"/>
      <c r="CN131" s="90"/>
      <c r="CO131" s="90"/>
      <c r="CP131" s="116"/>
      <c r="CQ131" s="16">
        <f t="shared" si="71"/>
        <v>0</v>
      </c>
      <c r="CR131" s="90"/>
      <c r="CS131" s="90"/>
      <c r="CT131" s="90"/>
      <c r="CU131" s="116"/>
      <c r="CV131" s="16">
        <f t="shared" si="72"/>
        <v>0</v>
      </c>
      <c r="CW131" s="90"/>
      <c r="CX131" s="90"/>
      <c r="CY131" s="90"/>
      <c r="CZ131" s="116"/>
      <c r="DA131" s="16">
        <f t="shared" si="73"/>
        <v>0</v>
      </c>
      <c r="DB131" s="90"/>
      <c r="DC131" s="90"/>
      <c r="DD131" s="90"/>
      <c r="DE131" s="116"/>
      <c r="DF131" s="16">
        <f t="shared" si="74"/>
        <v>0</v>
      </c>
      <c r="DG131" s="90"/>
      <c r="DH131" s="90"/>
      <c r="DI131" s="90"/>
      <c r="DJ131" s="116"/>
      <c r="DK131" s="16">
        <f t="shared" si="75"/>
        <v>0</v>
      </c>
      <c r="DL131" s="90"/>
      <c r="DM131" s="90"/>
      <c r="DN131" s="90"/>
      <c r="DO131" s="116"/>
      <c r="DP131" s="16">
        <f t="shared" si="76"/>
        <v>0</v>
      </c>
      <c r="DQ131" s="90"/>
      <c r="DR131" s="90"/>
      <c r="DS131" s="90"/>
      <c r="DT131" s="116"/>
      <c r="DU131" s="16">
        <f t="shared" si="77"/>
        <v>0</v>
      </c>
      <c r="DV131" s="90"/>
      <c r="DW131" s="90"/>
      <c r="DX131" s="90"/>
      <c r="DY131" s="116"/>
      <c r="DZ131" s="16">
        <f t="shared" si="78"/>
        <v>0</v>
      </c>
      <c r="EA131" s="90"/>
      <c r="EB131" s="90"/>
      <c r="EC131" s="90"/>
      <c r="ED131" s="116"/>
      <c r="EE131" s="16">
        <f t="shared" si="79"/>
        <v>0</v>
      </c>
      <c r="EF131" s="90"/>
      <c r="EG131" s="90"/>
      <c r="EH131" s="90"/>
      <c r="EI131" s="116"/>
      <c r="EJ131" s="16">
        <f t="shared" si="80"/>
        <v>0</v>
      </c>
      <c r="EK131" s="90"/>
      <c r="EL131" s="90"/>
      <c r="EM131" s="90"/>
      <c r="EN131" s="116"/>
      <c r="EO131" s="16">
        <f t="shared" si="81"/>
        <v>0</v>
      </c>
      <c r="EP131" s="90"/>
      <c r="EQ131" s="90"/>
      <c r="ER131" s="90"/>
      <c r="ES131" s="116"/>
      <c r="ET131" s="16">
        <f t="shared" si="82"/>
        <v>0</v>
      </c>
      <c r="EU131" s="90"/>
      <c r="EV131" s="90"/>
      <c r="EW131" s="90"/>
      <c r="EX131" s="116"/>
      <c r="EY131" s="16">
        <f t="shared" si="83"/>
        <v>0</v>
      </c>
      <c r="EZ131" s="90"/>
      <c r="FA131" s="90"/>
      <c r="FB131" s="90"/>
      <c r="FC131" s="116"/>
      <c r="FD131" s="16">
        <f t="shared" si="84"/>
        <v>0</v>
      </c>
      <c r="FE131" s="90"/>
      <c r="FF131" s="90"/>
      <c r="FG131" s="90"/>
      <c r="FH131" s="116"/>
      <c r="FI131" s="16">
        <f t="shared" si="85"/>
        <v>0</v>
      </c>
      <c r="FJ131" s="90"/>
      <c r="FK131" s="90"/>
      <c r="FL131" s="90"/>
      <c r="FM131" s="116"/>
      <c r="FN131" s="16">
        <f t="shared" si="86"/>
        <v>0</v>
      </c>
      <c r="FO131" s="90"/>
      <c r="FP131" s="90"/>
      <c r="FQ131" s="90"/>
      <c r="FR131" s="116"/>
      <c r="FS131" s="16">
        <f t="shared" si="87"/>
        <v>0</v>
      </c>
      <c r="FT131" s="90"/>
      <c r="FU131" s="90"/>
      <c r="FV131" s="90"/>
      <c r="FW131" s="116"/>
      <c r="FX131" s="16">
        <f t="shared" si="88"/>
        <v>0</v>
      </c>
      <c r="FY131" s="90"/>
      <c r="FZ131" s="90"/>
      <c r="GA131" s="90"/>
      <c r="GB131" s="116"/>
      <c r="GC131" s="16">
        <f t="shared" si="89"/>
        <v>0</v>
      </c>
      <c r="GD131" s="90"/>
      <c r="GE131" s="90"/>
      <c r="GF131" s="90"/>
      <c r="GG131" s="116"/>
      <c r="GH131" s="16">
        <f t="shared" si="90"/>
        <v>0</v>
      </c>
      <c r="GI131" s="90"/>
      <c r="GJ131" s="90"/>
      <c r="GK131" s="90"/>
      <c r="GL131" s="116"/>
      <c r="GM131" s="16">
        <f t="shared" si="91"/>
        <v>0</v>
      </c>
      <c r="GN131" s="90"/>
      <c r="GO131" s="90"/>
      <c r="GP131" s="90"/>
      <c r="GQ131" s="116"/>
      <c r="GR131" s="16">
        <f t="shared" si="92"/>
        <v>0</v>
      </c>
      <c r="GS131" s="90"/>
      <c r="GT131" s="90"/>
      <c r="GU131" s="90"/>
      <c r="GV131" s="116"/>
      <c r="GW131" s="16">
        <f t="shared" si="93"/>
        <v>0</v>
      </c>
      <c r="GX131" s="90"/>
      <c r="GY131" s="90"/>
      <c r="GZ131" s="90"/>
      <c r="HA131" s="116"/>
      <c r="HB131" s="16">
        <f t="shared" si="94"/>
        <v>0</v>
      </c>
      <c r="HC131" s="90"/>
      <c r="HD131" s="90"/>
      <c r="HE131" s="90"/>
      <c r="HF131" s="116"/>
      <c r="HG131" s="16">
        <f t="shared" si="95"/>
        <v>0</v>
      </c>
      <c r="HH131" s="90"/>
      <c r="HI131" s="90"/>
      <c r="HJ131" s="90"/>
      <c r="HK131" s="116"/>
      <c r="HL131" s="16">
        <f t="shared" si="96"/>
        <v>0</v>
      </c>
      <c r="HM131" s="90"/>
      <c r="HN131" s="90"/>
      <c r="HO131" s="90"/>
      <c r="HP131" s="116"/>
      <c r="HQ131" s="16">
        <f t="shared" si="97"/>
        <v>0</v>
      </c>
      <c r="HR131" s="90"/>
      <c r="HS131" s="90"/>
      <c r="HT131" s="90"/>
      <c r="HU131" s="116"/>
      <c r="HV131" s="16">
        <f t="shared" si="98"/>
        <v>0</v>
      </c>
      <c r="HW131" s="90"/>
      <c r="HX131" s="90"/>
      <c r="HY131" s="90"/>
      <c r="HZ131" s="116"/>
      <c r="IA131" s="16">
        <f t="shared" si="99"/>
        <v>0</v>
      </c>
      <c r="IB131" s="90"/>
      <c r="IC131" s="90"/>
      <c r="ID131" s="90"/>
      <c r="IE131" s="116"/>
      <c r="IF131" s="16">
        <f t="shared" si="100"/>
        <v>0</v>
      </c>
      <c r="IG131" s="90"/>
      <c r="IH131" s="90"/>
      <c r="II131" s="90"/>
      <c r="IJ131" s="116"/>
      <c r="IK131" s="16">
        <f t="shared" si="101"/>
        <v>0</v>
      </c>
      <c r="IL131" s="90"/>
      <c r="IM131" s="90"/>
      <c r="IN131" s="90"/>
      <c r="IO131" s="116"/>
      <c r="IP131" s="16">
        <f t="shared" si="102"/>
        <v>0</v>
      </c>
    </row>
    <row r="132" spans="1:250" x14ac:dyDescent="0.25">
      <c r="A132" s="90"/>
      <c r="B132" s="90"/>
      <c r="C132" s="90"/>
      <c r="D132" s="116"/>
      <c r="E132" s="16">
        <f t="shared" si="53"/>
        <v>0</v>
      </c>
      <c r="F132" s="90"/>
      <c r="G132" s="90"/>
      <c r="H132" s="90"/>
      <c r="I132" s="116"/>
      <c r="J132" s="16">
        <f t="shared" si="54"/>
        <v>0</v>
      </c>
      <c r="K132" s="90"/>
      <c r="L132" s="90"/>
      <c r="M132" s="90"/>
      <c r="N132" s="116"/>
      <c r="O132" s="16">
        <f t="shared" si="55"/>
        <v>0</v>
      </c>
      <c r="P132" s="90"/>
      <c r="Q132" s="90"/>
      <c r="R132" s="90"/>
      <c r="S132" s="116"/>
      <c r="T132" s="16">
        <f t="shared" si="56"/>
        <v>0</v>
      </c>
      <c r="U132" s="90"/>
      <c r="V132" s="90"/>
      <c r="W132" s="90"/>
      <c r="X132" s="116"/>
      <c r="Y132" s="16">
        <f t="shared" si="57"/>
        <v>0</v>
      </c>
      <c r="Z132" s="90"/>
      <c r="AA132" s="90"/>
      <c r="AB132" s="90"/>
      <c r="AC132" s="116"/>
      <c r="AD132" s="16">
        <f t="shared" si="58"/>
        <v>0</v>
      </c>
      <c r="AE132" s="90"/>
      <c r="AF132" s="90"/>
      <c r="AG132" s="90"/>
      <c r="AH132" s="116"/>
      <c r="AI132" s="16">
        <f t="shared" si="59"/>
        <v>0</v>
      </c>
      <c r="AJ132" s="90"/>
      <c r="AK132" s="90"/>
      <c r="AL132" s="90"/>
      <c r="AM132" s="116"/>
      <c r="AN132" s="16">
        <f t="shared" si="60"/>
        <v>0</v>
      </c>
      <c r="AO132" s="90"/>
      <c r="AP132" s="90"/>
      <c r="AQ132" s="90"/>
      <c r="AR132" s="116"/>
      <c r="AS132" s="16">
        <f t="shared" si="61"/>
        <v>0</v>
      </c>
      <c r="AT132" s="90"/>
      <c r="AU132" s="90"/>
      <c r="AV132" s="90"/>
      <c r="AW132" s="116"/>
      <c r="AX132" s="16">
        <f t="shared" si="62"/>
        <v>0</v>
      </c>
      <c r="AY132" s="90"/>
      <c r="AZ132" s="90"/>
      <c r="BA132" s="90"/>
      <c r="BB132" s="116"/>
      <c r="BC132" s="16">
        <f t="shared" si="63"/>
        <v>0</v>
      </c>
      <c r="BD132" s="90"/>
      <c r="BE132" s="90"/>
      <c r="BF132" s="90"/>
      <c r="BG132" s="116"/>
      <c r="BH132" s="16">
        <f t="shared" si="64"/>
        <v>0</v>
      </c>
      <c r="BI132" s="90"/>
      <c r="BJ132" s="90"/>
      <c r="BK132" s="90"/>
      <c r="BL132" s="116"/>
      <c r="BM132" s="16">
        <f t="shared" si="65"/>
        <v>0</v>
      </c>
      <c r="BN132" s="90"/>
      <c r="BO132" s="90"/>
      <c r="BP132" s="90"/>
      <c r="BQ132" s="116"/>
      <c r="BR132" s="16">
        <f t="shared" si="66"/>
        <v>0</v>
      </c>
      <c r="BS132" s="90"/>
      <c r="BT132" s="90"/>
      <c r="BU132" s="90"/>
      <c r="BV132" s="116"/>
      <c r="BW132" s="16">
        <f t="shared" si="67"/>
        <v>0</v>
      </c>
      <c r="BX132" s="90"/>
      <c r="BY132" s="90"/>
      <c r="BZ132" s="90"/>
      <c r="CA132" s="116"/>
      <c r="CB132" s="16">
        <f t="shared" si="68"/>
        <v>0</v>
      </c>
      <c r="CC132" s="90"/>
      <c r="CD132" s="90"/>
      <c r="CE132" s="90"/>
      <c r="CF132" s="116"/>
      <c r="CG132" s="16">
        <f t="shared" si="69"/>
        <v>0</v>
      </c>
      <c r="CH132" s="90"/>
      <c r="CI132" s="90"/>
      <c r="CJ132" s="90"/>
      <c r="CK132" s="116"/>
      <c r="CL132" s="16">
        <f t="shared" si="70"/>
        <v>0</v>
      </c>
      <c r="CM132" s="90"/>
      <c r="CN132" s="90"/>
      <c r="CO132" s="90"/>
      <c r="CP132" s="116"/>
      <c r="CQ132" s="16">
        <f t="shared" si="71"/>
        <v>0</v>
      </c>
      <c r="CR132" s="90"/>
      <c r="CS132" s="90"/>
      <c r="CT132" s="90"/>
      <c r="CU132" s="116"/>
      <c r="CV132" s="16">
        <f t="shared" si="72"/>
        <v>0</v>
      </c>
      <c r="CW132" s="90"/>
      <c r="CX132" s="90"/>
      <c r="CY132" s="90"/>
      <c r="CZ132" s="116"/>
      <c r="DA132" s="16">
        <f t="shared" si="73"/>
        <v>0</v>
      </c>
      <c r="DB132" s="90"/>
      <c r="DC132" s="90"/>
      <c r="DD132" s="90"/>
      <c r="DE132" s="116"/>
      <c r="DF132" s="16">
        <f t="shared" si="74"/>
        <v>0</v>
      </c>
      <c r="DG132" s="90"/>
      <c r="DH132" s="90"/>
      <c r="DI132" s="90"/>
      <c r="DJ132" s="116"/>
      <c r="DK132" s="16">
        <f t="shared" si="75"/>
        <v>0</v>
      </c>
      <c r="DL132" s="90"/>
      <c r="DM132" s="90"/>
      <c r="DN132" s="90"/>
      <c r="DO132" s="116"/>
      <c r="DP132" s="16">
        <f t="shared" si="76"/>
        <v>0</v>
      </c>
      <c r="DQ132" s="90"/>
      <c r="DR132" s="90"/>
      <c r="DS132" s="90"/>
      <c r="DT132" s="116"/>
      <c r="DU132" s="16">
        <f t="shared" si="77"/>
        <v>0</v>
      </c>
      <c r="DV132" s="90"/>
      <c r="DW132" s="90"/>
      <c r="DX132" s="90"/>
      <c r="DY132" s="116"/>
      <c r="DZ132" s="16">
        <f t="shared" si="78"/>
        <v>0</v>
      </c>
      <c r="EA132" s="90"/>
      <c r="EB132" s="90"/>
      <c r="EC132" s="90"/>
      <c r="ED132" s="116"/>
      <c r="EE132" s="16">
        <f t="shared" si="79"/>
        <v>0</v>
      </c>
      <c r="EF132" s="90"/>
      <c r="EG132" s="90"/>
      <c r="EH132" s="90"/>
      <c r="EI132" s="116"/>
      <c r="EJ132" s="16">
        <f t="shared" si="80"/>
        <v>0</v>
      </c>
      <c r="EK132" s="90"/>
      <c r="EL132" s="90"/>
      <c r="EM132" s="90"/>
      <c r="EN132" s="116"/>
      <c r="EO132" s="16">
        <f t="shared" si="81"/>
        <v>0</v>
      </c>
      <c r="EP132" s="90"/>
      <c r="EQ132" s="90"/>
      <c r="ER132" s="90"/>
      <c r="ES132" s="116"/>
      <c r="ET132" s="16">
        <f t="shared" si="82"/>
        <v>0</v>
      </c>
      <c r="EU132" s="90"/>
      <c r="EV132" s="90"/>
      <c r="EW132" s="90"/>
      <c r="EX132" s="116"/>
      <c r="EY132" s="16">
        <f t="shared" si="83"/>
        <v>0</v>
      </c>
      <c r="EZ132" s="90"/>
      <c r="FA132" s="90"/>
      <c r="FB132" s="90"/>
      <c r="FC132" s="116"/>
      <c r="FD132" s="16">
        <f t="shared" si="84"/>
        <v>0</v>
      </c>
      <c r="FE132" s="90"/>
      <c r="FF132" s="90"/>
      <c r="FG132" s="90"/>
      <c r="FH132" s="116"/>
      <c r="FI132" s="16">
        <f t="shared" si="85"/>
        <v>0</v>
      </c>
      <c r="FJ132" s="90"/>
      <c r="FK132" s="90"/>
      <c r="FL132" s="90"/>
      <c r="FM132" s="116"/>
      <c r="FN132" s="16">
        <f t="shared" si="86"/>
        <v>0</v>
      </c>
      <c r="FO132" s="90"/>
      <c r="FP132" s="90"/>
      <c r="FQ132" s="90"/>
      <c r="FR132" s="116"/>
      <c r="FS132" s="16">
        <f t="shared" si="87"/>
        <v>0</v>
      </c>
      <c r="FT132" s="90"/>
      <c r="FU132" s="90"/>
      <c r="FV132" s="90"/>
      <c r="FW132" s="116"/>
      <c r="FX132" s="16">
        <f t="shared" si="88"/>
        <v>0</v>
      </c>
      <c r="FY132" s="90"/>
      <c r="FZ132" s="90"/>
      <c r="GA132" s="90"/>
      <c r="GB132" s="116"/>
      <c r="GC132" s="16">
        <f t="shared" si="89"/>
        <v>0</v>
      </c>
      <c r="GD132" s="90"/>
      <c r="GE132" s="90"/>
      <c r="GF132" s="90"/>
      <c r="GG132" s="116"/>
      <c r="GH132" s="16">
        <f t="shared" si="90"/>
        <v>0</v>
      </c>
      <c r="GI132" s="90"/>
      <c r="GJ132" s="90"/>
      <c r="GK132" s="90"/>
      <c r="GL132" s="116"/>
      <c r="GM132" s="16">
        <f t="shared" si="91"/>
        <v>0</v>
      </c>
      <c r="GN132" s="90"/>
      <c r="GO132" s="90"/>
      <c r="GP132" s="90"/>
      <c r="GQ132" s="116"/>
      <c r="GR132" s="16">
        <f t="shared" si="92"/>
        <v>0</v>
      </c>
      <c r="GS132" s="90"/>
      <c r="GT132" s="90"/>
      <c r="GU132" s="90"/>
      <c r="GV132" s="116"/>
      <c r="GW132" s="16">
        <f t="shared" si="93"/>
        <v>0</v>
      </c>
      <c r="GX132" s="90"/>
      <c r="GY132" s="90"/>
      <c r="GZ132" s="90"/>
      <c r="HA132" s="116"/>
      <c r="HB132" s="16">
        <f t="shared" si="94"/>
        <v>0</v>
      </c>
      <c r="HC132" s="90"/>
      <c r="HD132" s="90"/>
      <c r="HE132" s="90"/>
      <c r="HF132" s="116"/>
      <c r="HG132" s="16">
        <f t="shared" si="95"/>
        <v>0</v>
      </c>
      <c r="HH132" s="90"/>
      <c r="HI132" s="90"/>
      <c r="HJ132" s="90"/>
      <c r="HK132" s="116"/>
      <c r="HL132" s="16">
        <f t="shared" si="96"/>
        <v>0</v>
      </c>
      <c r="HM132" s="90"/>
      <c r="HN132" s="90"/>
      <c r="HO132" s="90"/>
      <c r="HP132" s="116"/>
      <c r="HQ132" s="16">
        <f t="shared" si="97"/>
        <v>0</v>
      </c>
      <c r="HR132" s="90"/>
      <c r="HS132" s="90"/>
      <c r="HT132" s="90"/>
      <c r="HU132" s="116"/>
      <c r="HV132" s="16">
        <f t="shared" si="98"/>
        <v>0</v>
      </c>
      <c r="HW132" s="90"/>
      <c r="HX132" s="90"/>
      <c r="HY132" s="90"/>
      <c r="HZ132" s="116"/>
      <c r="IA132" s="16">
        <f t="shared" si="99"/>
        <v>0</v>
      </c>
      <c r="IB132" s="90"/>
      <c r="IC132" s="90"/>
      <c r="ID132" s="90"/>
      <c r="IE132" s="116"/>
      <c r="IF132" s="16">
        <f t="shared" si="100"/>
        <v>0</v>
      </c>
      <c r="IG132" s="90"/>
      <c r="IH132" s="90"/>
      <c r="II132" s="90"/>
      <c r="IJ132" s="116"/>
      <c r="IK132" s="16">
        <f t="shared" si="101"/>
        <v>0</v>
      </c>
      <c r="IL132" s="90"/>
      <c r="IM132" s="90"/>
      <c r="IN132" s="90"/>
      <c r="IO132" s="116"/>
      <c r="IP132" s="16">
        <f t="shared" si="102"/>
        <v>0</v>
      </c>
    </row>
    <row r="133" spans="1:250" x14ac:dyDescent="0.25">
      <c r="A133" s="90"/>
      <c r="B133" s="90"/>
      <c r="C133" s="90"/>
      <c r="D133" s="116"/>
      <c r="E133" s="16">
        <f t="shared" si="53"/>
        <v>0</v>
      </c>
      <c r="F133" s="90"/>
      <c r="G133" s="90"/>
      <c r="H133" s="90"/>
      <c r="I133" s="116"/>
      <c r="J133" s="16">
        <f t="shared" si="54"/>
        <v>0</v>
      </c>
      <c r="K133" s="90"/>
      <c r="L133" s="90"/>
      <c r="M133" s="90"/>
      <c r="N133" s="116"/>
      <c r="O133" s="16">
        <f t="shared" si="55"/>
        <v>0</v>
      </c>
      <c r="P133" s="90"/>
      <c r="Q133" s="90"/>
      <c r="R133" s="90"/>
      <c r="S133" s="116"/>
      <c r="T133" s="16">
        <f t="shared" si="56"/>
        <v>0</v>
      </c>
      <c r="U133" s="90"/>
      <c r="V133" s="90"/>
      <c r="W133" s="90"/>
      <c r="X133" s="116"/>
      <c r="Y133" s="16">
        <f t="shared" si="57"/>
        <v>0</v>
      </c>
      <c r="Z133" s="90"/>
      <c r="AA133" s="90"/>
      <c r="AB133" s="90"/>
      <c r="AC133" s="116"/>
      <c r="AD133" s="16">
        <f t="shared" si="58"/>
        <v>0</v>
      </c>
      <c r="AE133" s="90"/>
      <c r="AF133" s="90"/>
      <c r="AG133" s="90"/>
      <c r="AH133" s="116"/>
      <c r="AI133" s="16">
        <f t="shared" si="59"/>
        <v>0</v>
      </c>
      <c r="AJ133" s="90"/>
      <c r="AK133" s="90"/>
      <c r="AL133" s="90"/>
      <c r="AM133" s="116"/>
      <c r="AN133" s="16">
        <f t="shared" si="60"/>
        <v>0</v>
      </c>
      <c r="AO133" s="90"/>
      <c r="AP133" s="90"/>
      <c r="AQ133" s="90"/>
      <c r="AR133" s="116"/>
      <c r="AS133" s="16">
        <f t="shared" si="61"/>
        <v>0</v>
      </c>
      <c r="AT133" s="90"/>
      <c r="AU133" s="90"/>
      <c r="AV133" s="90"/>
      <c r="AW133" s="116"/>
      <c r="AX133" s="16">
        <f t="shared" si="62"/>
        <v>0</v>
      </c>
      <c r="AY133" s="90"/>
      <c r="AZ133" s="90"/>
      <c r="BA133" s="90"/>
      <c r="BB133" s="116"/>
      <c r="BC133" s="16">
        <f t="shared" si="63"/>
        <v>0</v>
      </c>
      <c r="BD133" s="90"/>
      <c r="BE133" s="90"/>
      <c r="BF133" s="90"/>
      <c r="BG133" s="116"/>
      <c r="BH133" s="16">
        <f t="shared" si="64"/>
        <v>0</v>
      </c>
      <c r="BI133" s="90"/>
      <c r="BJ133" s="90"/>
      <c r="BK133" s="90"/>
      <c r="BL133" s="116"/>
      <c r="BM133" s="16">
        <f t="shared" si="65"/>
        <v>0</v>
      </c>
      <c r="BN133" s="90"/>
      <c r="BO133" s="90"/>
      <c r="BP133" s="90"/>
      <c r="BQ133" s="116"/>
      <c r="BR133" s="16">
        <f t="shared" si="66"/>
        <v>0</v>
      </c>
      <c r="BS133" s="90"/>
      <c r="BT133" s="90"/>
      <c r="BU133" s="90"/>
      <c r="BV133" s="116"/>
      <c r="BW133" s="16">
        <f t="shared" si="67"/>
        <v>0</v>
      </c>
      <c r="BX133" s="90"/>
      <c r="BY133" s="90"/>
      <c r="BZ133" s="90"/>
      <c r="CA133" s="116"/>
      <c r="CB133" s="16">
        <f t="shared" si="68"/>
        <v>0</v>
      </c>
      <c r="CC133" s="90"/>
      <c r="CD133" s="90"/>
      <c r="CE133" s="90"/>
      <c r="CF133" s="116"/>
      <c r="CG133" s="16">
        <f t="shared" si="69"/>
        <v>0</v>
      </c>
      <c r="CH133" s="90"/>
      <c r="CI133" s="90"/>
      <c r="CJ133" s="90"/>
      <c r="CK133" s="116"/>
      <c r="CL133" s="16">
        <f t="shared" si="70"/>
        <v>0</v>
      </c>
      <c r="CM133" s="90"/>
      <c r="CN133" s="90"/>
      <c r="CO133" s="90"/>
      <c r="CP133" s="116"/>
      <c r="CQ133" s="16">
        <f t="shared" si="71"/>
        <v>0</v>
      </c>
      <c r="CR133" s="90"/>
      <c r="CS133" s="90"/>
      <c r="CT133" s="90"/>
      <c r="CU133" s="116"/>
      <c r="CV133" s="16">
        <f t="shared" si="72"/>
        <v>0</v>
      </c>
      <c r="CW133" s="90"/>
      <c r="CX133" s="90"/>
      <c r="CY133" s="90"/>
      <c r="CZ133" s="116"/>
      <c r="DA133" s="16">
        <f t="shared" si="73"/>
        <v>0</v>
      </c>
      <c r="DB133" s="90"/>
      <c r="DC133" s="90"/>
      <c r="DD133" s="90"/>
      <c r="DE133" s="116"/>
      <c r="DF133" s="16">
        <f t="shared" si="74"/>
        <v>0</v>
      </c>
      <c r="DG133" s="90"/>
      <c r="DH133" s="90"/>
      <c r="DI133" s="90"/>
      <c r="DJ133" s="116"/>
      <c r="DK133" s="16">
        <f t="shared" si="75"/>
        <v>0</v>
      </c>
      <c r="DL133" s="90"/>
      <c r="DM133" s="90"/>
      <c r="DN133" s="90"/>
      <c r="DO133" s="116"/>
      <c r="DP133" s="16">
        <f t="shared" si="76"/>
        <v>0</v>
      </c>
      <c r="DQ133" s="90"/>
      <c r="DR133" s="90"/>
      <c r="DS133" s="90"/>
      <c r="DT133" s="116"/>
      <c r="DU133" s="16">
        <f t="shared" si="77"/>
        <v>0</v>
      </c>
      <c r="DV133" s="90"/>
      <c r="DW133" s="90"/>
      <c r="DX133" s="90"/>
      <c r="DY133" s="116"/>
      <c r="DZ133" s="16">
        <f t="shared" si="78"/>
        <v>0</v>
      </c>
      <c r="EA133" s="90"/>
      <c r="EB133" s="90"/>
      <c r="EC133" s="90"/>
      <c r="ED133" s="116"/>
      <c r="EE133" s="16">
        <f t="shared" si="79"/>
        <v>0</v>
      </c>
      <c r="EF133" s="90"/>
      <c r="EG133" s="90"/>
      <c r="EH133" s="90"/>
      <c r="EI133" s="116"/>
      <c r="EJ133" s="16">
        <f t="shared" si="80"/>
        <v>0</v>
      </c>
      <c r="EK133" s="90"/>
      <c r="EL133" s="90"/>
      <c r="EM133" s="90"/>
      <c r="EN133" s="116"/>
      <c r="EO133" s="16">
        <f t="shared" si="81"/>
        <v>0</v>
      </c>
      <c r="EP133" s="90"/>
      <c r="EQ133" s="90"/>
      <c r="ER133" s="90"/>
      <c r="ES133" s="116"/>
      <c r="ET133" s="16">
        <f t="shared" si="82"/>
        <v>0</v>
      </c>
      <c r="EU133" s="90"/>
      <c r="EV133" s="90"/>
      <c r="EW133" s="90"/>
      <c r="EX133" s="116"/>
      <c r="EY133" s="16">
        <f t="shared" si="83"/>
        <v>0</v>
      </c>
      <c r="EZ133" s="90"/>
      <c r="FA133" s="90"/>
      <c r="FB133" s="90"/>
      <c r="FC133" s="116"/>
      <c r="FD133" s="16">
        <f t="shared" si="84"/>
        <v>0</v>
      </c>
      <c r="FE133" s="90"/>
      <c r="FF133" s="90"/>
      <c r="FG133" s="90"/>
      <c r="FH133" s="116"/>
      <c r="FI133" s="16">
        <f t="shared" si="85"/>
        <v>0</v>
      </c>
      <c r="FJ133" s="90"/>
      <c r="FK133" s="90"/>
      <c r="FL133" s="90"/>
      <c r="FM133" s="116"/>
      <c r="FN133" s="16">
        <f t="shared" si="86"/>
        <v>0</v>
      </c>
      <c r="FO133" s="90"/>
      <c r="FP133" s="90"/>
      <c r="FQ133" s="90"/>
      <c r="FR133" s="116"/>
      <c r="FS133" s="16">
        <f t="shared" si="87"/>
        <v>0</v>
      </c>
      <c r="FT133" s="90"/>
      <c r="FU133" s="90"/>
      <c r="FV133" s="90"/>
      <c r="FW133" s="116"/>
      <c r="FX133" s="16">
        <f t="shared" si="88"/>
        <v>0</v>
      </c>
      <c r="FY133" s="90"/>
      <c r="FZ133" s="90"/>
      <c r="GA133" s="90"/>
      <c r="GB133" s="116"/>
      <c r="GC133" s="16">
        <f t="shared" si="89"/>
        <v>0</v>
      </c>
      <c r="GD133" s="90"/>
      <c r="GE133" s="90"/>
      <c r="GF133" s="90"/>
      <c r="GG133" s="116"/>
      <c r="GH133" s="16">
        <f t="shared" si="90"/>
        <v>0</v>
      </c>
      <c r="GI133" s="90"/>
      <c r="GJ133" s="90"/>
      <c r="GK133" s="90"/>
      <c r="GL133" s="116"/>
      <c r="GM133" s="16">
        <f t="shared" si="91"/>
        <v>0</v>
      </c>
      <c r="GN133" s="90"/>
      <c r="GO133" s="90"/>
      <c r="GP133" s="90"/>
      <c r="GQ133" s="116"/>
      <c r="GR133" s="16">
        <f t="shared" si="92"/>
        <v>0</v>
      </c>
      <c r="GS133" s="90"/>
      <c r="GT133" s="90"/>
      <c r="GU133" s="90"/>
      <c r="GV133" s="116"/>
      <c r="GW133" s="16">
        <f t="shared" si="93"/>
        <v>0</v>
      </c>
      <c r="GX133" s="90"/>
      <c r="GY133" s="90"/>
      <c r="GZ133" s="90"/>
      <c r="HA133" s="116"/>
      <c r="HB133" s="16">
        <f t="shared" si="94"/>
        <v>0</v>
      </c>
      <c r="HC133" s="90"/>
      <c r="HD133" s="90"/>
      <c r="HE133" s="90"/>
      <c r="HF133" s="116"/>
      <c r="HG133" s="16">
        <f t="shared" si="95"/>
        <v>0</v>
      </c>
      <c r="HH133" s="90"/>
      <c r="HI133" s="90"/>
      <c r="HJ133" s="90"/>
      <c r="HK133" s="116"/>
      <c r="HL133" s="16">
        <f t="shared" si="96"/>
        <v>0</v>
      </c>
      <c r="HM133" s="90"/>
      <c r="HN133" s="90"/>
      <c r="HO133" s="90"/>
      <c r="HP133" s="116"/>
      <c r="HQ133" s="16">
        <f t="shared" si="97"/>
        <v>0</v>
      </c>
      <c r="HR133" s="90"/>
      <c r="HS133" s="90"/>
      <c r="HT133" s="90"/>
      <c r="HU133" s="116"/>
      <c r="HV133" s="16">
        <f t="shared" si="98"/>
        <v>0</v>
      </c>
      <c r="HW133" s="90"/>
      <c r="HX133" s="90"/>
      <c r="HY133" s="90"/>
      <c r="HZ133" s="116"/>
      <c r="IA133" s="16">
        <f t="shared" si="99"/>
        <v>0</v>
      </c>
      <c r="IB133" s="90"/>
      <c r="IC133" s="90"/>
      <c r="ID133" s="90"/>
      <c r="IE133" s="116"/>
      <c r="IF133" s="16">
        <f t="shared" si="100"/>
        <v>0</v>
      </c>
      <c r="IG133" s="90"/>
      <c r="IH133" s="90"/>
      <c r="II133" s="90"/>
      <c r="IJ133" s="116"/>
      <c r="IK133" s="16">
        <f t="shared" si="101"/>
        <v>0</v>
      </c>
      <c r="IL133" s="90"/>
      <c r="IM133" s="90"/>
      <c r="IN133" s="90"/>
      <c r="IO133" s="116"/>
      <c r="IP133" s="16">
        <f t="shared" si="102"/>
        <v>0</v>
      </c>
    </row>
    <row r="134" spans="1:250" x14ac:dyDescent="0.25">
      <c r="A134" s="90"/>
      <c r="B134" s="90"/>
      <c r="C134" s="90"/>
      <c r="D134" s="116"/>
      <c r="E134" s="16">
        <f t="shared" si="53"/>
        <v>0</v>
      </c>
      <c r="F134" s="90"/>
      <c r="G134" s="90"/>
      <c r="H134" s="90"/>
      <c r="I134" s="116"/>
      <c r="J134" s="16">
        <f t="shared" si="54"/>
        <v>0</v>
      </c>
      <c r="K134" s="90"/>
      <c r="L134" s="90"/>
      <c r="M134" s="90"/>
      <c r="N134" s="116"/>
      <c r="O134" s="16">
        <f t="shared" si="55"/>
        <v>0</v>
      </c>
      <c r="P134" s="90"/>
      <c r="Q134" s="90"/>
      <c r="R134" s="90"/>
      <c r="S134" s="116"/>
      <c r="T134" s="16">
        <f t="shared" si="56"/>
        <v>0</v>
      </c>
      <c r="U134" s="90"/>
      <c r="V134" s="90"/>
      <c r="W134" s="90"/>
      <c r="X134" s="116"/>
      <c r="Y134" s="16">
        <f t="shared" si="57"/>
        <v>0</v>
      </c>
      <c r="Z134" s="90"/>
      <c r="AA134" s="90"/>
      <c r="AB134" s="90"/>
      <c r="AC134" s="116"/>
      <c r="AD134" s="16">
        <f t="shared" si="58"/>
        <v>0</v>
      </c>
      <c r="AE134" s="90"/>
      <c r="AF134" s="90"/>
      <c r="AG134" s="90"/>
      <c r="AH134" s="116"/>
      <c r="AI134" s="16">
        <f t="shared" si="59"/>
        <v>0</v>
      </c>
      <c r="AJ134" s="90"/>
      <c r="AK134" s="90"/>
      <c r="AL134" s="90"/>
      <c r="AM134" s="116"/>
      <c r="AN134" s="16">
        <f t="shared" si="60"/>
        <v>0</v>
      </c>
      <c r="AO134" s="90"/>
      <c r="AP134" s="90"/>
      <c r="AQ134" s="90"/>
      <c r="AR134" s="116"/>
      <c r="AS134" s="16">
        <f t="shared" si="61"/>
        <v>0</v>
      </c>
      <c r="AT134" s="90"/>
      <c r="AU134" s="90"/>
      <c r="AV134" s="90"/>
      <c r="AW134" s="116"/>
      <c r="AX134" s="16">
        <f t="shared" si="62"/>
        <v>0</v>
      </c>
      <c r="AY134" s="90"/>
      <c r="AZ134" s="90"/>
      <c r="BA134" s="90"/>
      <c r="BB134" s="116"/>
      <c r="BC134" s="16">
        <f t="shared" si="63"/>
        <v>0</v>
      </c>
      <c r="BD134" s="90"/>
      <c r="BE134" s="90"/>
      <c r="BF134" s="90"/>
      <c r="BG134" s="116"/>
      <c r="BH134" s="16">
        <f t="shared" si="64"/>
        <v>0</v>
      </c>
      <c r="BI134" s="90"/>
      <c r="BJ134" s="90"/>
      <c r="BK134" s="90"/>
      <c r="BL134" s="116"/>
      <c r="BM134" s="16">
        <f t="shared" si="65"/>
        <v>0</v>
      </c>
      <c r="BN134" s="90"/>
      <c r="BO134" s="90"/>
      <c r="BP134" s="90"/>
      <c r="BQ134" s="116"/>
      <c r="BR134" s="16">
        <f t="shared" si="66"/>
        <v>0</v>
      </c>
      <c r="BS134" s="90"/>
      <c r="BT134" s="90"/>
      <c r="BU134" s="90"/>
      <c r="BV134" s="116"/>
      <c r="BW134" s="16">
        <f t="shared" si="67"/>
        <v>0</v>
      </c>
      <c r="BX134" s="90"/>
      <c r="BY134" s="90"/>
      <c r="BZ134" s="90"/>
      <c r="CA134" s="116"/>
      <c r="CB134" s="16">
        <f t="shared" si="68"/>
        <v>0</v>
      </c>
      <c r="CC134" s="90"/>
      <c r="CD134" s="90"/>
      <c r="CE134" s="90"/>
      <c r="CF134" s="116"/>
      <c r="CG134" s="16">
        <f t="shared" si="69"/>
        <v>0</v>
      </c>
      <c r="CH134" s="90"/>
      <c r="CI134" s="90"/>
      <c r="CJ134" s="90"/>
      <c r="CK134" s="116"/>
      <c r="CL134" s="16">
        <f t="shared" si="70"/>
        <v>0</v>
      </c>
      <c r="CM134" s="90"/>
      <c r="CN134" s="90"/>
      <c r="CO134" s="90"/>
      <c r="CP134" s="116"/>
      <c r="CQ134" s="16">
        <f t="shared" si="71"/>
        <v>0</v>
      </c>
      <c r="CR134" s="90"/>
      <c r="CS134" s="90"/>
      <c r="CT134" s="90"/>
      <c r="CU134" s="116"/>
      <c r="CV134" s="16">
        <f t="shared" si="72"/>
        <v>0</v>
      </c>
      <c r="CW134" s="90"/>
      <c r="CX134" s="90"/>
      <c r="CY134" s="90"/>
      <c r="CZ134" s="116"/>
      <c r="DA134" s="16">
        <f t="shared" si="73"/>
        <v>0</v>
      </c>
      <c r="DB134" s="90"/>
      <c r="DC134" s="90"/>
      <c r="DD134" s="90"/>
      <c r="DE134" s="116"/>
      <c r="DF134" s="16">
        <f t="shared" si="74"/>
        <v>0</v>
      </c>
      <c r="DG134" s="90"/>
      <c r="DH134" s="90"/>
      <c r="DI134" s="90"/>
      <c r="DJ134" s="116"/>
      <c r="DK134" s="16">
        <f t="shared" si="75"/>
        <v>0</v>
      </c>
      <c r="DL134" s="90"/>
      <c r="DM134" s="90"/>
      <c r="DN134" s="90"/>
      <c r="DO134" s="116"/>
      <c r="DP134" s="16">
        <f t="shared" si="76"/>
        <v>0</v>
      </c>
      <c r="DQ134" s="90"/>
      <c r="DR134" s="90"/>
      <c r="DS134" s="90"/>
      <c r="DT134" s="116"/>
      <c r="DU134" s="16">
        <f t="shared" si="77"/>
        <v>0</v>
      </c>
      <c r="DV134" s="90"/>
      <c r="DW134" s="90"/>
      <c r="DX134" s="90"/>
      <c r="DY134" s="116"/>
      <c r="DZ134" s="16">
        <f t="shared" si="78"/>
        <v>0</v>
      </c>
      <c r="EA134" s="90"/>
      <c r="EB134" s="90"/>
      <c r="EC134" s="90"/>
      <c r="ED134" s="116"/>
      <c r="EE134" s="16">
        <f t="shared" si="79"/>
        <v>0</v>
      </c>
      <c r="EF134" s="90"/>
      <c r="EG134" s="90"/>
      <c r="EH134" s="90"/>
      <c r="EI134" s="116"/>
      <c r="EJ134" s="16">
        <f t="shared" si="80"/>
        <v>0</v>
      </c>
      <c r="EK134" s="90"/>
      <c r="EL134" s="90"/>
      <c r="EM134" s="90"/>
      <c r="EN134" s="116"/>
      <c r="EO134" s="16">
        <f t="shared" si="81"/>
        <v>0</v>
      </c>
      <c r="EP134" s="90"/>
      <c r="EQ134" s="90"/>
      <c r="ER134" s="90"/>
      <c r="ES134" s="116"/>
      <c r="ET134" s="16">
        <f t="shared" si="82"/>
        <v>0</v>
      </c>
      <c r="EU134" s="90"/>
      <c r="EV134" s="90"/>
      <c r="EW134" s="90"/>
      <c r="EX134" s="116"/>
      <c r="EY134" s="16">
        <f t="shared" si="83"/>
        <v>0</v>
      </c>
      <c r="EZ134" s="90"/>
      <c r="FA134" s="90"/>
      <c r="FB134" s="90"/>
      <c r="FC134" s="116"/>
      <c r="FD134" s="16">
        <f t="shared" si="84"/>
        <v>0</v>
      </c>
      <c r="FE134" s="90"/>
      <c r="FF134" s="90"/>
      <c r="FG134" s="90"/>
      <c r="FH134" s="116"/>
      <c r="FI134" s="16">
        <f t="shared" si="85"/>
        <v>0</v>
      </c>
      <c r="FJ134" s="90"/>
      <c r="FK134" s="90"/>
      <c r="FL134" s="90"/>
      <c r="FM134" s="116"/>
      <c r="FN134" s="16">
        <f t="shared" si="86"/>
        <v>0</v>
      </c>
      <c r="FO134" s="90"/>
      <c r="FP134" s="90"/>
      <c r="FQ134" s="90"/>
      <c r="FR134" s="116"/>
      <c r="FS134" s="16">
        <f t="shared" si="87"/>
        <v>0</v>
      </c>
      <c r="FT134" s="90"/>
      <c r="FU134" s="90"/>
      <c r="FV134" s="90"/>
      <c r="FW134" s="116"/>
      <c r="FX134" s="16">
        <f t="shared" si="88"/>
        <v>0</v>
      </c>
      <c r="FY134" s="90"/>
      <c r="FZ134" s="90"/>
      <c r="GA134" s="90"/>
      <c r="GB134" s="116"/>
      <c r="GC134" s="16">
        <f t="shared" si="89"/>
        <v>0</v>
      </c>
      <c r="GD134" s="90"/>
      <c r="GE134" s="90"/>
      <c r="GF134" s="90"/>
      <c r="GG134" s="116"/>
      <c r="GH134" s="16">
        <f t="shared" si="90"/>
        <v>0</v>
      </c>
      <c r="GI134" s="90"/>
      <c r="GJ134" s="90"/>
      <c r="GK134" s="90"/>
      <c r="GL134" s="116"/>
      <c r="GM134" s="16">
        <f t="shared" si="91"/>
        <v>0</v>
      </c>
      <c r="GN134" s="90"/>
      <c r="GO134" s="90"/>
      <c r="GP134" s="90"/>
      <c r="GQ134" s="116"/>
      <c r="GR134" s="16">
        <f t="shared" si="92"/>
        <v>0</v>
      </c>
      <c r="GS134" s="90"/>
      <c r="GT134" s="90"/>
      <c r="GU134" s="90"/>
      <c r="GV134" s="116"/>
      <c r="GW134" s="16">
        <f t="shared" si="93"/>
        <v>0</v>
      </c>
      <c r="GX134" s="90"/>
      <c r="GY134" s="90"/>
      <c r="GZ134" s="90"/>
      <c r="HA134" s="116"/>
      <c r="HB134" s="16">
        <f t="shared" si="94"/>
        <v>0</v>
      </c>
      <c r="HC134" s="90"/>
      <c r="HD134" s="90"/>
      <c r="HE134" s="90"/>
      <c r="HF134" s="116"/>
      <c r="HG134" s="16">
        <f t="shared" si="95"/>
        <v>0</v>
      </c>
      <c r="HH134" s="90"/>
      <c r="HI134" s="90"/>
      <c r="HJ134" s="90"/>
      <c r="HK134" s="116"/>
      <c r="HL134" s="16">
        <f t="shared" si="96"/>
        <v>0</v>
      </c>
      <c r="HM134" s="90"/>
      <c r="HN134" s="90"/>
      <c r="HO134" s="90"/>
      <c r="HP134" s="116"/>
      <c r="HQ134" s="16">
        <f t="shared" si="97"/>
        <v>0</v>
      </c>
      <c r="HR134" s="90"/>
      <c r="HS134" s="90"/>
      <c r="HT134" s="90"/>
      <c r="HU134" s="116"/>
      <c r="HV134" s="16">
        <f t="shared" si="98"/>
        <v>0</v>
      </c>
      <c r="HW134" s="90"/>
      <c r="HX134" s="90"/>
      <c r="HY134" s="90"/>
      <c r="HZ134" s="116"/>
      <c r="IA134" s="16">
        <f t="shared" si="99"/>
        <v>0</v>
      </c>
      <c r="IB134" s="90"/>
      <c r="IC134" s="90"/>
      <c r="ID134" s="90"/>
      <c r="IE134" s="116"/>
      <c r="IF134" s="16">
        <f t="shared" si="100"/>
        <v>0</v>
      </c>
      <c r="IG134" s="90"/>
      <c r="IH134" s="90"/>
      <c r="II134" s="90"/>
      <c r="IJ134" s="116"/>
      <c r="IK134" s="16">
        <f t="shared" si="101"/>
        <v>0</v>
      </c>
      <c r="IL134" s="90"/>
      <c r="IM134" s="90"/>
      <c r="IN134" s="90"/>
      <c r="IO134" s="116"/>
      <c r="IP134" s="16">
        <f t="shared" si="102"/>
        <v>0</v>
      </c>
    </row>
    <row r="135" spans="1:250" x14ac:dyDescent="0.25">
      <c r="A135" s="90"/>
      <c r="B135" s="90"/>
      <c r="C135" s="90"/>
      <c r="D135" s="116"/>
      <c r="E135" s="16">
        <f t="shared" si="53"/>
        <v>0</v>
      </c>
      <c r="F135" s="90"/>
      <c r="G135" s="90"/>
      <c r="H135" s="90"/>
      <c r="I135" s="116"/>
      <c r="J135" s="16">
        <f t="shared" si="54"/>
        <v>0</v>
      </c>
      <c r="K135" s="90"/>
      <c r="L135" s="90"/>
      <c r="M135" s="90"/>
      <c r="N135" s="116"/>
      <c r="O135" s="16">
        <f t="shared" si="55"/>
        <v>0</v>
      </c>
      <c r="P135" s="90"/>
      <c r="Q135" s="90"/>
      <c r="R135" s="90"/>
      <c r="S135" s="116"/>
      <c r="T135" s="16">
        <f t="shared" si="56"/>
        <v>0</v>
      </c>
      <c r="U135" s="90"/>
      <c r="V135" s="90"/>
      <c r="W135" s="90"/>
      <c r="X135" s="116"/>
      <c r="Y135" s="16">
        <f t="shared" si="57"/>
        <v>0</v>
      </c>
      <c r="Z135" s="90"/>
      <c r="AA135" s="90"/>
      <c r="AB135" s="90"/>
      <c r="AC135" s="116"/>
      <c r="AD135" s="16">
        <f t="shared" si="58"/>
        <v>0</v>
      </c>
      <c r="AE135" s="90"/>
      <c r="AF135" s="90"/>
      <c r="AG135" s="90"/>
      <c r="AH135" s="116"/>
      <c r="AI135" s="16">
        <f t="shared" si="59"/>
        <v>0</v>
      </c>
      <c r="AJ135" s="90"/>
      <c r="AK135" s="90"/>
      <c r="AL135" s="90"/>
      <c r="AM135" s="116"/>
      <c r="AN135" s="16">
        <f t="shared" si="60"/>
        <v>0</v>
      </c>
      <c r="AO135" s="90"/>
      <c r="AP135" s="90"/>
      <c r="AQ135" s="90"/>
      <c r="AR135" s="116"/>
      <c r="AS135" s="16">
        <f t="shared" si="61"/>
        <v>0</v>
      </c>
      <c r="AT135" s="90"/>
      <c r="AU135" s="90"/>
      <c r="AV135" s="90"/>
      <c r="AW135" s="116"/>
      <c r="AX135" s="16">
        <f t="shared" si="62"/>
        <v>0</v>
      </c>
      <c r="AY135" s="90"/>
      <c r="AZ135" s="90"/>
      <c r="BA135" s="90"/>
      <c r="BB135" s="116"/>
      <c r="BC135" s="16">
        <f t="shared" si="63"/>
        <v>0</v>
      </c>
      <c r="BD135" s="90"/>
      <c r="BE135" s="90"/>
      <c r="BF135" s="90"/>
      <c r="BG135" s="116"/>
      <c r="BH135" s="16">
        <f t="shared" si="64"/>
        <v>0</v>
      </c>
      <c r="BI135" s="90"/>
      <c r="BJ135" s="90"/>
      <c r="BK135" s="90"/>
      <c r="BL135" s="116"/>
      <c r="BM135" s="16">
        <f t="shared" si="65"/>
        <v>0</v>
      </c>
      <c r="BN135" s="90"/>
      <c r="BO135" s="90"/>
      <c r="BP135" s="90"/>
      <c r="BQ135" s="116"/>
      <c r="BR135" s="16">
        <f t="shared" si="66"/>
        <v>0</v>
      </c>
      <c r="BS135" s="90"/>
      <c r="BT135" s="90"/>
      <c r="BU135" s="90"/>
      <c r="BV135" s="116"/>
      <c r="BW135" s="16">
        <f t="shared" si="67"/>
        <v>0</v>
      </c>
      <c r="BX135" s="90"/>
      <c r="BY135" s="90"/>
      <c r="BZ135" s="90"/>
      <c r="CA135" s="116"/>
      <c r="CB135" s="16">
        <f t="shared" si="68"/>
        <v>0</v>
      </c>
      <c r="CC135" s="90"/>
      <c r="CD135" s="90"/>
      <c r="CE135" s="90"/>
      <c r="CF135" s="116"/>
      <c r="CG135" s="16">
        <f t="shared" si="69"/>
        <v>0</v>
      </c>
      <c r="CH135" s="90"/>
      <c r="CI135" s="90"/>
      <c r="CJ135" s="90"/>
      <c r="CK135" s="116"/>
      <c r="CL135" s="16">
        <f t="shared" si="70"/>
        <v>0</v>
      </c>
      <c r="CM135" s="90"/>
      <c r="CN135" s="90"/>
      <c r="CO135" s="90"/>
      <c r="CP135" s="116"/>
      <c r="CQ135" s="16">
        <f t="shared" si="71"/>
        <v>0</v>
      </c>
      <c r="CR135" s="90"/>
      <c r="CS135" s="90"/>
      <c r="CT135" s="90"/>
      <c r="CU135" s="116"/>
      <c r="CV135" s="16">
        <f t="shared" si="72"/>
        <v>0</v>
      </c>
      <c r="CW135" s="90"/>
      <c r="CX135" s="90"/>
      <c r="CY135" s="90"/>
      <c r="CZ135" s="116"/>
      <c r="DA135" s="16">
        <f t="shared" si="73"/>
        <v>0</v>
      </c>
      <c r="DB135" s="90"/>
      <c r="DC135" s="90"/>
      <c r="DD135" s="90"/>
      <c r="DE135" s="116"/>
      <c r="DF135" s="16">
        <f t="shared" si="74"/>
        <v>0</v>
      </c>
      <c r="DG135" s="90"/>
      <c r="DH135" s="90"/>
      <c r="DI135" s="90"/>
      <c r="DJ135" s="116"/>
      <c r="DK135" s="16">
        <f t="shared" si="75"/>
        <v>0</v>
      </c>
      <c r="DL135" s="90"/>
      <c r="DM135" s="90"/>
      <c r="DN135" s="90"/>
      <c r="DO135" s="116"/>
      <c r="DP135" s="16">
        <f t="shared" si="76"/>
        <v>0</v>
      </c>
      <c r="DQ135" s="90"/>
      <c r="DR135" s="90"/>
      <c r="DS135" s="90"/>
      <c r="DT135" s="116"/>
      <c r="DU135" s="16">
        <f t="shared" si="77"/>
        <v>0</v>
      </c>
      <c r="DV135" s="90"/>
      <c r="DW135" s="90"/>
      <c r="DX135" s="90"/>
      <c r="DY135" s="116"/>
      <c r="DZ135" s="16">
        <f t="shared" si="78"/>
        <v>0</v>
      </c>
      <c r="EA135" s="90"/>
      <c r="EB135" s="90"/>
      <c r="EC135" s="90"/>
      <c r="ED135" s="116"/>
      <c r="EE135" s="16">
        <f t="shared" si="79"/>
        <v>0</v>
      </c>
      <c r="EF135" s="90"/>
      <c r="EG135" s="90"/>
      <c r="EH135" s="90"/>
      <c r="EI135" s="116"/>
      <c r="EJ135" s="16">
        <f t="shared" si="80"/>
        <v>0</v>
      </c>
      <c r="EK135" s="90"/>
      <c r="EL135" s="90"/>
      <c r="EM135" s="90"/>
      <c r="EN135" s="116"/>
      <c r="EO135" s="16">
        <f t="shared" si="81"/>
        <v>0</v>
      </c>
      <c r="EP135" s="90"/>
      <c r="EQ135" s="90"/>
      <c r="ER135" s="90"/>
      <c r="ES135" s="116"/>
      <c r="ET135" s="16">
        <f t="shared" si="82"/>
        <v>0</v>
      </c>
      <c r="EU135" s="90"/>
      <c r="EV135" s="90"/>
      <c r="EW135" s="90"/>
      <c r="EX135" s="116"/>
      <c r="EY135" s="16">
        <f t="shared" si="83"/>
        <v>0</v>
      </c>
      <c r="EZ135" s="90"/>
      <c r="FA135" s="90"/>
      <c r="FB135" s="90"/>
      <c r="FC135" s="116"/>
      <c r="FD135" s="16">
        <f t="shared" si="84"/>
        <v>0</v>
      </c>
      <c r="FE135" s="90"/>
      <c r="FF135" s="90"/>
      <c r="FG135" s="90"/>
      <c r="FH135" s="116"/>
      <c r="FI135" s="16">
        <f t="shared" si="85"/>
        <v>0</v>
      </c>
      <c r="FJ135" s="90"/>
      <c r="FK135" s="90"/>
      <c r="FL135" s="90"/>
      <c r="FM135" s="116"/>
      <c r="FN135" s="16">
        <f t="shared" si="86"/>
        <v>0</v>
      </c>
      <c r="FO135" s="90"/>
      <c r="FP135" s="90"/>
      <c r="FQ135" s="90"/>
      <c r="FR135" s="116"/>
      <c r="FS135" s="16">
        <f t="shared" si="87"/>
        <v>0</v>
      </c>
      <c r="FT135" s="90"/>
      <c r="FU135" s="90"/>
      <c r="FV135" s="90"/>
      <c r="FW135" s="116"/>
      <c r="FX135" s="16">
        <f t="shared" si="88"/>
        <v>0</v>
      </c>
      <c r="FY135" s="90"/>
      <c r="FZ135" s="90"/>
      <c r="GA135" s="90"/>
      <c r="GB135" s="116"/>
      <c r="GC135" s="16">
        <f t="shared" si="89"/>
        <v>0</v>
      </c>
      <c r="GD135" s="90"/>
      <c r="GE135" s="90"/>
      <c r="GF135" s="90"/>
      <c r="GG135" s="116"/>
      <c r="GH135" s="16">
        <f t="shared" si="90"/>
        <v>0</v>
      </c>
      <c r="GI135" s="90"/>
      <c r="GJ135" s="90"/>
      <c r="GK135" s="90"/>
      <c r="GL135" s="116"/>
      <c r="GM135" s="16">
        <f t="shared" si="91"/>
        <v>0</v>
      </c>
      <c r="GN135" s="90"/>
      <c r="GO135" s="90"/>
      <c r="GP135" s="90"/>
      <c r="GQ135" s="116"/>
      <c r="GR135" s="16">
        <f t="shared" si="92"/>
        <v>0</v>
      </c>
      <c r="GS135" s="90"/>
      <c r="GT135" s="90"/>
      <c r="GU135" s="90"/>
      <c r="GV135" s="116"/>
      <c r="GW135" s="16">
        <f t="shared" si="93"/>
        <v>0</v>
      </c>
      <c r="GX135" s="90"/>
      <c r="GY135" s="90"/>
      <c r="GZ135" s="90"/>
      <c r="HA135" s="116"/>
      <c r="HB135" s="16">
        <f t="shared" si="94"/>
        <v>0</v>
      </c>
      <c r="HC135" s="90"/>
      <c r="HD135" s="90"/>
      <c r="HE135" s="90"/>
      <c r="HF135" s="116"/>
      <c r="HG135" s="16">
        <f t="shared" si="95"/>
        <v>0</v>
      </c>
      <c r="HH135" s="90"/>
      <c r="HI135" s="90"/>
      <c r="HJ135" s="90"/>
      <c r="HK135" s="116"/>
      <c r="HL135" s="16">
        <f t="shared" si="96"/>
        <v>0</v>
      </c>
      <c r="HM135" s="90"/>
      <c r="HN135" s="90"/>
      <c r="HO135" s="90"/>
      <c r="HP135" s="116"/>
      <c r="HQ135" s="16">
        <f t="shared" si="97"/>
        <v>0</v>
      </c>
      <c r="HR135" s="90"/>
      <c r="HS135" s="90"/>
      <c r="HT135" s="90"/>
      <c r="HU135" s="116"/>
      <c r="HV135" s="16">
        <f t="shared" si="98"/>
        <v>0</v>
      </c>
      <c r="HW135" s="90"/>
      <c r="HX135" s="90"/>
      <c r="HY135" s="90"/>
      <c r="HZ135" s="116"/>
      <c r="IA135" s="16">
        <f t="shared" si="99"/>
        <v>0</v>
      </c>
      <c r="IB135" s="90"/>
      <c r="IC135" s="90"/>
      <c r="ID135" s="90"/>
      <c r="IE135" s="116"/>
      <c r="IF135" s="16">
        <f t="shared" si="100"/>
        <v>0</v>
      </c>
      <c r="IG135" s="90"/>
      <c r="IH135" s="90"/>
      <c r="II135" s="90"/>
      <c r="IJ135" s="116"/>
      <c r="IK135" s="16">
        <f t="shared" si="101"/>
        <v>0</v>
      </c>
      <c r="IL135" s="90"/>
      <c r="IM135" s="90"/>
      <c r="IN135" s="90"/>
      <c r="IO135" s="116"/>
      <c r="IP135" s="16">
        <f t="shared" si="102"/>
        <v>0</v>
      </c>
    </row>
    <row r="136" spans="1:250" x14ac:dyDescent="0.25">
      <c r="A136" s="90"/>
      <c r="B136" s="90"/>
      <c r="C136" s="90"/>
      <c r="D136" s="116"/>
      <c r="E136" s="16">
        <f t="shared" si="53"/>
        <v>0</v>
      </c>
      <c r="F136" s="90"/>
      <c r="G136" s="90"/>
      <c r="H136" s="90"/>
      <c r="I136" s="116"/>
      <c r="J136" s="16">
        <f t="shared" si="54"/>
        <v>0</v>
      </c>
      <c r="K136" s="90"/>
      <c r="L136" s="90"/>
      <c r="M136" s="90"/>
      <c r="N136" s="116"/>
      <c r="O136" s="16">
        <f t="shared" si="55"/>
        <v>0</v>
      </c>
      <c r="P136" s="90"/>
      <c r="Q136" s="90"/>
      <c r="R136" s="90"/>
      <c r="S136" s="116"/>
      <c r="T136" s="16">
        <f t="shared" si="56"/>
        <v>0</v>
      </c>
      <c r="U136" s="90"/>
      <c r="V136" s="90"/>
      <c r="W136" s="90"/>
      <c r="X136" s="116"/>
      <c r="Y136" s="16">
        <f t="shared" si="57"/>
        <v>0</v>
      </c>
      <c r="Z136" s="90"/>
      <c r="AA136" s="90"/>
      <c r="AB136" s="90"/>
      <c r="AC136" s="116"/>
      <c r="AD136" s="16">
        <f t="shared" si="58"/>
        <v>0</v>
      </c>
      <c r="AE136" s="90"/>
      <c r="AF136" s="90"/>
      <c r="AG136" s="90"/>
      <c r="AH136" s="116"/>
      <c r="AI136" s="16">
        <f t="shared" si="59"/>
        <v>0</v>
      </c>
      <c r="AJ136" s="90"/>
      <c r="AK136" s="90"/>
      <c r="AL136" s="90"/>
      <c r="AM136" s="116"/>
      <c r="AN136" s="16">
        <f t="shared" si="60"/>
        <v>0</v>
      </c>
      <c r="AO136" s="90"/>
      <c r="AP136" s="90"/>
      <c r="AQ136" s="90"/>
      <c r="AR136" s="116"/>
      <c r="AS136" s="16">
        <f t="shared" si="61"/>
        <v>0</v>
      </c>
      <c r="AT136" s="90"/>
      <c r="AU136" s="90"/>
      <c r="AV136" s="90"/>
      <c r="AW136" s="116"/>
      <c r="AX136" s="16">
        <f t="shared" si="62"/>
        <v>0</v>
      </c>
      <c r="AY136" s="90"/>
      <c r="AZ136" s="90"/>
      <c r="BA136" s="90"/>
      <c r="BB136" s="116"/>
      <c r="BC136" s="16">
        <f t="shared" si="63"/>
        <v>0</v>
      </c>
      <c r="BD136" s="90"/>
      <c r="BE136" s="90"/>
      <c r="BF136" s="90"/>
      <c r="BG136" s="116"/>
      <c r="BH136" s="16">
        <f t="shared" si="64"/>
        <v>0</v>
      </c>
      <c r="BI136" s="90"/>
      <c r="BJ136" s="90"/>
      <c r="BK136" s="90"/>
      <c r="BL136" s="116"/>
      <c r="BM136" s="16">
        <f t="shared" si="65"/>
        <v>0</v>
      </c>
      <c r="BN136" s="90"/>
      <c r="BO136" s="90"/>
      <c r="BP136" s="90"/>
      <c r="BQ136" s="116"/>
      <c r="BR136" s="16">
        <f t="shared" si="66"/>
        <v>0</v>
      </c>
      <c r="BS136" s="90"/>
      <c r="BT136" s="90"/>
      <c r="BU136" s="90"/>
      <c r="BV136" s="116"/>
      <c r="BW136" s="16">
        <f t="shared" si="67"/>
        <v>0</v>
      </c>
      <c r="BX136" s="90"/>
      <c r="BY136" s="90"/>
      <c r="BZ136" s="90"/>
      <c r="CA136" s="116"/>
      <c r="CB136" s="16">
        <f t="shared" si="68"/>
        <v>0</v>
      </c>
      <c r="CC136" s="90"/>
      <c r="CD136" s="90"/>
      <c r="CE136" s="90"/>
      <c r="CF136" s="116"/>
      <c r="CG136" s="16">
        <f t="shared" si="69"/>
        <v>0</v>
      </c>
      <c r="CH136" s="90"/>
      <c r="CI136" s="90"/>
      <c r="CJ136" s="90"/>
      <c r="CK136" s="116"/>
      <c r="CL136" s="16">
        <f t="shared" si="70"/>
        <v>0</v>
      </c>
      <c r="CM136" s="90"/>
      <c r="CN136" s="90"/>
      <c r="CO136" s="90"/>
      <c r="CP136" s="116"/>
      <c r="CQ136" s="16">
        <f t="shared" si="71"/>
        <v>0</v>
      </c>
      <c r="CR136" s="90"/>
      <c r="CS136" s="90"/>
      <c r="CT136" s="90"/>
      <c r="CU136" s="116"/>
      <c r="CV136" s="16">
        <f t="shared" si="72"/>
        <v>0</v>
      </c>
      <c r="CW136" s="90"/>
      <c r="CX136" s="90"/>
      <c r="CY136" s="90"/>
      <c r="CZ136" s="116"/>
      <c r="DA136" s="16">
        <f t="shared" si="73"/>
        <v>0</v>
      </c>
      <c r="DB136" s="90"/>
      <c r="DC136" s="90"/>
      <c r="DD136" s="90"/>
      <c r="DE136" s="116"/>
      <c r="DF136" s="16">
        <f t="shared" si="74"/>
        <v>0</v>
      </c>
      <c r="DG136" s="90"/>
      <c r="DH136" s="90"/>
      <c r="DI136" s="90"/>
      <c r="DJ136" s="116"/>
      <c r="DK136" s="16">
        <f t="shared" si="75"/>
        <v>0</v>
      </c>
      <c r="DL136" s="90"/>
      <c r="DM136" s="90"/>
      <c r="DN136" s="90"/>
      <c r="DO136" s="116"/>
      <c r="DP136" s="16">
        <f t="shared" si="76"/>
        <v>0</v>
      </c>
      <c r="DQ136" s="90"/>
      <c r="DR136" s="90"/>
      <c r="DS136" s="90"/>
      <c r="DT136" s="116"/>
      <c r="DU136" s="16">
        <f t="shared" si="77"/>
        <v>0</v>
      </c>
      <c r="DV136" s="90"/>
      <c r="DW136" s="90"/>
      <c r="DX136" s="90"/>
      <c r="DY136" s="116"/>
      <c r="DZ136" s="16">
        <f t="shared" si="78"/>
        <v>0</v>
      </c>
      <c r="EA136" s="90"/>
      <c r="EB136" s="90"/>
      <c r="EC136" s="90"/>
      <c r="ED136" s="116"/>
      <c r="EE136" s="16">
        <f t="shared" si="79"/>
        <v>0</v>
      </c>
      <c r="EF136" s="90"/>
      <c r="EG136" s="90"/>
      <c r="EH136" s="90"/>
      <c r="EI136" s="116"/>
      <c r="EJ136" s="16">
        <f t="shared" si="80"/>
        <v>0</v>
      </c>
      <c r="EK136" s="90"/>
      <c r="EL136" s="90"/>
      <c r="EM136" s="90"/>
      <c r="EN136" s="116"/>
      <c r="EO136" s="16">
        <f t="shared" si="81"/>
        <v>0</v>
      </c>
      <c r="EP136" s="90"/>
      <c r="EQ136" s="90"/>
      <c r="ER136" s="90"/>
      <c r="ES136" s="116"/>
      <c r="ET136" s="16">
        <f t="shared" si="82"/>
        <v>0</v>
      </c>
      <c r="EU136" s="90"/>
      <c r="EV136" s="90"/>
      <c r="EW136" s="90"/>
      <c r="EX136" s="116"/>
      <c r="EY136" s="16">
        <f t="shared" si="83"/>
        <v>0</v>
      </c>
      <c r="EZ136" s="90"/>
      <c r="FA136" s="90"/>
      <c r="FB136" s="90"/>
      <c r="FC136" s="116"/>
      <c r="FD136" s="16">
        <f t="shared" si="84"/>
        <v>0</v>
      </c>
      <c r="FE136" s="90"/>
      <c r="FF136" s="90"/>
      <c r="FG136" s="90"/>
      <c r="FH136" s="116"/>
      <c r="FI136" s="16">
        <f t="shared" si="85"/>
        <v>0</v>
      </c>
      <c r="FJ136" s="90"/>
      <c r="FK136" s="90"/>
      <c r="FL136" s="90"/>
      <c r="FM136" s="116"/>
      <c r="FN136" s="16">
        <f t="shared" si="86"/>
        <v>0</v>
      </c>
      <c r="FO136" s="90"/>
      <c r="FP136" s="90"/>
      <c r="FQ136" s="90"/>
      <c r="FR136" s="116"/>
      <c r="FS136" s="16">
        <f t="shared" si="87"/>
        <v>0</v>
      </c>
      <c r="FT136" s="90"/>
      <c r="FU136" s="90"/>
      <c r="FV136" s="90"/>
      <c r="FW136" s="116"/>
      <c r="FX136" s="16">
        <f t="shared" si="88"/>
        <v>0</v>
      </c>
      <c r="FY136" s="90"/>
      <c r="FZ136" s="90"/>
      <c r="GA136" s="90"/>
      <c r="GB136" s="116"/>
      <c r="GC136" s="16">
        <f t="shared" si="89"/>
        <v>0</v>
      </c>
      <c r="GD136" s="90"/>
      <c r="GE136" s="90"/>
      <c r="GF136" s="90"/>
      <c r="GG136" s="116"/>
      <c r="GH136" s="16">
        <f t="shared" si="90"/>
        <v>0</v>
      </c>
      <c r="GI136" s="90"/>
      <c r="GJ136" s="90"/>
      <c r="GK136" s="90"/>
      <c r="GL136" s="116"/>
      <c r="GM136" s="16">
        <f t="shared" si="91"/>
        <v>0</v>
      </c>
      <c r="GN136" s="90"/>
      <c r="GO136" s="90"/>
      <c r="GP136" s="90"/>
      <c r="GQ136" s="116"/>
      <c r="GR136" s="16">
        <f t="shared" si="92"/>
        <v>0</v>
      </c>
      <c r="GS136" s="90"/>
      <c r="GT136" s="90"/>
      <c r="GU136" s="90"/>
      <c r="GV136" s="116"/>
      <c r="GW136" s="16">
        <f t="shared" si="93"/>
        <v>0</v>
      </c>
      <c r="GX136" s="90"/>
      <c r="GY136" s="90"/>
      <c r="GZ136" s="90"/>
      <c r="HA136" s="116"/>
      <c r="HB136" s="16">
        <f t="shared" si="94"/>
        <v>0</v>
      </c>
      <c r="HC136" s="90"/>
      <c r="HD136" s="90"/>
      <c r="HE136" s="90"/>
      <c r="HF136" s="116"/>
      <c r="HG136" s="16">
        <f t="shared" si="95"/>
        <v>0</v>
      </c>
      <c r="HH136" s="90"/>
      <c r="HI136" s="90"/>
      <c r="HJ136" s="90"/>
      <c r="HK136" s="116"/>
      <c r="HL136" s="16">
        <f t="shared" si="96"/>
        <v>0</v>
      </c>
      <c r="HM136" s="90"/>
      <c r="HN136" s="90"/>
      <c r="HO136" s="90"/>
      <c r="HP136" s="116"/>
      <c r="HQ136" s="16">
        <f t="shared" si="97"/>
        <v>0</v>
      </c>
      <c r="HR136" s="90"/>
      <c r="HS136" s="90"/>
      <c r="HT136" s="90"/>
      <c r="HU136" s="116"/>
      <c r="HV136" s="16">
        <f t="shared" si="98"/>
        <v>0</v>
      </c>
      <c r="HW136" s="90"/>
      <c r="HX136" s="90"/>
      <c r="HY136" s="90"/>
      <c r="HZ136" s="116"/>
      <c r="IA136" s="16">
        <f t="shared" si="99"/>
        <v>0</v>
      </c>
      <c r="IB136" s="90"/>
      <c r="IC136" s="90"/>
      <c r="ID136" s="90"/>
      <c r="IE136" s="116"/>
      <c r="IF136" s="16">
        <f t="shared" si="100"/>
        <v>0</v>
      </c>
      <c r="IG136" s="90"/>
      <c r="IH136" s="90"/>
      <c r="II136" s="90"/>
      <c r="IJ136" s="116"/>
      <c r="IK136" s="16">
        <f t="shared" si="101"/>
        <v>0</v>
      </c>
      <c r="IL136" s="90"/>
      <c r="IM136" s="90"/>
      <c r="IN136" s="90"/>
      <c r="IO136" s="116"/>
      <c r="IP136" s="16">
        <f t="shared" si="102"/>
        <v>0</v>
      </c>
    </row>
    <row r="137" spans="1:250" x14ac:dyDescent="0.25">
      <c r="A137" s="90"/>
      <c r="B137" s="90"/>
      <c r="C137" s="90"/>
      <c r="D137" s="116"/>
      <c r="E137" s="16">
        <f t="shared" si="53"/>
        <v>0</v>
      </c>
      <c r="F137" s="90"/>
      <c r="G137" s="90"/>
      <c r="H137" s="90"/>
      <c r="I137" s="116"/>
      <c r="J137" s="16">
        <f t="shared" si="54"/>
        <v>0</v>
      </c>
      <c r="K137" s="90"/>
      <c r="L137" s="90"/>
      <c r="M137" s="90"/>
      <c r="N137" s="116"/>
      <c r="O137" s="16">
        <f t="shared" si="55"/>
        <v>0</v>
      </c>
      <c r="P137" s="90"/>
      <c r="Q137" s="90"/>
      <c r="R137" s="90"/>
      <c r="S137" s="116"/>
      <c r="T137" s="16">
        <f t="shared" si="56"/>
        <v>0</v>
      </c>
      <c r="U137" s="90"/>
      <c r="V137" s="90"/>
      <c r="W137" s="90"/>
      <c r="X137" s="116"/>
      <c r="Y137" s="16">
        <f t="shared" si="57"/>
        <v>0</v>
      </c>
      <c r="Z137" s="90"/>
      <c r="AA137" s="90"/>
      <c r="AB137" s="90"/>
      <c r="AC137" s="116"/>
      <c r="AD137" s="16">
        <f t="shared" si="58"/>
        <v>0</v>
      </c>
      <c r="AE137" s="90"/>
      <c r="AF137" s="90"/>
      <c r="AG137" s="90"/>
      <c r="AH137" s="116"/>
      <c r="AI137" s="16">
        <f t="shared" si="59"/>
        <v>0</v>
      </c>
      <c r="AJ137" s="90"/>
      <c r="AK137" s="90"/>
      <c r="AL137" s="90"/>
      <c r="AM137" s="116"/>
      <c r="AN137" s="16">
        <f t="shared" si="60"/>
        <v>0</v>
      </c>
      <c r="AO137" s="90"/>
      <c r="AP137" s="90"/>
      <c r="AQ137" s="90"/>
      <c r="AR137" s="116"/>
      <c r="AS137" s="16">
        <f t="shared" si="61"/>
        <v>0</v>
      </c>
      <c r="AT137" s="90"/>
      <c r="AU137" s="90"/>
      <c r="AV137" s="90"/>
      <c r="AW137" s="116"/>
      <c r="AX137" s="16">
        <f t="shared" si="62"/>
        <v>0</v>
      </c>
      <c r="AY137" s="90"/>
      <c r="AZ137" s="90"/>
      <c r="BA137" s="90"/>
      <c r="BB137" s="116"/>
      <c r="BC137" s="16">
        <f t="shared" si="63"/>
        <v>0</v>
      </c>
      <c r="BD137" s="90"/>
      <c r="BE137" s="90"/>
      <c r="BF137" s="90"/>
      <c r="BG137" s="116"/>
      <c r="BH137" s="16">
        <f t="shared" si="64"/>
        <v>0</v>
      </c>
      <c r="BI137" s="90"/>
      <c r="BJ137" s="90"/>
      <c r="BK137" s="90"/>
      <c r="BL137" s="116"/>
      <c r="BM137" s="16">
        <f t="shared" si="65"/>
        <v>0</v>
      </c>
      <c r="BN137" s="90"/>
      <c r="BO137" s="90"/>
      <c r="BP137" s="90"/>
      <c r="BQ137" s="116"/>
      <c r="BR137" s="16">
        <f t="shared" si="66"/>
        <v>0</v>
      </c>
      <c r="BS137" s="90"/>
      <c r="BT137" s="90"/>
      <c r="BU137" s="90"/>
      <c r="BV137" s="116"/>
      <c r="BW137" s="16">
        <f t="shared" si="67"/>
        <v>0</v>
      </c>
      <c r="BX137" s="90"/>
      <c r="BY137" s="90"/>
      <c r="BZ137" s="90"/>
      <c r="CA137" s="116"/>
      <c r="CB137" s="16">
        <f t="shared" si="68"/>
        <v>0</v>
      </c>
      <c r="CC137" s="90"/>
      <c r="CD137" s="90"/>
      <c r="CE137" s="90"/>
      <c r="CF137" s="116"/>
      <c r="CG137" s="16">
        <f t="shared" si="69"/>
        <v>0</v>
      </c>
      <c r="CH137" s="90"/>
      <c r="CI137" s="90"/>
      <c r="CJ137" s="90"/>
      <c r="CK137" s="116"/>
      <c r="CL137" s="16">
        <f t="shared" si="70"/>
        <v>0</v>
      </c>
      <c r="CM137" s="90"/>
      <c r="CN137" s="90"/>
      <c r="CO137" s="90"/>
      <c r="CP137" s="116"/>
      <c r="CQ137" s="16">
        <f t="shared" si="71"/>
        <v>0</v>
      </c>
      <c r="CR137" s="90"/>
      <c r="CS137" s="90"/>
      <c r="CT137" s="90"/>
      <c r="CU137" s="116"/>
      <c r="CV137" s="16">
        <f t="shared" si="72"/>
        <v>0</v>
      </c>
      <c r="CW137" s="90"/>
      <c r="CX137" s="90"/>
      <c r="CY137" s="90"/>
      <c r="CZ137" s="116"/>
      <c r="DA137" s="16">
        <f t="shared" si="73"/>
        <v>0</v>
      </c>
      <c r="DB137" s="90"/>
      <c r="DC137" s="90"/>
      <c r="DD137" s="90"/>
      <c r="DE137" s="116"/>
      <c r="DF137" s="16">
        <f t="shared" si="74"/>
        <v>0</v>
      </c>
      <c r="DG137" s="90"/>
      <c r="DH137" s="90"/>
      <c r="DI137" s="90"/>
      <c r="DJ137" s="116"/>
      <c r="DK137" s="16">
        <f t="shared" si="75"/>
        <v>0</v>
      </c>
      <c r="DL137" s="90"/>
      <c r="DM137" s="90"/>
      <c r="DN137" s="90"/>
      <c r="DO137" s="116"/>
      <c r="DP137" s="16">
        <f t="shared" si="76"/>
        <v>0</v>
      </c>
      <c r="DQ137" s="90"/>
      <c r="DR137" s="90"/>
      <c r="DS137" s="90"/>
      <c r="DT137" s="116"/>
      <c r="DU137" s="16">
        <f t="shared" si="77"/>
        <v>0</v>
      </c>
      <c r="DV137" s="90"/>
      <c r="DW137" s="90"/>
      <c r="DX137" s="90"/>
      <c r="DY137" s="116"/>
      <c r="DZ137" s="16">
        <f t="shared" si="78"/>
        <v>0</v>
      </c>
      <c r="EA137" s="90"/>
      <c r="EB137" s="90"/>
      <c r="EC137" s="90"/>
      <c r="ED137" s="116"/>
      <c r="EE137" s="16">
        <f t="shared" si="79"/>
        <v>0</v>
      </c>
      <c r="EF137" s="90"/>
      <c r="EG137" s="90"/>
      <c r="EH137" s="90"/>
      <c r="EI137" s="116"/>
      <c r="EJ137" s="16">
        <f t="shared" si="80"/>
        <v>0</v>
      </c>
      <c r="EK137" s="90"/>
      <c r="EL137" s="90"/>
      <c r="EM137" s="90"/>
      <c r="EN137" s="116"/>
      <c r="EO137" s="16">
        <f t="shared" si="81"/>
        <v>0</v>
      </c>
      <c r="EP137" s="90"/>
      <c r="EQ137" s="90"/>
      <c r="ER137" s="90"/>
      <c r="ES137" s="116"/>
      <c r="ET137" s="16">
        <f t="shared" si="82"/>
        <v>0</v>
      </c>
      <c r="EU137" s="90"/>
      <c r="EV137" s="90"/>
      <c r="EW137" s="90"/>
      <c r="EX137" s="116"/>
      <c r="EY137" s="16">
        <f t="shared" si="83"/>
        <v>0</v>
      </c>
      <c r="EZ137" s="90"/>
      <c r="FA137" s="90"/>
      <c r="FB137" s="90"/>
      <c r="FC137" s="116"/>
      <c r="FD137" s="16">
        <f t="shared" si="84"/>
        <v>0</v>
      </c>
      <c r="FE137" s="90"/>
      <c r="FF137" s="90"/>
      <c r="FG137" s="90"/>
      <c r="FH137" s="116"/>
      <c r="FI137" s="16">
        <f t="shared" si="85"/>
        <v>0</v>
      </c>
      <c r="FJ137" s="90"/>
      <c r="FK137" s="90"/>
      <c r="FL137" s="90"/>
      <c r="FM137" s="116"/>
      <c r="FN137" s="16">
        <f t="shared" si="86"/>
        <v>0</v>
      </c>
      <c r="FO137" s="90"/>
      <c r="FP137" s="90"/>
      <c r="FQ137" s="90"/>
      <c r="FR137" s="116"/>
      <c r="FS137" s="16">
        <f t="shared" si="87"/>
        <v>0</v>
      </c>
      <c r="FT137" s="90"/>
      <c r="FU137" s="90"/>
      <c r="FV137" s="90"/>
      <c r="FW137" s="116"/>
      <c r="FX137" s="16">
        <f t="shared" si="88"/>
        <v>0</v>
      </c>
      <c r="FY137" s="90"/>
      <c r="FZ137" s="90"/>
      <c r="GA137" s="90"/>
      <c r="GB137" s="116"/>
      <c r="GC137" s="16">
        <f t="shared" si="89"/>
        <v>0</v>
      </c>
      <c r="GD137" s="90"/>
      <c r="GE137" s="90"/>
      <c r="GF137" s="90"/>
      <c r="GG137" s="116"/>
      <c r="GH137" s="16">
        <f t="shared" si="90"/>
        <v>0</v>
      </c>
      <c r="GI137" s="90"/>
      <c r="GJ137" s="90"/>
      <c r="GK137" s="90"/>
      <c r="GL137" s="116"/>
      <c r="GM137" s="16">
        <f t="shared" si="91"/>
        <v>0</v>
      </c>
      <c r="GN137" s="90"/>
      <c r="GO137" s="90"/>
      <c r="GP137" s="90"/>
      <c r="GQ137" s="116"/>
      <c r="GR137" s="16">
        <f t="shared" si="92"/>
        <v>0</v>
      </c>
      <c r="GS137" s="90"/>
      <c r="GT137" s="90"/>
      <c r="GU137" s="90"/>
      <c r="GV137" s="116"/>
      <c r="GW137" s="16">
        <f t="shared" si="93"/>
        <v>0</v>
      </c>
      <c r="GX137" s="90"/>
      <c r="GY137" s="90"/>
      <c r="GZ137" s="90"/>
      <c r="HA137" s="116"/>
      <c r="HB137" s="16">
        <f t="shared" si="94"/>
        <v>0</v>
      </c>
      <c r="HC137" s="90"/>
      <c r="HD137" s="90"/>
      <c r="HE137" s="90"/>
      <c r="HF137" s="116"/>
      <c r="HG137" s="16">
        <f t="shared" si="95"/>
        <v>0</v>
      </c>
      <c r="HH137" s="90"/>
      <c r="HI137" s="90"/>
      <c r="HJ137" s="90"/>
      <c r="HK137" s="116"/>
      <c r="HL137" s="16">
        <f t="shared" si="96"/>
        <v>0</v>
      </c>
      <c r="HM137" s="90"/>
      <c r="HN137" s="90"/>
      <c r="HO137" s="90"/>
      <c r="HP137" s="116"/>
      <c r="HQ137" s="16">
        <f t="shared" si="97"/>
        <v>0</v>
      </c>
      <c r="HR137" s="90"/>
      <c r="HS137" s="90"/>
      <c r="HT137" s="90"/>
      <c r="HU137" s="116"/>
      <c r="HV137" s="16">
        <f t="shared" si="98"/>
        <v>0</v>
      </c>
      <c r="HW137" s="90"/>
      <c r="HX137" s="90"/>
      <c r="HY137" s="90"/>
      <c r="HZ137" s="116"/>
      <c r="IA137" s="16">
        <f t="shared" si="99"/>
        <v>0</v>
      </c>
      <c r="IB137" s="90"/>
      <c r="IC137" s="90"/>
      <c r="ID137" s="90"/>
      <c r="IE137" s="116"/>
      <c r="IF137" s="16">
        <f t="shared" si="100"/>
        <v>0</v>
      </c>
      <c r="IG137" s="90"/>
      <c r="IH137" s="90"/>
      <c r="II137" s="90"/>
      <c r="IJ137" s="116"/>
      <c r="IK137" s="16">
        <f t="shared" si="101"/>
        <v>0</v>
      </c>
      <c r="IL137" s="90"/>
      <c r="IM137" s="90"/>
      <c r="IN137" s="90"/>
      <c r="IO137" s="116"/>
      <c r="IP137" s="16">
        <f t="shared" si="102"/>
        <v>0</v>
      </c>
    </row>
    <row r="138" spans="1:250" x14ac:dyDescent="0.25">
      <c r="A138" s="90"/>
      <c r="B138" s="90"/>
      <c r="C138" s="90"/>
      <c r="D138" s="116"/>
      <c r="E138" s="16">
        <f t="shared" si="53"/>
        <v>0</v>
      </c>
      <c r="F138" s="90"/>
      <c r="G138" s="90"/>
      <c r="H138" s="90"/>
      <c r="I138" s="116"/>
      <c r="J138" s="16">
        <f t="shared" si="54"/>
        <v>0</v>
      </c>
      <c r="K138" s="90"/>
      <c r="L138" s="90"/>
      <c r="M138" s="90"/>
      <c r="N138" s="116"/>
      <c r="O138" s="16">
        <f t="shared" si="55"/>
        <v>0</v>
      </c>
      <c r="P138" s="90"/>
      <c r="Q138" s="90"/>
      <c r="R138" s="90"/>
      <c r="S138" s="116"/>
      <c r="T138" s="16">
        <f t="shared" si="56"/>
        <v>0</v>
      </c>
      <c r="U138" s="90"/>
      <c r="V138" s="90"/>
      <c r="W138" s="90"/>
      <c r="X138" s="116"/>
      <c r="Y138" s="16">
        <f t="shared" si="57"/>
        <v>0</v>
      </c>
      <c r="Z138" s="90"/>
      <c r="AA138" s="90"/>
      <c r="AB138" s="90"/>
      <c r="AC138" s="116"/>
      <c r="AD138" s="16">
        <f t="shared" si="58"/>
        <v>0</v>
      </c>
      <c r="AE138" s="90"/>
      <c r="AF138" s="90"/>
      <c r="AG138" s="90"/>
      <c r="AH138" s="116"/>
      <c r="AI138" s="16">
        <f t="shared" si="59"/>
        <v>0</v>
      </c>
      <c r="AJ138" s="90"/>
      <c r="AK138" s="90"/>
      <c r="AL138" s="90"/>
      <c r="AM138" s="116"/>
      <c r="AN138" s="16">
        <f t="shared" si="60"/>
        <v>0</v>
      </c>
      <c r="AO138" s="90"/>
      <c r="AP138" s="90"/>
      <c r="AQ138" s="90"/>
      <c r="AR138" s="116"/>
      <c r="AS138" s="16">
        <f t="shared" si="61"/>
        <v>0</v>
      </c>
      <c r="AT138" s="90"/>
      <c r="AU138" s="90"/>
      <c r="AV138" s="90"/>
      <c r="AW138" s="116"/>
      <c r="AX138" s="16">
        <f t="shared" si="62"/>
        <v>0</v>
      </c>
      <c r="AY138" s="90"/>
      <c r="AZ138" s="90"/>
      <c r="BA138" s="90"/>
      <c r="BB138" s="116"/>
      <c r="BC138" s="16">
        <f t="shared" si="63"/>
        <v>0</v>
      </c>
      <c r="BD138" s="90"/>
      <c r="BE138" s="90"/>
      <c r="BF138" s="90"/>
      <c r="BG138" s="116"/>
      <c r="BH138" s="16">
        <f t="shared" si="64"/>
        <v>0</v>
      </c>
      <c r="BI138" s="90"/>
      <c r="BJ138" s="90"/>
      <c r="BK138" s="90"/>
      <c r="BL138" s="116"/>
      <c r="BM138" s="16">
        <f t="shared" si="65"/>
        <v>0</v>
      </c>
      <c r="BN138" s="90"/>
      <c r="BO138" s="90"/>
      <c r="BP138" s="90"/>
      <c r="BQ138" s="116"/>
      <c r="BR138" s="16">
        <f t="shared" si="66"/>
        <v>0</v>
      </c>
      <c r="BS138" s="90"/>
      <c r="BT138" s="90"/>
      <c r="BU138" s="90"/>
      <c r="BV138" s="116"/>
      <c r="BW138" s="16">
        <f t="shared" si="67"/>
        <v>0</v>
      </c>
      <c r="BX138" s="90"/>
      <c r="BY138" s="90"/>
      <c r="BZ138" s="90"/>
      <c r="CA138" s="116"/>
      <c r="CB138" s="16">
        <f t="shared" si="68"/>
        <v>0</v>
      </c>
      <c r="CC138" s="90"/>
      <c r="CD138" s="90"/>
      <c r="CE138" s="90"/>
      <c r="CF138" s="116"/>
      <c r="CG138" s="16">
        <f t="shared" si="69"/>
        <v>0</v>
      </c>
      <c r="CH138" s="90"/>
      <c r="CI138" s="90"/>
      <c r="CJ138" s="90"/>
      <c r="CK138" s="116"/>
      <c r="CL138" s="16">
        <f t="shared" si="70"/>
        <v>0</v>
      </c>
      <c r="CM138" s="90"/>
      <c r="CN138" s="90"/>
      <c r="CO138" s="90"/>
      <c r="CP138" s="116"/>
      <c r="CQ138" s="16">
        <f t="shared" si="71"/>
        <v>0</v>
      </c>
      <c r="CR138" s="90"/>
      <c r="CS138" s="90"/>
      <c r="CT138" s="90"/>
      <c r="CU138" s="116"/>
      <c r="CV138" s="16">
        <f t="shared" si="72"/>
        <v>0</v>
      </c>
      <c r="CW138" s="90"/>
      <c r="CX138" s="90"/>
      <c r="CY138" s="90"/>
      <c r="CZ138" s="116"/>
      <c r="DA138" s="16">
        <f t="shared" si="73"/>
        <v>0</v>
      </c>
      <c r="DB138" s="90"/>
      <c r="DC138" s="90"/>
      <c r="DD138" s="90"/>
      <c r="DE138" s="116"/>
      <c r="DF138" s="16">
        <f t="shared" si="74"/>
        <v>0</v>
      </c>
      <c r="DG138" s="90"/>
      <c r="DH138" s="90"/>
      <c r="DI138" s="90"/>
      <c r="DJ138" s="116"/>
      <c r="DK138" s="16">
        <f t="shared" si="75"/>
        <v>0</v>
      </c>
      <c r="DL138" s="90"/>
      <c r="DM138" s="90"/>
      <c r="DN138" s="90"/>
      <c r="DO138" s="116"/>
      <c r="DP138" s="16">
        <f t="shared" si="76"/>
        <v>0</v>
      </c>
      <c r="DQ138" s="90"/>
      <c r="DR138" s="90"/>
      <c r="DS138" s="90"/>
      <c r="DT138" s="116"/>
      <c r="DU138" s="16">
        <f t="shared" si="77"/>
        <v>0</v>
      </c>
      <c r="DV138" s="90"/>
      <c r="DW138" s="90"/>
      <c r="DX138" s="90"/>
      <c r="DY138" s="116"/>
      <c r="DZ138" s="16">
        <f t="shared" si="78"/>
        <v>0</v>
      </c>
      <c r="EA138" s="90"/>
      <c r="EB138" s="90"/>
      <c r="EC138" s="90"/>
      <c r="ED138" s="116"/>
      <c r="EE138" s="16">
        <f t="shared" si="79"/>
        <v>0</v>
      </c>
      <c r="EF138" s="90"/>
      <c r="EG138" s="90"/>
      <c r="EH138" s="90"/>
      <c r="EI138" s="116"/>
      <c r="EJ138" s="16">
        <f t="shared" si="80"/>
        <v>0</v>
      </c>
      <c r="EK138" s="90"/>
      <c r="EL138" s="90"/>
      <c r="EM138" s="90"/>
      <c r="EN138" s="116"/>
      <c r="EO138" s="16">
        <f t="shared" si="81"/>
        <v>0</v>
      </c>
      <c r="EP138" s="90"/>
      <c r="EQ138" s="90"/>
      <c r="ER138" s="90"/>
      <c r="ES138" s="116"/>
      <c r="ET138" s="16">
        <f t="shared" si="82"/>
        <v>0</v>
      </c>
      <c r="EU138" s="90"/>
      <c r="EV138" s="90"/>
      <c r="EW138" s="90"/>
      <c r="EX138" s="116"/>
      <c r="EY138" s="16">
        <f t="shared" si="83"/>
        <v>0</v>
      </c>
      <c r="EZ138" s="90"/>
      <c r="FA138" s="90"/>
      <c r="FB138" s="90"/>
      <c r="FC138" s="116"/>
      <c r="FD138" s="16">
        <f t="shared" si="84"/>
        <v>0</v>
      </c>
      <c r="FE138" s="90"/>
      <c r="FF138" s="90"/>
      <c r="FG138" s="90"/>
      <c r="FH138" s="116"/>
      <c r="FI138" s="16">
        <f t="shared" si="85"/>
        <v>0</v>
      </c>
      <c r="FJ138" s="90"/>
      <c r="FK138" s="90"/>
      <c r="FL138" s="90"/>
      <c r="FM138" s="116"/>
      <c r="FN138" s="16">
        <f t="shared" si="86"/>
        <v>0</v>
      </c>
      <c r="FO138" s="90"/>
      <c r="FP138" s="90"/>
      <c r="FQ138" s="90"/>
      <c r="FR138" s="116"/>
      <c r="FS138" s="16">
        <f t="shared" si="87"/>
        <v>0</v>
      </c>
      <c r="FT138" s="90"/>
      <c r="FU138" s="90"/>
      <c r="FV138" s="90"/>
      <c r="FW138" s="116"/>
      <c r="FX138" s="16">
        <f t="shared" si="88"/>
        <v>0</v>
      </c>
      <c r="FY138" s="90"/>
      <c r="FZ138" s="90"/>
      <c r="GA138" s="90"/>
      <c r="GB138" s="116"/>
      <c r="GC138" s="16">
        <f t="shared" si="89"/>
        <v>0</v>
      </c>
      <c r="GD138" s="90"/>
      <c r="GE138" s="90"/>
      <c r="GF138" s="90"/>
      <c r="GG138" s="116"/>
      <c r="GH138" s="16">
        <f t="shared" si="90"/>
        <v>0</v>
      </c>
      <c r="GI138" s="90"/>
      <c r="GJ138" s="90"/>
      <c r="GK138" s="90"/>
      <c r="GL138" s="116"/>
      <c r="GM138" s="16">
        <f t="shared" si="91"/>
        <v>0</v>
      </c>
      <c r="GN138" s="90"/>
      <c r="GO138" s="90"/>
      <c r="GP138" s="90"/>
      <c r="GQ138" s="116"/>
      <c r="GR138" s="16">
        <f t="shared" si="92"/>
        <v>0</v>
      </c>
      <c r="GS138" s="90"/>
      <c r="GT138" s="90"/>
      <c r="GU138" s="90"/>
      <c r="GV138" s="116"/>
      <c r="GW138" s="16">
        <f t="shared" si="93"/>
        <v>0</v>
      </c>
      <c r="GX138" s="90"/>
      <c r="GY138" s="90"/>
      <c r="GZ138" s="90"/>
      <c r="HA138" s="116"/>
      <c r="HB138" s="16">
        <f t="shared" si="94"/>
        <v>0</v>
      </c>
      <c r="HC138" s="90"/>
      <c r="HD138" s="90"/>
      <c r="HE138" s="90"/>
      <c r="HF138" s="116"/>
      <c r="HG138" s="16">
        <f t="shared" si="95"/>
        <v>0</v>
      </c>
      <c r="HH138" s="90"/>
      <c r="HI138" s="90"/>
      <c r="HJ138" s="90"/>
      <c r="HK138" s="116"/>
      <c r="HL138" s="16">
        <f t="shared" si="96"/>
        <v>0</v>
      </c>
      <c r="HM138" s="90"/>
      <c r="HN138" s="90"/>
      <c r="HO138" s="90"/>
      <c r="HP138" s="116"/>
      <c r="HQ138" s="16">
        <f t="shared" si="97"/>
        <v>0</v>
      </c>
      <c r="HR138" s="90"/>
      <c r="HS138" s="90"/>
      <c r="HT138" s="90"/>
      <c r="HU138" s="116"/>
      <c r="HV138" s="16">
        <f t="shared" si="98"/>
        <v>0</v>
      </c>
      <c r="HW138" s="90"/>
      <c r="HX138" s="90"/>
      <c r="HY138" s="90"/>
      <c r="HZ138" s="116"/>
      <c r="IA138" s="16">
        <f t="shared" si="99"/>
        <v>0</v>
      </c>
      <c r="IB138" s="90"/>
      <c r="IC138" s="90"/>
      <c r="ID138" s="90"/>
      <c r="IE138" s="116"/>
      <c r="IF138" s="16">
        <f t="shared" si="100"/>
        <v>0</v>
      </c>
      <c r="IG138" s="90"/>
      <c r="IH138" s="90"/>
      <c r="II138" s="90"/>
      <c r="IJ138" s="116"/>
      <c r="IK138" s="16">
        <f t="shared" si="101"/>
        <v>0</v>
      </c>
      <c r="IL138" s="90"/>
      <c r="IM138" s="90"/>
      <c r="IN138" s="90"/>
      <c r="IO138" s="116"/>
      <c r="IP138" s="16">
        <f t="shared" si="102"/>
        <v>0</v>
      </c>
    </row>
    <row r="139" spans="1:250" x14ac:dyDescent="0.25">
      <c r="A139" s="90"/>
      <c r="B139" s="90"/>
      <c r="C139" s="90"/>
      <c r="D139" s="116"/>
      <c r="E139" s="16">
        <f t="shared" ref="E139:E202" si="103">IF(A139="",C139,A139)</f>
        <v>0</v>
      </c>
      <c r="F139" s="90"/>
      <c r="G139" s="90"/>
      <c r="H139" s="90"/>
      <c r="I139" s="116"/>
      <c r="J139" s="16">
        <f t="shared" ref="J139:J202" si="104">IF(F139="",H139,F139)</f>
        <v>0</v>
      </c>
      <c r="K139" s="90"/>
      <c r="L139" s="90"/>
      <c r="M139" s="90"/>
      <c r="N139" s="116"/>
      <c r="O139" s="16">
        <f t="shared" ref="O139:O202" si="105">IF(K139="",M139,K139)</f>
        <v>0</v>
      </c>
      <c r="P139" s="90"/>
      <c r="Q139" s="90"/>
      <c r="R139" s="90"/>
      <c r="S139" s="116"/>
      <c r="T139" s="16">
        <f t="shared" ref="T139:T202" si="106">IF(P139="",R139,P139)</f>
        <v>0</v>
      </c>
      <c r="U139" s="90"/>
      <c r="V139" s="90"/>
      <c r="W139" s="90"/>
      <c r="X139" s="116"/>
      <c r="Y139" s="16">
        <f t="shared" ref="Y139:Y202" si="107">IF(U139="",W139,U139)</f>
        <v>0</v>
      </c>
      <c r="Z139" s="90"/>
      <c r="AA139" s="90"/>
      <c r="AB139" s="90"/>
      <c r="AC139" s="116"/>
      <c r="AD139" s="16">
        <f t="shared" ref="AD139:AD202" si="108">IF(Z139="",AB139,Z139)</f>
        <v>0</v>
      </c>
      <c r="AE139" s="90"/>
      <c r="AF139" s="90"/>
      <c r="AG139" s="90"/>
      <c r="AH139" s="116"/>
      <c r="AI139" s="16">
        <f t="shared" ref="AI139:AI202" si="109">IF(AE139="",AG139,AE139)</f>
        <v>0</v>
      </c>
      <c r="AJ139" s="90"/>
      <c r="AK139" s="90"/>
      <c r="AL139" s="90"/>
      <c r="AM139" s="116"/>
      <c r="AN139" s="16">
        <f t="shared" ref="AN139:AN202" si="110">IF(AJ139="",AL139,AJ139)</f>
        <v>0</v>
      </c>
      <c r="AO139" s="90"/>
      <c r="AP139" s="90"/>
      <c r="AQ139" s="90"/>
      <c r="AR139" s="116"/>
      <c r="AS139" s="16">
        <f t="shared" ref="AS139:AS202" si="111">IF(AO139="",AQ139,AO139)</f>
        <v>0</v>
      </c>
      <c r="AT139" s="90"/>
      <c r="AU139" s="90"/>
      <c r="AV139" s="90"/>
      <c r="AW139" s="116"/>
      <c r="AX139" s="16">
        <f t="shared" ref="AX139:AX202" si="112">IF(AT139="",AV139,AT139)</f>
        <v>0</v>
      </c>
      <c r="AY139" s="90"/>
      <c r="AZ139" s="90"/>
      <c r="BA139" s="90"/>
      <c r="BB139" s="116"/>
      <c r="BC139" s="16">
        <f t="shared" ref="BC139:BC202" si="113">IF(AY139="",BA139,AY139)</f>
        <v>0</v>
      </c>
      <c r="BD139" s="90"/>
      <c r="BE139" s="90"/>
      <c r="BF139" s="90"/>
      <c r="BG139" s="116"/>
      <c r="BH139" s="16">
        <f t="shared" ref="BH139:BH202" si="114">IF(BD139="",BF139,BD139)</f>
        <v>0</v>
      </c>
      <c r="BI139" s="90"/>
      <c r="BJ139" s="90"/>
      <c r="BK139" s="90"/>
      <c r="BL139" s="116"/>
      <c r="BM139" s="16">
        <f t="shared" ref="BM139:BM202" si="115">IF(BI139="",BK139,BI139)</f>
        <v>0</v>
      </c>
      <c r="BN139" s="90"/>
      <c r="BO139" s="90"/>
      <c r="BP139" s="90"/>
      <c r="BQ139" s="116"/>
      <c r="BR139" s="16">
        <f t="shared" ref="BR139:BR202" si="116">IF(BN139="",BP139,BN139)</f>
        <v>0</v>
      </c>
      <c r="BS139" s="90"/>
      <c r="BT139" s="90"/>
      <c r="BU139" s="90"/>
      <c r="BV139" s="116"/>
      <c r="BW139" s="16">
        <f t="shared" ref="BW139:BW202" si="117">IF(BS139="",BU139,BS139)</f>
        <v>0</v>
      </c>
      <c r="BX139" s="90"/>
      <c r="BY139" s="90"/>
      <c r="BZ139" s="90"/>
      <c r="CA139" s="116"/>
      <c r="CB139" s="16">
        <f t="shared" ref="CB139:CB202" si="118">IF(BX139="",BZ139,BX139)</f>
        <v>0</v>
      </c>
      <c r="CC139" s="90"/>
      <c r="CD139" s="90"/>
      <c r="CE139" s="90"/>
      <c r="CF139" s="116"/>
      <c r="CG139" s="16">
        <f t="shared" ref="CG139:CG202" si="119">IF(CC139="",CE139,CC139)</f>
        <v>0</v>
      </c>
      <c r="CH139" s="90"/>
      <c r="CI139" s="90"/>
      <c r="CJ139" s="90"/>
      <c r="CK139" s="116"/>
      <c r="CL139" s="16">
        <f t="shared" ref="CL139:CL202" si="120">IF(CH139="",CJ139,CH139)</f>
        <v>0</v>
      </c>
      <c r="CM139" s="90"/>
      <c r="CN139" s="90"/>
      <c r="CO139" s="90"/>
      <c r="CP139" s="116"/>
      <c r="CQ139" s="16">
        <f t="shared" ref="CQ139:CQ202" si="121">IF(CM139="",CO139,CM139)</f>
        <v>0</v>
      </c>
      <c r="CR139" s="90"/>
      <c r="CS139" s="90"/>
      <c r="CT139" s="90"/>
      <c r="CU139" s="116"/>
      <c r="CV139" s="16">
        <f t="shared" ref="CV139:CV202" si="122">IF(CR139="",CT139,CR139)</f>
        <v>0</v>
      </c>
      <c r="CW139" s="90"/>
      <c r="CX139" s="90"/>
      <c r="CY139" s="90"/>
      <c r="CZ139" s="116"/>
      <c r="DA139" s="16">
        <f t="shared" ref="DA139:DA202" si="123">IF(CW139="",CY139,CW139)</f>
        <v>0</v>
      </c>
      <c r="DB139" s="90"/>
      <c r="DC139" s="90"/>
      <c r="DD139" s="90"/>
      <c r="DE139" s="116"/>
      <c r="DF139" s="16">
        <f t="shared" ref="DF139:DF202" si="124">IF(DB139="",DD139,DB139)</f>
        <v>0</v>
      </c>
      <c r="DG139" s="90"/>
      <c r="DH139" s="90"/>
      <c r="DI139" s="90"/>
      <c r="DJ139" s="116"/>
      <c r="DK139" s="16">
        <f t="shared" ref="DK139:DK202" si="125">IF(DG139="",DI139,DG139)</f>
        <v>0</v>
      </c>
      <c r="DL139" s="90"/>
      <c r="DM139" s="90"/>
      <c r="DN139" s="90"/>
      <c r="DO139" s="116"/>
      <c r="DP139" s="16">
        <f t="shared" ref="DP139:DP202" si="126">IF(DL139="",DN139,DL139)</f>
        <v>0</v>
      </c>
      <c r="DQ139" s="90"/>
      <c r="DR139" s="90"/>
      <c r="DS139" s="90"/>
      <c r="DT139" s="116"/>
      <c r="DU139" s="16">
        <f t="shared" ref="DU139:DU202" si="127">IF(DQ139="",DS139,DQ139)</f>
        <v>0</v>
      </c>
      <c r="DV139" s="90"/>
      <c r="DW139" s="90"/>
      <c r="DX139" s="90"/>
      <c r="DY139" s="116"/>
      <c r="DZ139" s="16">
        <f t="shared" ref="DZ139:DZ202" si="128">IF(DV139="",DX139,DV139)</f>
        <v>0</v>
      </c>
      <c r="EA139" s="90"/>
      <c r="EB139" s="90"/>
      <c r="EC139" s="90"/>
      <c r="ED139" s="116"/>
      <c r="EE139" s="16">
        <f t="shared" ref="EE139:EE202" si="129">IF(EA139="",EC139,EA139)</f>
        <v>0</v>
      </c>
      <c r="EF139" s="90"/>
      <c r="EG139" s="90"/>
      <c r="EH139" s="90"/>
      <c r="EI139" s="116"/>
      <c r="EJ139" s="16">
        <f t="shared" ref="EJ139:EJ202" si="130">IF(EF139="",EH139,EF139)</f>
        <v>0</v>
      </c>
      <c r="EK139" s="90"/>
      <c r="EL139" s="90"/>
      <c r="EM139" s="90"/>
      <c r="EN139" s="116"/>
      <c r="EO139" s="16">
        <f t="shared" ref="EO139:EO202" si="131">IF(EK139="",EM139,EK139)</f>
        <v>0</v>
      </c>
      <c r="EP139" s="90"/>
      <c r="EQ139" s="90"/>
      <c r="ER139" s="90"/>
      <c r="ES139" s="116"/>
      <c r="ET139" s="16">
        <f t="shared" ref="ET139:ET202" si="132">IF(EP139="",ER139,EP139)</f>
        <v>0</v>
      </c>
      <c r="EU139" s="90"/>
      <c r="EV139" s="90"/>
      <c r="EW139" s="90"/>
      <c r="EX139" s="116"/>
      <c r="EY139" s="16">
        <f t="shared" ref="EY139:EY202" si="133">IF(EU139="",EW139,EU139)</f>
        <v>0</v>
      </c>
      <c r="EZ139" s="90"/>
      <c r="FA139" s="90"/>
      <c r="FB139" s="90"/>
      <c r="FC139" s="116"/>
      <c r="FD139" s="16">
        <f t="shared" ref="FD139:FD202" si="134">IF(EZ139="",FB139,EZ139)</f>
        <v>0</v>
      </c>
      <c r="FE139" s="90"/>
      <c r="FF139" s="90"/>
      <c r="FG139" s="90"/>
      <c r="FH139" s="116"/>
      <c r="FI139" s="16">
        <f t="shared" ref="FI139:FI202" si="135">IF(FE139="",FG139,FE139)</f>
        <v>0</v>
      </c>
      <c r="FJ139" s="90"/>
      <c r="FK139" s="90"/>
      <c r="FL139" s="90"/>
      <c r="FM139" s="116"/>
      <c r="FN139" s="16">
        <f t="shared" ref="FN139:FN202" si="136">IF(FJ139="",FL139,FJ139)</f>
        <v>0</v>
      </c>
      <c r="FO139" s="90"/>
      <c r="FP139" s="90"/>
      <c r="FQ139" s="90"/>
      <c r="FR139" s="116"/>
      <c r="FS139" s="16">
        <f t="shared" ref="FS139:FS202" si="137">IF(FO139="",FQ139,FO139)</f>
        <v>0</v>
      </c>
      <c r="FT139" s="90"/>
      <c r="FU139" s="90"/>
      <c r="FV139" s="90"/>
      <c r="FW139" s="116"/>
      <c r="FX139" s="16">
        <f t="shared" ref="FX139:FX202" si="138">IF(FT139="",FV139,FT139)</f>
        <v>0</v>
      </c>
      <c r="FY139" s="90"/>
      <c r="FZ139" s="90"/>
      <c r="GA139" s="90"/>
      <c r="GB139" s="116"/>
      <c r="GC139" s="16">
        <f t="shared" ref="GC139:GC202" si="139">IF(FY139="",GA139,FY139)</f>
        <v>0</v>
      </c>
      <c r="GD139" s="90"/>
      <c r="GE139" s="90"/>
      <c r="GF139" s="90"/>
      <c r="GG139" s="116"/>
      <c r="GH139" s="16">
        <f t="shared" ref="GH139:GH202" si="140">IF(GD139="",GF139,GD139)</f>
        <v>0</v>
      </c>
      <c r="GI139" s="90"/>
      <c r="GJ139" s="90"/>
      <c r="GK139" s="90"/>
      <c r="GL139" s="116"/>
      <c r="GM139" s="16">
        <f t="shared" ref="GM139:GM202" si="141">IF(GI139="",GK139,GI139)</f>
        <v>0</v>
      </c>
      <c r="GN139" s="90"/>
      <c r="GO139" s="90"/>
      <c r="GP139" s="90"/>
      <c r="GQ139" s="116"/>
      <c r="GR139" s="16">
        <f t="shared" ref="GR139:GR202" si="142">IF(GN139="",GP139,GN139)</f>
        <v>0</v>
      </c>
      <c r="GS139" s="90"/>
      <c r="GT139" s="90"/>
      <c r="GU139" s="90"/>
      <c r="GV139" s="116"/>
      <c r="GW139" s="16">
        <f t="shared" ref="GW139:GW202" si="143">IF(GS139="",GU139,GS139)</f>
        <v>0</v>
      </c>
      <c r="GX139" s="90"/>
      <c r="GY139" s="90"/>
      <c r="GZ139" s="90"/>
      <c r="HA139" s="116"/>
      <c r="HB139" s="16">
        <f t="shared" ref="HB139:HB202" si="144">IF(GX139="",GZ139,GX139)</f>
        <v>0</v>
      </c>
      <c r="HC139" s="90"/>
      <c r="HD139" s="90"/>
      <c r="HE139" s="90"/>
      <c r="HF139" s="116"/>
      <c r="HG139" s="16">
        <f t="shared" ref="HG139:HG202" si="145">IF(HC139="",HE139,HC139)</f>
        <v>0</v>
      </c>
      <c r="HH139" s="90"/>
      <c r="HI139" s="90"/>
      <c r="HJ139" s="90"/>
      <c r="HK139" s="116"/>
      <c r="HL139" s="16">
        <f t="shared" ref="HL139:HL202" si="146">IF(HH139="",HJ139,HH139)</f>
        <v>0</v>
      </c>
      <c r="HM139" s="90"/>
      <c r="HN139" s="90"/>
      <c r="HO139" s="90"/>
      <c r="HP139" s="116"/>
      <c r="HQ139" s="16">
        <f t="shared" ref="HQ139:HQ202" si="147">IF(HM139="",HO139,HM139)</f>
        <v>0</v>
      </c>
      <c r="HR139" s="90"/>
      <c r="HS139" s="90"/>
      <c r="HT139" s="90"/>
      <c r="HU139" s="116"/>
      <c r="HV139" s="16">
        <f t="shared" ref="HV139:HV202" si="148">IF(HR139="",HT139,HR139)</f>
        <v>0</v>
      </c>
      <c r="HW139" s="90"/>
      <c r="HX139" s="90"/>
      <c r="HY139" s="90"/>
      <c r="HZ139" s="116"/>
      <c r="IA139" s="16">
        <f t="shared" ref="IA139:IA202" si="149">IF(HW139="",HY139,HW139)</f>
        <v>0</v>
      </c>
      <c r="IB139" s="90"/>
      <c r="IC139" s="90"/>
      <c r="ID139" s="90"/>
      <c r="IE139" s="116"/>
      <c r="IF139" s="16">
        <f t="shared" ref="IF139:IF202" si="150">IF(IB139="",ID139,IB139)</f>
        <v>0</v>
      </c>
      <c r="IG139" s="90"/>
      <c r="IH139" s="90"/>
      <c r="II139" s="90"/>
      <c r="IJ139" s="116"/>
      <c r="IK139" s="16">
        <f t="shared" ref="IK139:IK202" si="151">IF(IG139="",II139,IG139)</f>
        <v>0</v>
      </c>
      <c r="IL139" s="90"/>
      <c r="IM139" s="90"/>
      <c r="IN139" s="90"/>
      <c r="IO139" s="116"/>
      <c r="IP139" s="16">
        <f t="shared" ref="IP139:IP202" si="152">IF(IL139="",IN139,IL139)</f>
        <v>0</v>
      </c>
    </row>
    <row r="140" spans="1:250" x14ac:dyDescent="0.25">
      <c r="A140" s="90"/>
      <c r="B140" s="90"/>
      <c r="C140" s="90"/>
      <c r="D140" s="116"/>
      <c r="E140" s="16">
        <f t="shared" si="103"/>
        <v>0</v>
      </c>
      <c r="F140" s="90"/>
      <c r="G140" s="90"/>
      <c r="H140" s="90"/>
      <c r="I140" s="116"/>
      <c r="J140" s="16">
        <f t="shared" si="104"/>
        <v>0</v>
      </c>
      <c r="K140" s="90"/>
      <c r="L140" s="90"/>
      <c r="M140" s="90"/>
      <c r="N140" s="116"/>
      <c r="O140" s="16">
        <f t="shared" si="105"/>
        <v>0</v>
      </c>
      <c r="P140" s="90"/>
      <c r="Q140" s="90"/>
      <c r="R140" s="90"/>
      <c r="S140" s="116"/>
      <c r="T140" s="16">
        <f t="shared" si="106"/>
        <v>0</v>
      </c>
      <c r="U140" s="90"/>
      <c r="V140" s="90"/>
      <c r="W140" s="90"/>
      <c r="X140" s="116"/>
      <c r="Y140" s="16">
        <f t="shared" si="107"/>
        <v>0</v>
      </c>
      <c r="Z140" s="90"/>
      <c r="AA140" s="90"/>
      <c r="AB140" s="90"/>
      <c r="AC140" s="116"/>
      <c r="AD140" s="16">
        <f t="shared" si="108"/>
        <v>0</v>
      </c>
      <c r="AE140" s="90"/>
      <c r="AF140" s="90"/>
      <c r="AG140" s="90"/>
      <c r="AH140" s="116"/>
      <c r="AI140" s="16">
        <f t="shared" si="109"/>
        <v>0</v>
      </c>
      <c r="AJ140" s="90"/>
      <c r="AK140" s="90"/>
      <c r="AL140" s="90"/>
      <c r="AM140" s="116"/>
      <c r="AN140" s="16">
        <f t="shared" si="110"/>
        <v>0</v>
      </c>
      <c r="AO140" s="90"/>
      <c r="AP140" s="90"/>
      <c r="AQ140" s="90"/>
      <c r="AR140" s="116"/>
      <c r="AS140" s="16">
        <f t="shared" si="111"/>
        <v>0</v>
      </c>
      <c r="AT140" s="90"/>
      <c r="AU140" s="90"/>
      <c r="AV140" s="90"/>
      <c r="AW140" s="116"/>
      <c r="AX140" s="16">
        <f t="shared" si="112"/>
        <v>0</v>
      </c>
      <c r="AY140" s="90"/>
      <c r="AZ140" s="90"/>
      <c r="BA140" s="90"/>
      <c r="BB140" s="116"/>
      <c r="BC140" s="16">
        <f t="shared" si="113"/>
        <v>0</v>
      </c>
      <c r="BD140" s="90"/>
      <c r="BE140" s="90"/>
      <c r="BF140" s="90"/>
      <c r="BG140" s="116"/>
      <c r="BH140" s="16">
        <f t="shared" si="114"/>
        <v>0</v>
      </c>
      <c r="BI140" s="90"/>
      <c r="BJ140" s="90"/>
      <c r="BK140" s="90"/>
      <c r="BL140" s="116"/>
      <c r="BM140" s="16">
        <f t="shared" si="115"/>
        <v>0</v>
      </c>
      <c r="BN140" s="90"/>
      <c r="BO140" s="90"/>
      <c r="BP140" s="90"/>
      <c r="BQ140" s="116"/>
      <c r="BR140" s="16">
        <f t="shared" si="116"/>
        <v>0</v>
      </c>
      <c r="BS140" s="90"/>
      <c r="BT140" s="90"/>
      <c r="BU140" s="90"/>
      <c r="BV140" s="116"/>
      <c r="BW140" s="16">
        <f t="shared" si="117"/>
        <v>0</v>
      </c>
      <c r="BX140" s="90"/>
      <c r="BY140" s="90"/>
      <c r="BZ140" s="90"/>
      <c r="CA140" s="116"/>
      <c r="CB140" s="16">
        <f t="shared" si="118"/>
        <v>0</v>
      </c>
      <c r="CC140" s="90"/>
      <c r="CD140" s="90"/>
      <c r="CE140" s="90"/>
      <c r="CF140" s="116"/>
      <c r="CG140" s="16">
        <f t="shared" si="119"/>
        <v>0</v>
      </c>
      <c r="CH140" s="90"/>
      <c r="CI140" s="90"/>
      <c r="CJ140" s="90"/>
      <c r="CK140" s="116"/>
      <c r="CL140" s="16">
        <f t="shared" si="120"/>
        <v>0</v>
      </c>
      <c r="CM140" s="90"/>
      <c r="CN140" s="90"/>
      <c r="CO140" s="90"/>
      <c r="CP140" s="116"/>
      <c r="CQ140" s="16">
        <f t="shared" si="121"/>
        <v>0</v>
      </c>
      <c r="CR140" s="90"/>
      <c r="CS140" s="90"/>
      <c r="CT140" s="90"/>
      <c r="CU140" s="116"/>
      <c r="CV140" s="16">
        <f t="shared" si="122"/>
        <v>0</v>
      </c>
      <c r="CW140" s="90"/>
      <c r="CX140" s="90"/>
      <c r="CY140" s="90"/>
      <c r="CZ140" s="116"/>
      <c r="DA140" s="16">
        <f t="shared" si="123"/>
        <v>0</v>
      </c>
      <c r="DB140" s="90"/>
      <c r="DC140" s="90"/>
      <c r="DD140" s="90"/>
      <c r="DE140" s="116"/>
      <c r="DF140" s="16">
        <f t="shared" si="124"/>
        <v>0</v>
      </c>
      <c r="DG140" s="90"/>
      <c r="DH140" s="90"/>
      <c r="DI140" s="90"/>
      <c r="DJ140" s="116"/>
      <c r="DK140" s="16">
        <f t="shared" si="125"/>
        <v>0</v>
      </c>
      <c r="DL140" s="90"/>
      <c r="DM140" s="90"/>
      <c r="DN140" s="90"/>
      <c r="DO140" s="116"/>
      <c r="DP140" s="16">
        <f t="shared" si="126"/>
        <v>0</v>
      </c>
      <c r="DQ140" s="90"/>
      <c r="DR140" s="90"/>
      <c r="DS140" s="90"/>
      <c r="DT140" s="116"/>
      <c r="DU140" s="16">
        <f t="shared" si="127"/>
        <v>0</v>
      </c>
      <c r="DV140" s="90"/>
      <c r="DW140" s="90"/>
      <c r="DX140" s="90"/>
      <c r="DY140" s="116"/>
      <c r="DZ140" s="16">
        <f t="shared" si="128"/>
        <v>0</v>
      </c>
      <c r="EA140" s="90"/>
      <c r="EB140" s="90"/>
      <c r="EC140" s="90"/>
      <c r="ED140" s="116"/>
      <c r="EE140" s="16">
        <f t="shared" si="129"/>
        <v>0</v>
      </c>
      <c r="EF140" s="90"/>
      <c r="EG140" s="90"/>
      <c r="EH140" s="90"/>
      <c r="EI140" s="116"/>
      <c r="EJ140" s="16">
        <f t="shared" si="130"/>
        <v>0</v>
      </c>
      <c r="EK140" s="90"/>
      <c r="EL140" s="90"/>
      <c r="EM140" s="90"/>
      <c r="EN140" s="116"/>
      <c r="EO140" s="16">
        <f t="shared" si="131"/>
        <v>0</v>
      </c>
      <c r="EP140" s="90"/>
      <c r="EQ140" s="90"/>
      <c r="ER140" s="90"/>
      <c r="ES140" s="116"/>
      <c r="ET140" s="16">
        <f t="shared" si="132"/>
        <v>0</v>
      </c>
      <c r="EU140" s="90"/>
      <c r="EV140" s="90"/>
      <c r="EW140" s="90"/>
      <c r="EX140" s="116"/>
      <c r="EY140" s="16">
        <f t="shared" si="133"/>
        <v>0</v>
      </c>
      <c r="EZ140" s="90"/>
      <c r="FA140" s="90"/>
      <c r="FB140" s="90"/>
      <c r="FC140" s="116"/>
      <c r="FD140" s="16">
        <f t="shared" si="134"/>
        <v>0</v>
      </c>
      <c r="FE140" s="90"/>
      <c r="FF140" s="90"/>
      <c r="FG140" s="90"/>
      <c r="FH140" s="116"/>
      <c r="FI140" s="16">
        <f t="shared" si="135"/>
        <v>0</v>
      </c>
      <c r="FJ140" s="90"/>
      <c r="FK140" s="90"/>
      <c r="FL140" s="90"/>
      <c r="FM140" s="116"/>
      <c r="FN140" s="16">
        <f t="shared" si="136"/>
        <v>0</v>
      </c>
      <c r="FO140" s="90"/>
      <c r="FP140" s="90"/>
      <c r="FQ140" s="90"/>
      <c r="FR140" s="116"/>
      <c r="FS140" s="16">
        <f t="shared" si="137"/>
        <v>0</v>
      </c>
      <c r="FT140" s="90"/>
      <c r="FU140" s="90"/>
      <c r="FV140" s="90"/>
      <c r="FW140" s="116"/>
      <c r="FX140" s="16">
        <f t="shared" si="138"/>
        <v>0</v>
      </c>
      <c r="FY140" s="90"/>
      <c r="FZ140" s="90"/>
      <c r="GA140" s="90"/>
      <c r="GB140" s="116"/>
      <c r="GC140" s="16">
        <f t="shared" si="139"/>
        <v>0</v>
      </c>
      <c r="GD140" s="90"/>
      <c r="GE140" s="90"/>
      <c r="GF140" s="90"/>
      <c r="GG140" s="116"/>
      <c r="GH140" s="16">
        <f t="shared" si="140"/>
        <v>0</v>
      </c>
      <c r="GI140" s="90"/>
      <c r="GJ140" s="90"/>
      <c r="GK140" s="90"/>
      <c r="GL140" s="116"/>
      <c r="GM140" s="16">
        <f t="shared" si="141"/>
        <v>0</v>
      </c>
      <c r="GN140" s="90"/>
      <c r="GO140" s="90"/>
      <c r="GP140" s="90"/>
      <c r="GQ140" s="116"/>
      <c r="GR140" s="16">
        <f t="shared" si="142"/>
        <v>0</v>
      </c>
      <c r="GS140" s="90"/>
      <c r="GT140" s="90"/>
      <c r="GU140" s="90"/>
      <c r="GV140" s="116"/>
      <c r="GW140" s="16">
        <f t="shared" si="143"/>
        <v>0</v>
      </c>
      <c r="GX140" s="90"/>
      <c r="GY140" s="90"/>
      <c r="GZ140" s="90"/>
      <c r="HA140" s="116"/>
      <c r="HB140" s="16">
        <f t="shared" si="144"/>
        <v>0</v>
      </c>
      <c r="HC140" s="90"/>
      <c r="HD140" s="90"/>
      <c r="HE140" s="90"/>
      <c r="HF140" s="116"/>
      <c r="HG140" s="16">
        <f t="shared" si="145"/>
        <v>0</v>
      </c>
      <c r="HH140" s="90"/>
      <c r="HI140" s="90"/>
      <c r="HJ140" s="90"/>
      <c r="HK140" s="116"/>
      <c r="HL140" s="16">
        <f t="shared" si="146"/>
        <v>0</v>
      </c>
      <c r="HM140" s="90"/>
      <c r="HN140" s="90"/>
      <c r="HO140" s="90"/>
      <c r="HP140" s="116"/>
      <c r="HQ140" s="16">
        <f t="shared" si="147"/>
        <v>0</v>
      </c>
      <c r="HR140" s="90"/>
      <c r="HS140" s="90"/>
      <c r="HT140" s="90"/>
      <c r="HU140" s="116"/>
      <c r="HV140" s="16">
        <f t="shared" si="148"/>
        <v>0</v>
      </c>
      <c r="HW140" s="90"/>
      <c r="HX140" s="90"/>
      <c r="HY140" s="90"/>
      <c r="HZ140" s="116"/>
      <c r="IA140" s="16">
        <f t="shared" si="149"/>
        <v>0</v>
      </c>
      <c r="IB140" s="90"/>
      <c r="IC140" s="90"/>
      <c r="ID140" s="90"/>
      <c r="IE140" s="116"/>
      <c r="IF140" s="16">
        <f t="shared" si="150"/>
        <v>0</v>
      </c>
      <c r="IG140" s="90"/>
      <c r="IH140" s="90"/>
      <c r="II140" s="90"/>
      <c r="IJ140" s="116"/>
      <c r="IK140" s="16">
        <f t="shared" si="151"/>
        <v>0</v>
      </c>
      <c r="IL140" s="90"/>
      <c r="IM140" s="90"/>
      <c r="IN140" s="90"/>
      <c r="IO140" s="116"/>
      <c r="IP140" s="16">
        <f t="shared" si="152"/>
        <v>0</v>
      </c>
    </row>
    <row r="141" spans="1:250" x14ac:dyDescent="0.25">
      <c r="A141" s="90"/>
      <c r="B141" s="90"/>
      <c r="C141" s="90"/>
      <c r="D141" s="116"/>
      <c r="E141" s="16">
        <f t="shared" si="103"/>
        <v>0</v>
      </c>
      <c r="F141" s="90"/>
      <c r="G141" s="90"/>
      <c r="H141" s="90"/>
      <c r="I141" s="116"/>
      <c r="J141" s="16">
        <f t="shared" si="104"/>
        <v>0</v>
      </c>
      <c r="K141" s="90"/>
      <c r="L141" s="90"/>
      <c r="M141" s="90"/>
      <c r="N141" s="116"/>
      <c r="O141" s="16">
        <f t="shared" si="105"/>
        <v>0</v>
      </c>
      <c r="P141" s="90"/>
      <c r="Q141" s="90"/>
      <c r="R141" s="90"/>
      <c r="S141" s="116"/>
      <c r="T141" s="16">
        <f t="shared" si="106"/>
        <v>0</v>
      </c>
      <c r="U141" s="90"/>
      <c r="V141" s="90"/>
      <c r="W141" s="90"/>
      <c r="X141" s="116"/>
      <c r="Y141" s="16">
        <f t="shared" si="107"/>
        <v>0</v>
      </c>
      <c r="Z141" s="90"/>
      <c r="AA141" s="90"/>
      <c r="AB141" s="90"/>
      <c r="AC141" s="116"/>
      <c r="AD141" s="16">
        <f t="shared" si="108"/>
        <v>0</v>
      </c>
      <c r="AE141" s="90"/>
      <c r="AF141" s="90"/>
      <c r="AG141" s="90"/>
      <c r="AH141" s="116"/>
      <c r="AI141" s="16">
        <f t="shared" si="109"/>
        <v>0</v>
      </c>
      <c r="AJ141" s="90"/>
      <c r="AK141" s="90"/>
      <c r="AL141" s="90"/>
      <c r="AM141" s="116"/>
      <c r="AN141" s="16">
        <f t="shared" si="110"/>
        <v>0</v>
      </c>
      <c r="AO141" s="90"/>
      <c r="AP141" s="90"/>
      <c r="AQ141" s="90"/>
      <c r="AR141" s="116"/>
      <c r="AS141" s="16">
        <f t="shared" si="111"/>
        <v>0</v>
      </c>
      <c r="AT141" s="90"/>
      <c r="AU141" s="90"/>
      <c r="AV141" s="90"/>
      <c r="AW141" s="116"/>
      <c r="AX141" s="16">
        <f t="shared" si="112"/>
        <v>0</v>
      </c>
      <c r="AY141" s="90"/>
      <c r="AZ141" s="90"/>
      <c r="BA141" s="90"/>
      <c r="BB141" s="116"/>
      <c r="BC141" s="16">
        <f t="shared" si="113"/>
        <v>0</v>
      </c>
      <c r="BD141" s="90"/>
      <c r="BE141" s="90"/>
      <c r="BF141" s="90"/>
      <c r="BG141" s="116"/>
      <c r="BH141" s="16">
        <f t="shared" si="114"/>
        <v>0</v>
      </c>
      <c r="BI141" s="90"/>
      <c r="BJ141" s="90"/>
      <c r="BK141" s="90"/>
      <c r="BL141" s="116"/>
      <c r="BM141" s="16">
        <f t="shared" si="115"/>
        <v>0</v>
      </c>
      <c r="BN141" s="90"/>
      <c r="BO141" s="90"/>
      <c r="BP141" s="90"/>
      <c r="BQ141" s="116"/>
      <c r="BR141" s="16">
        <f t="shared" si="116"/>
        <v>0</v>
      </c>
      <c r="BS141" s="90"/>
      <c r="BT141" s="90"/>
      <c r="BU141" s="90"/>
      <c r="BV141" s="116"/>
      <c r="BW141" s="16">
        <f t="shared" si="117"/>
        <v>0</v>
      </c>
      <c r="BX141" s="90"/>
      <c r="BY141" s="90"/>
      <c r="BZ141" s="90"/>
      <c r="CA141" s="116"/>
      <c r="CB141" s="16">
        <f t="shared" si="118"/>
        <v>0</v>
      </c>
      <c r="CC141" s="90"/>
      <c r="CD141" s="90"/>
      <c r="CE141" s="90"/>
      <c r="CF141" s="116"/>
      <c r="CG141" s="16">
        <f t="shared" si="119"/>
        <v>0</v>
      </c>
      <c r="CH141" s="90"/>
      <c r="CI141" s="90"/>
      <c r="CJ141" s="90"/>
      <c r="CK141" s="116"/>
      <c r="CL141" s="16">
        <f t="shared" si="120"/>
        <v>0</v>
      </c>
      <c r="CM141" s="90"/>
      <c r="CN141" s="90"/>
      <c r="CO141" s="90"/>
      <c r="CP141" s="116"/>
      <c r="CQ141" s="16">
        <f t="shared" si="121"/>
        <v>0</v>
      </c>
      <c r="CR141" s="90"/>
      <c r="CS141" s="90"/>
      <c r="CT141" s="90"/>
      <c r="CU141" s="116"/>
      <c r="CV141" s="16">
        <f t="shared" si="122"/>
        <v>0</v>
      </c>
      <c r="CW141" s="90"/>
      <c r="CX141" s="90"/>
      <c r="CY141" s="90"/>
      <c r="CZ141" s="116"/>
      <c r="DA141" s="16">
        <f t="shared" si="123"/>
        <v>0</v>
      </c>
      <c r="DB141" s="90"/>
      <c r="DC141" s="90"/>
      <c r="DD141" s="90"/>
      <c r="DE141" s="116"/>
      <c r="DF141" s="16">
        <f t="shared" si="124"/>
        <v>0</v>
      </c>
      <c r="DG141" s="90"/>
      <c r="DH141" s="90"/>
      <c r="DI141" s="90"/>
      <c r="DJ141" s="116"/>
      <c r="DK141" s="16">
        <f t="shared" si="125"/>
        <v>0</v>
      </c>
      <c r="DL141" s="90"/>
      <c r="DM141" s="90"/>
      <c r="DN141" s="90"/>
      <c r="DO141" s="116"/>
      <c r="DP141" s="16">
        <f t="shared" si="126"/>
        <v>0</v>
      </c>
      <c r="DQ141" s="90"/>
      <c r="DR141" s="90"/>
      <c r="DS141" s="90"/>
      <c r="DT141" s="116"/>
      <c r="DU141" s="16">
        <f t="shared" si="127"/>
        <v>0</v>
      </c>
      <c r="DV141" s="90"/>
      <c r="DW141" s="90"/>
      <c r="DX141" s="90"/>
      <c r="DY141" s="116"/>
      <c r="DZ141" s="16">
        <f t="shared" si="128"/>
        <v>0</v>
      </c>
      <c r="EA141" s="90"/>
      <c r="EB141" s="90"/>
      <c r="EC141" s="90"/>
      <c r="ED141" s="116"/>
      <c r="EE141" s="16">
        <f t="shared" si="129"/>
        <v>0</v>
      </c>
      <c r="EF141" s="90"/>
      <c r="EG141" s="90"/>
      <c r="EH141" s="90"/>
      <c r="EI141" s="116"/>
      <c r="EJ141" s="16">
        <f t="shared" si="130"/>
        <v>0</v>
      </c>
      <c r="EK141" s="90"/>
      <c r="EL141" s="90"/>
      <c r="EM141" s="90"/>
      <c r="EN141" s="116"/>
      <c r="EO141" s="16">
        <f t="shared" si="131"/>
        <v>0</v>
      </c>
      <c r="EP141" s="90"/>
      <c r="EQ141" s="90"/>
      <c r="ER141" s="90"/>
      <c r="ES141" s="116"/>
      <c r="ET141" s="16">
        <f t="shared" si="132"/>
        <v>0</v>
      </c>
      <c r="EU141" s="90"/>
      <c r="EV141" s="90"/>
      <c r="EW141" s="90"/>
      <c r="EX141" s="116"/>
      <c r="EY141" s="16">
        <f t="shared" si="133"/>
        <v>0</v>
      </c>
      <c r="EZ141" s="90"/>
      <c r="FA141" s="90"/>
      <c r="FB141" s="90"/>
      <c r="FC141" s="116"/>
      <c r="FD141" s="16">
        <f t="shared" si="134"/>
        <v>0</v>
      </c>
      <c r="FE141" s="90"/>
      <c r="FF141" s="90"/>
      <c r="FG141" s="90"/>
      <c r="FH141" s="116"/>
      <c r="FI141" s="16">
        <f t="shared" si="135"/>
        <v>0</v>
      </c>
      <c r="FJ141" s="90"/>
      <c r="FK141" s="90"/>
      <c r="FL141" s="90"/>
      <c r="FM141" s="116"/>
      <c r="FN141" s="16">
        <f t="shared" si="136"/>
        <v>0</v>
      </c>
      <c r="FO141" s="90"/>
      <c r="FP141" s="90"/>
      <c r="FQ141" s="90"/>
      <c r="FR141" s="116"/>
      <c r="FS141" s="16">
        <f t="shared" si="137"/>
        <v>0</v>
      </c>
      <c r="FT141" s="90"/>
      <c r="FU141" s="90"/>
      <c r="FV141" s="90"/>
      <c r="FW141" s="116"/>
      <c r="FX141" s="16">
        <f t="shared" si="138"/>
        <v>0</v>
      </c>
      <c r="FY141" s="90"/>
      <c r="FZ141" s="90"/>
      <c r="GA141" s="90"/>
      <c r="GB141" s="116"/>
      <c r="GC141" s="16">
        <f t="shared" si="139"/>
        <v>0</v>
      </c>
      <c r="GD141" s="90"/>
      <c r="GE141" s="90"/>
      <c r="GF141" s="90"/>
      <c r="GG141" s="116"/>
      <c r="GH141" s="16">
        <f t="shared" si="140"/>
        <v>0</v>
      </c>
      <c r="GI141" s="90"/>
      <c r="GJ141" s="90"/>
      <c r="GK141" s="90"/>
      <c r="GL141" s="116"/>
      <c r="GM141" s="16">
        <f t="shared" si="141"/>
        <v>0</v>
      </c>
      <c r="GN141" s="90"/>
      <c r="GO141" s="90"/>
      <c r="GP141" s="90"/>
      <c r="GQ141" s="116"/>
      <c r="GR141" s="16">
        <f t="shared" si="142"/>
        <v>0</v>
      </c>
      <c r="GS141" s="90"/>
      <c r="GT141" s="90"/>
      <c r="GU141" s="90"/>
      <c r="GV141" s="116"/>
      <c r="GW141" s="16">
        <f t="shared" si="143"/>
        <v>0</v>
      </c>
      <c r="GX141" s="90"/>
      <c r="GY141" s="90"/>
      <c r="GZ141" s="90"/>
      <c r="HA141" s="116"/>
      <c r="HB141" s="16">
        <f t="shared" si="144"/>
        <v>0</v>
      </c>
      <c r="HC141" s="90"/>
      <c r="HD141" s="90"/>
      <c r="HE141" s="90"/>
      <c r="HF141" s="116"/>
      <c r="HG141" s="16">
        <f t="shared" si="145"/>
        <v>0</v>
      </c>
      <c r="HH141" s="90"/>
      <c r="HI141" s="90"/>
      <c r="HJ141" s="90"/>
      <c r="HK141" s="116"/>
      <c r="HL141" s="16">
        <f t="shared" si="146"/>
        <v>0</v>
      </c>
      <c r="HM141" s="90"/>
      <c r="HN141" s="90"/>
      <c r="HO141" s="90"/>
      <c r="HP141" s="116"/>
      <c r="HQ141" s="16">
        <f t="shared" si="147"/>
        <v>0</v>
      </c>
      <c r="HR141" s="90"/>
      <c r="HS141" s="90"/>
      <c r="HT141" s="90"/>
      <c r="HU141" s="116"/>
      <c r="HV141" s="16">
        <f t="shared" si="148"/>
        <v>0</v>
      </c>
      <c r="HW141" s="90"/>
      <c r="HX141" s="90"/>
      <c r="HY141" s="90"/>
      <c r="HZ141" s="116"/>
      <c r="IA141" s="16">
        <f t="shared" si="149"/>
        <v>0</v>
      </c>
      <c r="IB141" s="90"/>
      <c r="IC141" s="90"/>
      <c r="ID141" s="90"/>
      <c r="IE141" s="116"/>
      <c r="IF141" s="16">
        <f t="shared" si="150"/>
        <v>0</v>
      </c>
      <c r="IG141" s="90"/>
      <c r="IH141" s="90"/>
      <c r="II141" s="90"/>
      <c r="IJ141" s="116"/>
      <c r="IK141" s="16">
        <f t="shared" si="151"/>
        <v>0</v>
      </c>
      <c r="IL141" s="90"/>
      <c r="IM141" s="90"/>
      <c r="IN141" s="90"/>
      <c r="IO141" s="116"/>
      <c r="IP141" s="16">
        <f t="shared" si="152"/>
        <v>0</v>
      </c>
    </row>
    <row r="142" spans="1:250" x14ac:dyDescent="0.25">
      <c r="A142" s="90"/>
      <c r="B142" s="90"/>
      <c r="C142" s="90"/>
      <c r="D142" s="116"/>
      <c r="E142" s="16">
        <f t="shared" si="103"/>
        <v>0</v>
      </c>
      <c r="F142" s="90"/>
      <c r="G142" s="90"/>
      <c r="H142" s="90"/>
      <c r="I142" s="116"/>
      <c r="J142" s="16">
        <f t="shared" si="104"/>
        <v>0</v>
      </c>
      <c r="K142" s="90"/>
      <c r="L142" s="90"/>
      <c r="M142" s="90"/>
      <c r="N142" s="116"/>
      <c r="O142" s="16">
        <f t="shared" si="105"/>
        <v>0</v>
      </c>
      <c r="P142" s="90"/>
      <c r="Q142" s="90"/>
      <c r="R142" s="90"/>
      <c r="S142" s="116"/>
      <c r="T142" s="16">
        <f t="shared" si="106"/>
        <v>0</v>
      </c>
      <c r="U142" s="90"/>
      <c r="V142" s="90"/>
      <c r="W142" s="90"/>
      <c r="X142" s="116"/>
      <c r="Y142" s="16">
        <f t="shared" si="107"/>
        <v>0</v>
      </c>
      <c r="Z142" s="90"/>
      <c r="AA142" s="90"/>
      <c r="AB142" s="90"/>
      <c r="AC142" s="116"/>
      <c r="AD142" s="16">
        <f t="shared" si="108"/>
        <v>0</v>
      </c>
      <c r="AE142" s="90"/>
      <c r="AF142" s="90"/>
      <c r="AG142" s="90"/>
      <c r="AH142" s="116"/>
      <c r="AI142" s="16">
        <f t="shared" si="109"/>
        <v>0</v>
      </c>
      <c r="AJ142" s="90"/>
      <c r="AK142" s="90"/>
      <c r="AL142" s="90"/>
      <c r="AM142" s="116"/>
      <c r="AN142" s="16">
        <f t="shared" si="110"/>
        <v>0</v>
      </c>
      <c r="AO142" s="90"/>
      <c r="AP142" s="90"/>
      <c r="AQ142" s="90"/>
      <c r="AR142" s="116"/>
      <c r="AS142" s="16">
        <f t="shared" si="111"/>
        <v>0</v>
      </c>
      <c r="AT142" s="90"/>
      <c r="AU142" s="90"/>
      <c r="AV142" s="90"/>
      <c r="AW142" s="116"/>
      <c r="AX142" s="16">
        <f t="shared" si="112"/>
        <v>0</v>
      </c>
      <c r="AY142" s="90"/>
      <c r="AZ142" s="90"/>
      <c r="BA142" s="90"/>
      <c r="BB142" s="116"/>
      <c r="BC142" s="16">
        <f t="shared" si="113"/>
        <v>0</v>
      </c>
      <c r="BD142" s="90"/>
      <c r="BE142" s="90"/>
      <c r="BF142" s="90"/>
      <c r="BG142" s="116"/>
      <c r="BH142" s="16">
        <f t="shared" si="114"/>
        <v>0</v>
      </c>
      <c r="BI142" s="90"/>
      <c r="BJ142" s="90"/>
      <c r="BK142" s="90"/>
      <c r="BL142" s="116"/>
      <c r="BM142" s="16">
        <f t="shared" si="115"/>
        <v>0</v>
      </c>
      <c r="BN142" s="90"/>
      <c r="BO142" s="90"/>
      <c r="BP142" s="90"/>
      <c r="BQ142" s="116"/>
      <c r="BR142" s="16">
        <f t="shared" si="116"/>
        <v>0</v>
      </c>
      <c r="BS142" s="90"/>
      <c r="BT142" s="90"/>
      <c r="BU142" s="90"/>
      <c r="BV142" s="116"/>
      <c r="BW142" s="16">
        <f t="shared" si="117"/>
        <v>0</v>
      </c>
      <c r="BX142" s="90"/>
      <c r="BY142" s="90"/>
      <c r="BZ142" s="90"/>
      <c r="CA142" s="116"/>
      <c r="CB142" s="16">
        <f t="shared" si="118"/>
        <v>0</v>
      </c>
      <c r="CC142" s="90"/>
      <c r="CD142" s="90"/>
      <c r="CE142" s="90"/>
      <c r="CF142" s="116"/>
      <c r="CG142" s="16">
        <f t="shared" si="119"/>
        <v>0</v>
      </c>
      <c r="CH142" s="90"/>
      <c r="CI142" s="90"/>
      <c r="CJ142" s="90"/>
      <c r="CK142" s="116"/>
      <c r="CL142" s="16">
        <f t="shared" si="120"/>
        <v>0</v>
      </c>
      <c r="CM142" s="90"/>
      <c r="CN142" s="90"/>
      <c r="CO142" s="90"/>
      <c r="CP142" s="116"/>
      <c r="CQ142" s="16">
        <f t="shared" si="121"/>
        <v>0</v>
      </c>
      <c r="CR142" s="90"/>
      <c r="CS142" s="90"/>
      <c r="CT142" s="90"/>
      <c r="CU142" s="116"/>
      <c r="CV142" s="16">
        <f t="shared" si="122"/>
        <v>0</v>
      </c>
      <c r="CW142" s="90"/>
      <c r="CX142" s="90"/>
      <c r="CY142" s="90"/>
      <c r="CZ142" s="116"/>
      <c r="DA142" s="16">
        <f t="shared" si="123"/>
        <v>0</v>
      </c>
      <c r="DB142" s="90"/>
      <c r="DC142" s="90"/>
      <c r="DD142" s="90"/>
      <c r="DE142" s="116"/>
      <c r="DF142" s="16">
        <f t="shared" si="124"/>
        <v>0</v>
      </c>
      <c r="DG142" s="90"/>
      <c r="DH142" s="90"/>
      <c r="DI142" s="90"/>
      <c r="DJ142" s="116"/>
      <c r="DK142" s="16">
        <f t="shared" si="125"/>
        <v>0</v>
      </c>
      <c r="DL142" s="90"/>
      <c r="DM142" s="90"/>
      <c r="DN142" s="90"/>
      <c r="DO142" s="116"/>
      <c r="DP142" s="16">
        <f t="shared" si="126"/>
        <v>0</v>
      </c>
      <c r="DQ142" s="90"/>
      <c r="DR142" s="90"/>
      <c r="DS142" s="90"/>
      <c r="DT142" s="116"/>
      <c r="DU142" s="16">
        <f t="shared" si="127"/>
        <v>0</v>
      </c>
      <c r="DV142" s="90"/>
      <c r="DW142" s="90"/>
      <c r="DX142" s="90"/>
      <c r="DY142" s="116"/>
      <c r="DZ142" s="16">
        <f t="shared" si="128"/>
        <v>0</v>
      </c>
      <c r="EA142" s="90"/>
      <c r="EB142" s="90"/>
      <c r="EC142" s="90"/>
      <c r="ED142" s="116"/>
      <c r="EE142" s="16">
        <f t="shared" si="129"/>
        <v>0</v>
      </c>
      <c r="EF142" s="90"/>
      <c r="EG142" s="90"/>
      <c r="EH142" s="90"/>
      <c r="EI142" s="116"/>
      <c r="EJ142" s="16">
        <f t="shared" si="130"/>
        <v>0</v>
      </c>
      <c r="EK142" s="90"/>
      <c r="EL142" s="90"/>
      <c r="EM142" s="90"/>
      <c r="EN142" s="116"/>
      <c r="EO142" s="16">
        <f t="shared" si="131"/>
        <v>0</v>
      </c>
      <c r="EP142" s="90"/>
      <c r="EQ142" s="90"/>
      <c r="ER142" s="90"/>
      <c r="ES142" s="116"/>
      <c r="ET142" s="16">
        <f t="shared" si="132"/>
        <v>0</v>
      </c>
      <c r="EU142" s="90"/>
      <c r="EV142" s="90"/>
      <c r="EW142" s="90"/>
      <c r="EX142" s="116"/>
      <c r="EY142" s="16">
        <f t="shared" si="133"/>
        <v>0</v>
      </c>
      <c r="EZ142" s="90"/>
      <c r="FA142" s="90"/>
      <c r="FB142" s="90"/>
      <c r="FC142" s="116"/>
      <c r="FD142" s="16">
        <f t="shared" si="134"/>
        <v>0</v>
      </c>
      <c r="FE142" s="90"/>
      <c r="FF142" s="90"/>
      <c r="FG142" s="90"/>
      <c r="FH142" s="116"/>
      <c r="FI142" s="16">
        <f t="shared" si="135"/>
        <v>0</v>
      </c>
      <c r="FJ142" s="90"/>
      <c r="FK142" s="90"/>
      <c r="FL142" s="90"/>
      <c r="FM142" s="116"/>
      <c r="FN142" s="16">
        <f t="shared" si="136"/>
        <v>0</v>
      </c>
      <c r="FO142" s="90"/>
      <c r="FP142" s="90"/>
      <c r="FQ142" s="90"/>
      <c r="FR142" s="116"/>
      <c r="FS142" s="16">
        <f t="shared" si="137"/>
        <v>0</v>
      </c>
      <c r="FT142" s="90"/>
      <c r="FU142" s="90"/>
      <c r="FV142" s="90"/>
      <c r="FW142" s="116"/>
      <c r="FX142" s="16">
        <f t="shared" si="138"/>
        <v>0</v>
      </c>
      <c r="FY142" s="90"/>
      <c r="FZ142" s="90"/>
      <c r="GA142" s="90"/>
      <c r="GB142" s="116"/>
      <c r="GC142" s="16">
        <f t="shared" si="139"/>
        <v>0</v>
      </c>
      <c r="GD142" s="90"/>
      <c r="GE142" s="90"/>
      <c r="GF142" s="90"/>
      <c r="GG142" s="116"/>
      <c r="GH142" s="16">
        <f t="shared" si="140"/>
        <v>0</v>
      </c>
      <c r="GI142" s="90"/>
      <c r="GJ142" s="90"/>
      <c r="GK142" s="90"/>
      <c r="GL142" s="116"/>
      <c r="GM142" s="16">
        <f t="shared" si="141"/>
        <v>0</v>
      </c>
      <c r="GN142" s="90"/>
      <c r="GO142" s="90"/>
      <c r="GP142" s="90"/>
      <c r="GQ142" s="116"/>
      <c r="GR142" s="16">
        <f t="shared" si="142"/>
        <v>0</v>
      </c>
      <c r="GS142" s="90"/>
      <c r="GT142" s="90"/>
      <c r="GU142" s="90"/>
      <c r="GV142" s="116"/>
      <c r="GW142" s="16">
        <f t="shared" si="143"/>
        <v>0</v>
      </c>
      <c r="GX142" s="90"/>
      <c r="GY142" s="90"/>
      <c r="GZ142" s="90"/>
      <c r="HA142" s="116"/>
      <c r="HB142" s="16">
        <f t="shared" si="144"/>
        <v>0</v>
      </c>
      <c r="HC142" s="90"/>
      <c r="HD142" s="90"/>
      <c r="HE142" s="90"/>
      <c r="HF142" s="116"/>
      <c r="HG142" s="16">
        <f t="shared" si="145"/>
        <v>0</v>
      </c>
      <c r="HH142" s="90"/>
      <c r="HI142" s="90"/>
      <c r="HJ142" s="90"/>
      <c r="HK142" s="116"/>
      <c r="HL142" s="16">
        <f t="shared" si="146"/>
        <v>0</v>
      </c>
      <c r="HM142" s="90"/>
      <c r="HN142" s="90"/>
      <c r="HO142" s="90"/>
      <c r="HP142" s="116"/>
      <c r="HQ142" s="16">
        <f t="shared" si="147"/>
        <v>0</v>
      </c>
      <c r="HR142" s="90"/>
      <c r="HS142" s="90"/>
      <c r="HT142" s="90"/>
      <c r="HU142" s="116"/>
      <c r="HV142" s="16">
        <f t="shared" si="148"/>
        <v>0</v>
      </c>
      <c r="HW142" s="90"/>
      <c r="HX142" s="90"/>
      <c r="HY142" s="90"/>
      <c r="HZ142" s="116"/>
      <c r="IA142" s="16">
        <f t="shared" si="149"/>
        <v>0</v>
      </c>
      <c r="IB142" s="90"/>
      <c r="IC142" s="90"/>
      <c r="ID142" s="90"/>
      <c r="IE142" s="116"/>
      <c r="IF142" s="16">
        <f t="shared" si="150"/>
        <v>0</v>
      </c>
      <c r="IG142" s="90"/>
      <c r="IH142" s="90"/>
      <c r="II142" s="90"/>
      <c r="IJ142" s="116"/>
      <c r="IK142" s="16">
        <f t="shared" si="151"/>
        <v>0</v>
      </c>
      <c r="IL142" s="90"/>
      <c r="IM142" s="90"/>
      <c r="IN142" s="90"/>
      <c r="IO142" s="116"/>
      <c r="IP142" s="16">
        <f t="shared" si="152"/>
        <v>0</v>
      </c>
    </row>
    <row r="143" spans="1:250" x14ac:dyDescent="0.25">
      <c r="A143" s="90"/>
      <c r="B143" s="90"/>
      <c r="C143" s="90"/>
      <c r="D143" s="116"/>
      <c r="E143" s="16">
        <f t="shared" si="103"/>
        <v>0</v>
      </c>
      <c r="F143" s="90"/>
      <c r="G143" s="90"/>
      <c r="H143" s="90"/>
      <c r="I143" s="116"/>
      <c r="J143" s="16">
        <f t="shared" si="104"/>
        <v>0</v>
      </c>
      <c r="K143" s="90"/>
      <c r="L143" s="90"/>
      <c r="M143" s="90"/>
      <c r="N143" s="116"/>
      <c r="O143" s="16">
        <f t="shared" si="105"/>
        <v>0</v>
      </c>
      <c r="P143" s="90"/>
      <c r="Q143" s="90"/>
      <c r="R143" s="90"/>
      <c r="S143" s="116"/>
      <c r="T143" s="16">
        <f t="shared" si="106"/>
        <v>0</v>
      </c>
      <c r="U143" s="90"/>
      <c r="V143" s="90"/>
      <c r="W143" s="90"/>
      <c r="X143" s="116"/>
      <c r="Y143" s="16">
        <f t="shared" si="107"/>
        <v>0</v>
      </c>
      <c r="Z143" s="90"/>
      <c r="AA143" s="90"/>
      <c r="AB143" s="90"/>
      <c r="AC143" s="116"/>
      <c r="AD143" s="16">
        <f t="shared" si="108"/>
        <v>0</v>
      </c>
      <c r="AE143" s="90"/>
      <c r="AF143" s="90"/>
      <c r="AG143" s="90"/>
      <c r="AH143" s="116"/>
      <c r="AI143" s="16">
        <f t="shared" si="109"/>
        <v>0</v>
      </c>
      <c r="AJ143" s="90"/>
      <c r="AK143" s="90"/>
      <c r="AL143" s="90"/>
      <c r="AM143" s="116"/>
      <c r="AN143" s="16">
        <f t="shared" si="110"/>
        <v>0</v>
      </c>
      <c r="AO143" s="90"/>
      <c r="AP143" s="90"/>
      <c r="AQ143" s="90"/>
      <c r="AR143" s="116"/>
      <c r="AS143" s="16">
        <f t="shared" si="111"/>
        <v>0</v>
      </c>
      <c r="AT143" s="90"/>
      <c r="AU143" s="90"/>
      <c r="AV143" s="90"/>
      <c r="AW143" s="116"/>
      <c r="AX143" s="16">
        <f t="shared" si="112"/>
        <v>0</v>
      </c>
      <c r="AY143" s="90"/>
      <c r="AZ143" s="90"/>
      <c r="BA143" s="90"/>
      <c r="BB143" s="116"/>
      <c r="BC143" s="16">
        <f t="shared" si="113"/>
        <v>0</v>
      </c>
      <c r="BD143" s="90"/>
      <c r="BE143" s="90"/>
      <c r="BF143" s="90"/>
      <c r="BG143" s="116"/>
      <c r="BH143" s="16">
        <f t="shared" si="114"/>
        <v>0</v>
      </c>
      <c r="BI143" s="90"/>
      <c r="BJ143" s="90"/>
      <c r="BK143" s="90"/>
      <c r="BL143" s="116"/>
      <c r="BM143" s="16">
        <f t="shared" si="115"/>
        <v>0</v>
      </c>
      <c r="BN143" s="90"/>
      <c r="BO143" s="90"/>
      <c r="BP143" s="90"/>
      <c r="BQ143" s="116"/>
      <c r="BR143" s="16">
        <f t="shared" si="116"/>
        <v>0</v>
      </c>
      <c r="BS143" s="90"/>
      <c r="BT143" s="90"/>
      <c r="BU143" s="90"/>
      <c r="BV143" s="116"/>
      <c r="BW143" s="16">
        <f t="shared" si="117"/>
        <v>0</v>
      </c>
      <c r="BX143" s="90"/>
      <c r="BY143" s="90"/>
      <c r="BZ143" s="90"/>
      <c r="CA143" s="116"/>
      <c r="CB143" s="16">
        <f t="shared" si="118"/>
        <v>0</v>
      </c>
      <c r="CC143" s="90"/>
      <c r="CD143" s="90"/>
      <c r="CE143" s="90"/>
      <c r="CF143" s="116"/>
      <c r="CG143" s="16">
        <f t="shared" si="119"/>
        <v>0</v>
      </c>
      <c r="CH143" s="90"/>
      <c r="CI143" s="90"/>
      <c r="CJ143" s="90"/>
      <c r="CK143" s="116"/>
      <c r="CL143" s="16">
        <f t="shared" si="120"/>
        <v>0</v>
      </c>
      <c r="CM143" s="90"/>
      <c r="CN143" s="90"/>
      <c r="CO143" s="90"/>
      <c r="CP143" s="116"/>
      <c r="CQ143" s="16">
        <f t="shared" si="121"/>
        <v>0</v>
      </c>
      <c r="CR143" s="90"/>
      <c r="CS143" s="90"/>
      <c r="CT143" s="90"/>
      <c r="CU143" s="116"/>
      <c r="CV143" s="16">
        <f t="shared" si="122"/>
        <v>0</v>
      </c>
      <c r="CW143" s="90"/>
      <c r="CX143" s="90"/>
      <c r="CY143" s="90"/>
      <c r="CZ143" s="116"/>
      <c r="DA143" s="16">
        <f t="shared" si="123"/>
        <v>0</v>
      </c>
      <c r="DB143" s="90"/>
      <c r="DC143" s="90"/>
      <c r="DD143" s="90"/>
      <c r="DE143" s="116"/>
      <c r="DF143" s="16">
        <f t="shared" si="124"/>
        <v>0</v>
      </c>
      <c r="DG143" s="90"/>
      <c r="DH143" s="90"/>
      <c r="DI143" s="90"/>
      <c r="DJ143" s="116"/>
      <c r="DK143" s="16">
        <f t="shared" si="125"/>
        <v>0</v>
      </c>
      <c r="DL143" s="90"/>
      <c r="DM143" s="90"/>
      <c r="DN143" s="90"/>
      <c r="DO143" s="116"/>
      <c r="DP143" s="16">
        <f t="shared" si="126"/>
        <v>0</v>
      </c>
      <c r="DQ143" s="90"/>
      <c r="DR143" s="90"/>
      <c r="DS143" s="90"/>
      <c r="DT143" s="116"/>
      <c r="DU143" s="16">
        <f t="shared" si="127"/>
        <v>0</v>
      </c>
      <c r="DV143" s="90"/>
      <c r="DW143" s="90"/>
      <c r="DX143" s="90"/>
      <c r="DY143" s="116"/>
      <c r="DZ143" s="16">
        <f t="shared" si="128"/>
        <v>0</v>
      </c>
      <c r="EA143" s="90"/>
      <c r="EB143" s="90"/>
      <c r="EC143" s="90"/>
      <c r="ED143" s="116"/>
      <c r="EE143" s="16">
        <f t="shared" si="129"/>
        <v>0</v>
      </c>
      <c r="EF143" s="90"/>
      <c r="EG143" s="90"/>
      <c r="EH143" s="90"/>
      <c r="EI143" s="116"/>
      <c r="EJ143" s="16">
        <f t="shared" si="130"/>
        <v>0</v>
      </c>
      <c r="EK143" s="90"/>
      <c r="EL143" s="90"/>
      <c r="EM143" s="90"/>
      <c r="EN143" s="116"/>
      <c r="EO143" s="16">
        <f t="shared" si="131"/>
        <v>0</v>
      </c>
      <c r="EP143" s="90"/>
      <c r="EQ143" s="90"/>
      <c r="ER143" s="90"/>
      <c r="ES143" s="116"/>
      <c r="ET143" s="16">
        <f t="shared" si="132"/>
        <v>0</v>
      </c>
      <c r="EU143" s="90"/>
      <c r="EV143" s="90"/>
      <c r="EW143" s="90"/>
      <c r="EX143" s="116"/>
      <c r="EY143" s="16">
        <f t="shared" si="133"/>
        <v>0</v>
      </c>
      <c r="EZ143" s="90"/>
      <c r="FA143" s="90"/>
      <c r="FB143" s="90"/>
      <c r="FC143" s="116"/>
      <c r="FD143" s="16">
        <f t="shared" si="134"/>
        <v>0</v>
      </c>
      <c r="FE143" s="90"/>
      <c r="FF143" s="90"/>
      <c r="FG143" s="90"/>
      <c r="FH143" s="116"/>
      <c r="FI143" s="16">
        <f t="shared" si="135"/>
        <v>0</v>
      </c>
      <c r="FJ143" s="90"/>
      <c r="FK143" s="90"/>
      <c r="FL143" s="90"/>
      <c r="FM143" s="116"/>
      <c r="FN143" s="16">
        <f t="shared" si="136"/>
        <v>0</v>
      </c>
      <c r="FO143" s="90"/>
      <c r="FP143" s="90"/>
      <c r="FQ143" s="90"/>
      <c r="FR143" s="116"/>
      <c r="FS143" s="16">
        <f t="shared" si="137"/>
        <v>0</v>
      </c>
      <c r="FT143" s="90"/>
      <c r="FU143" s="90"/>
      <c r="FV143" s="90"/>
      <c r="FW143" s="116"/>
      <c r="FX143" s="16">
        <f t="shared" si="138"/>
        <v>0</v>
      </c>
      <c r="FY143" s="90"/>
      <c r="FZ143" s="90"/>
      <c r="GA143" s="90"/>
      <c r="GB143" s="116"/>
      <c r="GC143" s="16">
        <f t="shared" si="139"/>
        <v>0</v>
      </c>
      <c r="GD143" s="90"/>
      <c r="GE143" s="90"/>
      <c r="GF143" s="90"/>
      <c r="GG143" s="116"/>
      <c r="GH143" s="16">
        <f t="shared" si="140"/>
        <v>0</v>
      </c>
      <c r="GI143" s="90"/>
      <c r="GJ143" s="90"/>
      <c r="GK143" s="90"/>
      <c r="GL143" s="116"/>
      <c r="GM143" s="16">
        <f t="shared" si="141"/>
        <v>0</v>
      </c>
      <c r="GN143" s="90"/>
      <c r="GO143" s="90"/>
      <c r="GP143" s="90"/>
      <c r="GQ143" s="116"/>
      <c r="GR143" s="16">
        <f t="shared" si="142"/>
        <v>0</v>
      </c>
      <c r="GS143" s="90"/>
      <c r="GT143" s="90"/>
      <c r="GU143" s="90"/>
      <c r="GV143" s="116"/>
      <c r="GW143" s="16">
        <f t="shared" si="143"/>
        <v>0</v>
      </c>
      <c r="GX143" s="90"/>
      <c r="GY143" s="90"/>
      <c r="GZ143" s="90"/>
      <c r="HA143" s="116"/>
      <c r="HB143" s="16">
        <f t="shared" si="144"/>
        <v>0</v>
      </c>
      <c r="HC143" s="90"/>
      <c r="HD143" s="90"/>
      <c r="HE143" s="90"/>
      <c r="HF143" s="116"/>
      <c r="HG143" s="16">
        <f t="shared" si="145"/>
        <v>0</v>
      </c>
      <c r="HH143" s="90"/>
      <c r="HI143" s="90"/>
      <c r="HJ143" s="90"/>
      <c r="HK143" s="116"/>
      <c r="HL143" s="16">
        <f t="shared" si="146"/>
        <v>0</v>
      </c>
      <c r="HM143" s="90"/>
      <c r="HN143" s="90"/>
      <c r="HO143" s="90"/>
      <c r="HP143" s="116"/>
      <c r="HQ143" s="16">
        <f t="shared" si="147"/>
        <v>0</v>
      </c>
      <c r="HR143" s="90"/>
      <c r="HS143" s="90"/>
      <c r="HT143" s="90"/>
      <c r="HU143" s="116"/>
      <c r="HV143" s="16">
        <f t="shared" si="148"/>
        <v>0</v>
      </c>
      <c r="HW143" s="90"/>
      <c r="HX143" s="90"/>
      <c r="HY143" s="90"/>
      <c r="HZ143" s="116"/>
      <c r="IA143" s="16">
        <f t="shared" si="149"/>
        <v>0</v>
      </c>
      <c r="IB143" s="90"/>
      <c r="IC143" s="90"/>
      <c r="ID143" s="90"/>
      <c r="IE143" s="116"/>
      <c r="IF143" s="16">
        <f t="shared" si="150"/>
        <v>0</v>
      </c>
      <c r="IG143" s="90"/>
      <c r="IH143" s="90"/>
      <c r="II143" s="90"/>
      <c r="IJ143" s="116"/>
      <c r="IK143" s="16">
        <f t="shared" si="151"/>
        <v>0</v>
      </c>
      <c r="IL143" s="90"/>
      <c r="IM143" s="90"/>
      <c r="IN143" s="90"/>
      <c r="IO143" s="116"/>
      <c r="IP143" s="16">
        <f t="shared" si="152"/>
        <v>0</v>
      </c>
    </row>
    <row r="144" spans="1:250" x14ac:dyDescent="0.25">
      <c r="A144" s="90"/>
      <c r="B144" s="90"/>
      <c r="C144" s="90"/>
      <c r="D144" s="116"/>
      <c r="E144" s="16">
        <f t="shared" si="103"/>
        <v>0</v>
      </c>
      <c r="F144" s="90"/>
      <c r="G144" s="90"/>
      <c r="H144" s="90"/>
      <c r="I144" s="116"/>
      <c r="J144" s="16">
        <f t="shared" si="104"/>
        <v>0</v>
      </c>
      <c r="K144" s="90"/>
      <c r="L144" s="90"/>
      <c r="M144" s="90"/>
      <c r="N144" s="116"/>
      <c r="O144" s="16">
        <f t="shared" si="105"/>
        <v>0</v>
      </c>
      <c r="P144" s="90"/>
      <c r="Q144" s="90"/>
      <c r="R144" s="90"/>
      <c r="S144" s="116"/>
      <c r="T144" s="16">
        <f t="shared" si="106"/>
        <v>0</v>
      </c>
      <c r="U144" s="90"/>
      <c r="V144" s="90"/>
      <c r="W144" s="90"/>
      <c r="X144" s="116"/>
      <c r="Y144" s="16">
        <f t="shared" si="107"/>
        <v>0</v>
      </c>
      <c r="Z144" s="90"/>
      <c r="AA144" s="90"/>
      <c r="AB144" s="90"/>
      <c r="AC144" s="116"/>
      <c r="AD144" s="16">
        <f t="shared" si="108"/>
        <v>0</v>
      </c>
      <c r="AE144" s="90"/>
      <c r="AF144" s="90"/>
      <c r="AG144" s="90"/>
      <c r="AH144" s="116"/>
      <c r="AI144" s="16">
        <f t="shared" si="109"/>
        <v>0</v>
      </c>
      <c r="AJ144" s="90"/>
      <c r="AK144" s="90"/>
      <c r="AL144" s="90"/>
      <c r="AM144" s="116"/>
      <c r="AN144" s="16">
        <f t="shared" si="110"/>
        <v>0</v>
      </c>
      <c r="AO144" s="90"/>
      <c r="AP144" s="90"/>
      <c r="AQ144" s="90"/>
      <c r="AR144" s="116"/>
      <c r="AS144" s="16">
        <f t="shared" si="111"/>
        <v>0</v>
      </c>
      <c r="AT144" s="90"/>
      <c r="AU144" s="90"/>
      <c r="AV144" s="90"/>
      <c r="AW144" s="116"/>
      <c r="AX144" s="16">
        <f t="shared" si="112"/>
        <v>0</v>
      </c>
      <c r="AY144" s="90"/>
      <c r="AZ144" s="90"/>
      <c r="BA144" s="90"/>
      <c r="BB144" s="116"/>
      <c r="BC144" s="16">
        <f t="shared" si="113"/>
        <v>0</v>
      </c>
      <c r="BD144" s="90"/>
      <c r="BE144" s="90"/>
      <c r="BF144" s="90"/>
      <c r="BG144" s="116"/>
      <c r="BH144" s="16">
        <f t="shared" si="114"/>
        <v>0</v>
      </c>
      <c r="BI144" s="90"/>
      <c r="BJ144" s="90"/>
      <c r="BK144" s="90"/>
      <c r="BL144" s="116"/>
      <c r="BM144" s="16">
        <f t="shared" si="115"/>
        <v>0</v>
      </c>
      <c r="BN144" s="90"/>
      <c r="BO144" s="90"/>
      <c r="BP144" s="90"/>
      <c r="BQ144" s="116"/>
      <c r="BR144" s="16">
        <f t="shared" si="116"/>
        <v>0</v>
      </c>
      <c r="BS144" s="90"/>
      <c r="BT144" s="90"/>
      <c r="BU144" s="90"/>
      <c r="BV144" s="116"/>
      <c r="BW144" s="16">
        <f t="shared" si="117"/>
        <v>0</v>
      </c>
      <c r="BX144" s="90"/>
      <c r="BY144" s="90"/>
      <c r="BZ144" s="90"/>
      <c r="CA144" s="116"/>
      <c r="CB144" s="16">
        <f t="shared" si="118"/>
        <v>0</v>
      </c>
      <c r="CC144" s="90"/>
      <c r="CD144" s="90"/>
      <c r="CE144" s="90"/>
      <c r="CF144" s="116"/>
      <c r="CG144" s="16">
        <f t="shared" si="119"/>
        <v>0</v>
      </c>
      <c r="CH144" s="90"/>
      <c r="CI144" s="90"/>
      <c r="CJ144" s="90"/>
      <c r="CK144" s="116"/>
      <c r="CL144" s="16">
        <f t="shared" si="120"/>
        <v>0</v>
      </c>
      <c r="CM144" s="90"/>
      <c r="CN144" s="90"/>
      <c r="CO144" s="90"/>
      <c r="CP144" s="116"/>
      <c r="CQ144" s="16">
        <f t="shared" si="121"/>
        <v>0</v>
      </c>
      <c r="CR144" s="90"/>
      <c r="CS144" s="90"/>
      <c r="CT144" s="90"/>
      <c r="CU144" s="116"/>
      <c r="CV144" s="16">
        <f t="shared" si="122"/>
        <v>0</v>
      </c>
      <c r="CW144" s="90"/>
      <c r="CX144" s="90"/>
      <c r="CY144" s="90"/>
      <c r="CZ144" s="116"/>
      <c r="DA144" s="16">
        <f t="shared" si="123"/>
        <v>0</v>
      </c>
      <c r="DB144" s="90"/>
      <c r="DC144" s="90"/>
      <c r="DD144" s="90"/>
      <c r="DE144" s="116"/>
      <c r="DF144" s="16">
        <f t="shared" si="124"/>
        <v>0</v>
      </c>
      <c r="DG144" s="90"/>
      <c r="DH144" s="90"/>
      <c r="DI144" s="90"/>
      <c r="DJ144" s="116"/>
      <c r="DK144" s="16">
        <f t="shared" si="125"/>
        <v>0</v>
      </c>
      <c r="DL144" s="90"/>
      <c r="DM144" s="90"/>
      <c r="DN144" s="90"/>
      <c r="DO144" s="116"/>
      <c r="DP144" s="16">
        <f t="shared" si="126"/>
        <v>0</v>
      </c>
      <c r="DQ144" s="90"/>
      <c r="DR144" s="90"/>
      <c r="DS144" s="90"/>
      <c r="DT144" s="116"/>
      <c r="DU144" s="16">
        <f t="shared" si="127"/>
        <v>0</v>
      </c>
      <c r="DV144" s="90"/>
      <c r="DW144" s="90"/>
      <c r="DX144" s="90"/>
      <c r="DY144" s="116"/>
      <c r="DZ144" s="16">
        <f t="shared" si="128"/>
        <v>0</v>
      </c>
      <c r="EA144" s="90"/>
      <c r="EB144" s="90"/>
      <c r="EC144" s="90"/>
      <c r="ED144" s="116"/>
      <c r="EE144" s="16">
        <f t="shared" si="129"/>
        <v>0</v>
      </c>
      <c r="EF144" s="90"/>
      <c r="EG144" s="90"/>
      <c r="EH144" s="90"/>
      <c r="EI144" s="116"/>
      <c r="EJ144" s="16">
        <f t="shared" si="130"/>
        <v>0</v>
      </c>
      <c r="EK144" s="90"/>
      <c r="EL144" s="90"/>
      <c r="EM144" s="90"/>
      <c r="EN144" s="116"/>
      <c r="EO144" s="16">
        <f t="shared" si="131"/>
        <v>0</v>
      </c>
      <c r="EP144" s="90"/>
      <c r="EQ144" s="90"/>
      <c r="ER144" s="90"/>
      <c r="ES144" s="116"/>
      <c r="ET144" s="16">
        <f t="shared" si="132"/>
        <v>0</v>
      </c>
      <c r="EU144" s="90"/>
      <c r="EV144" s="90"/>
      <c r="EW144" s="90"/>
      <c r="EX144" s="116"/>
      <c r="EY144" s="16">
        <f t="shared" si="133"/>
        <v>0</v>
      </c>
      <c r="EZ144" s="90"/>
      <c r="FA144" s="90"/>
      <c r="FB144" s="90"/>
      <c r="FC144" s="116"/>
      <c r="FD144" s="16">
        <f t="shared" si="134"/>
        <v>0</v>
      </c>
      <c r="FE144" s="90"/>
      <c r="FF144" s="90"/>
      <c r="FG144" s="90"/>
      <c r="FH144" s="116"/>
      <c r="FI144" s="16">
        <f t="shared" si="135"/>
        <v>0</v>
      </c>
      <c r="FJ144" s="90"/>
      <c r="FK144" s="90"/>
      <c r="FL144" s="90"/>
      <c r="FM144" s="116"/>
      <c r="FN144" s="16">
        <f t="shared" si="136"/>
        <v>0</v>
      </c>
      <c r="FO144" s="90"/>
      <c r="FP144" s="90"/>
      <c r="FQ144" s="90"/>
      <c r="FR144" s="116"/>
      <c r="FS144" s="16">
        <f t="shared" si="137"/>
        <v>0</v>
      </c>
      <c r="FT144" s="90"/>
      <c r="FU144" s="90"/>
      <c r="FV144" s="90"/>
      <c r="FW144" s="116"/>
      <c r="FX144" s="16">
        <f t="shared" si="138"/>
        <v>0</v>
      </c>
      <c r="FY144" s="90"/>
      <c r="FZ144" s="90"/>
      <c r="GA144" s="90"/>
      <c r="GB144" s="116"/>
      <c r="GC144" s="16">
        <f t="shared" si="139"/>
        <v>0</v>
      </c>
      <c r="GD144" s="90"/>
      <c r="GE144" s="90"/>
      <c r="GF144" s="90"/>
      <c r="GG144" s="116"/>
      <c r="GH144" s="16">
        <f t="shared" si="140"/>
        <v>0</v>
      </c>
      <c r="GI144" s="90"/>
      <c r="GJ144" s="90"/>
      <c r="GK144" s="90"/>
      <c r="GL144" s="116"/>
      <c r="GM144" s="16">
        <f t="shared" si="141"/>
        <v>0</v>
      </c>
      <c r="GN144" s="90"/>
      <c r="GO144" s="90"/>
      <c r="GP144" s="90"/>
      <c r="GQ144" s="116"/>
      <c r="GR144" s="16">
        <f t="shared" si="142"/>
        <v>0</v>
      </c>
      <c r="GS144" s="90"/>
      <c r="GT144" s="90"/>
      <c r="GU144" s="90"/>
      <c r="GV144" s="116"/>
      <c r="GW144" s="16">
        <f t="shared" si="143"/>
        <v>0</v>
      </c>
      <c r="GX144" s="90"/>
      <c r="GY144" s="90"/>
      <c r="GZ144" s="90"/>
      <c r="HA144" s="116"/>
      <c r="HB144" s="16">
        <f t="shared" si="144"/>
        <v>0</v>
      </c>
      <c r="HC144" s="90"/>
      <c r="HD144" s="90"/>
      <c r="HE144" s="90"/>
      <c r="HF144" s="116"/>
      <c r="HG144" s="16">
        <f t="shared" si="145"/>
        <v>0</v>
      </c>
      <c r="HH144" s="90"/>
      <c r="HI144" s="90"/>
      <c r="HJ144" s="90"/>
      <c r="HK144" s="116"/>
      <c r="HL144" s="16">
        <f t="shared" si="146"/>
        <v>0</v>
      </c>
      <c r="HM144" s="90"/>
      <c r="HN144" s="90"/>
      <c r="HO144" s="90"/>
      <c r="HP144" s="116"/>
      <c r="HQ144" s="16">
        <f t="shared" si="147"/>
        <v>0</v>
      </c>
      <c r="HR144" s="90"/>
      <c r="HS144" s="90"/>
      <c r="HT144" s="90"/>
      <c r="HU144" s="116"/>
      <c r="HV144" s="16">
        <f t="shared" si="148"/>
        <v>0</v>
      </c>
      <c r="HW144" s="90"/>
      <c r="HX144" s="90"/>
      <c r="HY144" s="90"/>
      <c r="HZ144" s="116"/>
      <c r="IA144" s="16">
        <f t="shared" si="149"/>
        <v>0</v>
      </c>
      <c r="IB144" s="90"/>
      <c r="IC144" s="90"/>
      <c r="ID144" s="90"/>
      <c r="IE144" s="116"/>
      <c r="IF144" s="16">
        <f t="shared" si="150"/>
        <v>0</v>
      </c>
      <c r="IG144" s="90"/>
      <c r="IH144" s="90"/>
      <c r="II144" s="90"/>
      <c r="IJ144" s="116"/>
      <c r="IK144" s="16">
        <f t="shared" si="151"/>
        <v>0</v>
      </c>
      <c r="IL144" s="90"/>
      <c r="IM144" s="90"/>
      <c r="IN144" s="90"/>
      <c r="IO144" s="116"/>
      <c r="IP144" s="16">
        <f t="shared" si="152"/>
        <v>0</v>
      </c>
    </row>
    <row r="145" spans="1:250" x14ac:dyDescent="0.25">
      <c r="A145" s="90"/>
      <c r="B145" s="90"/>
      <c r="C145" s="90"/>
      <c r="D145" s="116"/>
      <c r="E145" s="16">
        <f t="shared" si="103"/>
        <v>0</v>
      </c>
      <c r="F145" s="90"/>
      <c r="G145" s="90"/>
      <c r="H145" s="90"/>
      <c r="I145" s="116"/>
      <c r="J145" s="16">
        <f t="shared" si="104"/>
        <v>0</v>
      </c>
      <c r="K145" s="90"/>
      <c r="L145" s="90"/>
      <c r="M145" s="90"/>
      <c r="N145" s="116"/>
      <c r="O145" s="16">
        <f t="shared" si="105"/>
        <v>0</v>
      </c>
      <c r="P145" s="90"/>
      <c r="Q145" s="90"/>
      <c r="R145" s="90"/>
      <c r="S145" s="116"/>
      <c r="T145" s="16">
        <f t="shared" si="106"/>
        <v>0</v>
      </c>
      <c r="U145" s="90"/>
      <c r="V145" s="90"/>
      <c r="W145" s="90"/>
      <c r="X145" s="116"/>
      <c r="Y145" s="16">
        <f t="shared" si="107"/>
        <v>0</v>
      </c>
      <c r="Z145" s="90"/>
      <c r="AA145" s="90"/>
      <c r="AB145" s="90"/>
      <c r="AC145" s="116"/>
      <c r="AD145" s="16">
        <f t="shared" si="108"/>
        <v>0</v>
      </c>
      <c r="AE145" s="90"/>
      <c r="AF145" s="90"/>
      <c r="AG145" s="90"/>
      <c r="AH145" s="116"/>
      <c r="AI145" s="16">
        <f t="shared" si="109"/>
        <v>0</v>
      </c>
      <c r="AJ145" s="90"/>
      <c r="AK145" s="90"/>
      <c r="AL145" s="90"/>
      <c r="AM145" s="116"/>
      <c r="AN145" s="16">
        <f t="shared" si="110"/>
        <v>0</v>
      </c>
      <c r="AO145" s="90"/>
      <c r="AP145" s="90"/>
      <c r="AQ145" s="90"/>
      <c r="AR145" s="116"/>
      <c r="AS145" s="16">
        <f t="shared" si="111"/>
        <v>0</v>
      </c>
      <c r="AT145" s="90"/>
      <c r="AU145" s="90"/>
      <c r="AV145" s="90"/>
      <c r="AW145" s="116"/>
      <c r="AX145" s="16">
        <f t="shared" si="112"/>
        <v>0</v>
      </c>
      <c r="AY145" s="90"/>
      <c r="AZ145" s="90"/>
      <c r="BA145" s="90"/>
      <c r="BB145" s="116"/>
      <c r="BC145" s="16">
        <f t="shared" si="113"/>
        <v>0</v>
      </c>
      <c r="BD145" s="90"/>
      <c r="BE145" s="90"/>
      <c r="BF145" s="90"/>
      <c r="BG145" s="116"/>
      <c r="BH145" s="16">
        <f t="shared" si="114"/>
        <v>0</v>
      </c>
      <c r="BI145" s="90"/>
      <c r="BJ145" s="90"/>
      <c r="BK145" s="90"/>
      <c r="BL145" s="116"/>
      <c r="BM145" s="16">
        <f t="shared" si="115"/>
        <v>0</v>
      </c>
      <c r="BN145" s="90"/>
      <c r="BO145" s="90"/>
      <c r="BP145" s="90"/>
      <c r="BQ145" s="116"/>
      <c r="BR145" s="16">
        <f t="shared" si="116"/>
        <v>0</v>
      </c>
      <c r="BS145" s="90"/>
      <c r="BT145" s="90"/>
      <c r="BU145" s="90"/>
      <c r="BV145" s="116"/>
      <c r="BW145" s="16">
        <f t="shared" si="117"/>
        <v>0</v>
      </c>
      <c r="BX145" s="90"/>
      <c r="BY145" s="90"/>
      <c r="BZ145" s="90"/>
      <c r="CA145" s="116"/>
      <c r="CB145" s="16">
        <f t="shared" si="118"/>
        <v>0</v>
      </c>
      <c r="CC145" s="90"/>
      <c r="CD145" s="90"/>
      <c r="CE145" s="90"/>
      <c r="CF145" s="116"/>
      <c r="CG145" s="16">
        <f t="shared" si="119"/>
        <v>0</v>
      </c>
      <c r="CH145" s="90"/>
      <c r="CI145" s="90"/>
      <c r="CJ145" s="90"/>
      <c r="CK145" s="116"/>
      <c r="CL145" s="16">
        <f t="shared" si="120"/>
        <v>0</v>
      </c>
      <c r="CM145" s="90"/>
      <c r="CN145" s="90"/>
      <c r="CO145" s="90"/>
      <c r="CP145" s="116"/>
      <c r="CQ145" s="16">
        <f t="shared" si="121"/>
        <v>0</v>
      </c>
      <c r="CR145" s="90"/>
      <c r="CS145" s="90"/>
      <c r="CT145" s="90"/>
      <c r="CU145" s="116"/>
      <c r="CV145" s="16">
        <f t="shared" si="122"/>
        <v>0</v>
      </c>
      <c r="CW145" s="90"/>
      <c r="CX145" s="90"/>
      <c r="CY145" s="90"/>
      <c r="CZ145" s="116"/>
      <c r="DA145" s="16">
        <f t="shared" si="123"/>
        <v>0</v>
      </c>
      <c r="DB145" s="90"/>
      <c r="DC145" s="90"/>
      <c r="DD145" s="90"/>
      <c r="DE145" s="116"/>
      <c r="DF145" s="16">
        <f t="shared" si="124"/>
        <v>0</v>
      </c>
      <c r="DG145" s="90"/>
      <c r="DH145" s="90"/>
      <c r="DI145" s="90"/>
      <c r="DJ145" s="116"/>
      <c r="DK145" s="16">
        <f t="shared" si="125"/>
        <v>0</v>
      </c>
      <c r="DL145" s="90"/>
      <c r="DM145" s="90"/>
      <c r="DN145" s="90"/>
      <c r="DO145" s="116"/>
      <c r="DP145" s="16">
        <f t="shared" si="126"/>
        <v>0</v>
      </c>
      <c r="DQ145" s="90"/>
      <c r="DR145" s="90"/>
      <c r="DS145" s="90"/>
      <c r="DT145" s="116"/>
      <c r="DU145" s="16">
        <f t="shared" si="127"/>
        <v>0</v>
      </c>
      <c r="DV145" s="90"/>
      <c r="DW145" s="90"/>
      <c r="DX145" s="90"/>
      <c r="DY145" s="116"/>
      <c r="DZ145" s="16">
        <f t="shared" si="128"/>
        <v>0</v>
      </c>
      <c r="EA145" s="90"/>
      <c r="EB145" s="90"/>
      <c r="EC145" s="90"/>
      <c r="ED145" s="116"/>
      <c r="EE145" s="16">
        <f t="shared" si="129"/>
        <v>0</v>
      </c>
      <c r="EF145" s="90"/>
      <c r="EG145" s="90"/>
      <c r="EH145" s="90"/>
      <c r="EI145" s="116"/>
      <c r="EJ145" s="16">
        <f t="shared" si="130"/>
        <v>0</v>
      </c>
      <c r="EK145" s="90"/>
      <c r="EL145" s="90"/>
      <c r="EM145" s="90"/>
      <c r="EN145" s="116"/>
      <c r="EO145" s="16">
        <f t="shared" si="131"/>
        <v>0</v>
      </c>
      <c r="EP145" s="90"/>
      <c r="EQ145" s="90"/>
      <c r="ER145" s="90"/>
      <c r="ES145" s="116"/>
      <c r="ET145" s="16">
        <f t="shared" si="132"/>
        <v>0</v>
      </c>
      <c r="EU145" s="90"/>
      <c r="EV145" s="90"/>
      <c r="EW145" s="90"/>
      <c r="EX145" s="116"/>
      <c r="EY145" s="16">
        <f t="shared" si="133"/>
        <v>0</v>
      </c>
      <c r="EZ145" s="90"/>
      <c r="FA145" s="90"/>
      <c r="FB145" s="90"/>
      <c r="FC145" s="116"/>
      <c r="FD145" s="16">
        <f t="shared" si="134"/>
        <v>0</v>
      </c>
      <c r="FE145" s="90"/>
      <c r="FF145" s="90"/>
      <c r="FG145" s="90"/>
      <c r="FH145" s="116"/>
      <c r="FI145" s="16">
        <f t="shared" si="135"/>
        <v>0</v>
      </c>
      <c r="FJ145" s="90"/>
      <c r="FK145" s="90"/>
      <c r="FL145" s="90"/>
      <c r="FM145" s="116"/>
      <c r="FN145" s="16">
        <f t="shared" si="136"/>
        <v>0</v>
      </c>
      <c r="FO145" s="90"/>
      <c r="FP145" s="90"/>
      <c r="FQ145" s="90"/>
      <c r="FR145" s="116"/>
      <c r="FS145" s="16">
        <f t="shared" si="137"/>
        <v>0</v>
      </c>
      <c r="FT145" s="90"/>
      <c r="FU145" s="90"/>
      <c r="FV145" s="90"/>
      <c r="FW145" s="116"/>
      <c r="FX145" s="16">
        <f t="shared" si="138"/>
        <v>0</v>
      </c>
      <c r="FY145" s="90"/>
      <c r="FZ145" s="90"/>
      <c r="GA145" s="90"/>
      <c r="GB145" s="116"/>
      <c r="GC145" s="16">
        <f t="shared" si="139"/>
        <v>0</v>
      </c>
      <c r="GD145" s="90"/>
      <c r="GE145" s="90"/>
      <c r="GF145" s="90"/>
      <c r="GG145" s="116"/>
      <c r="GH145" s="16">
        <f t="shared" si="140"/>
        <v>0</v>
      </c>
      <c r="GI145" s="90"/>
      <c r="GJ145" s="90"/>
      <c r="GK145" s="90"/>
      <c r="GL145" s="116"/>
      <c r="GM145" s="16">
        <f t="shared" si="141"/>
        <v>0</v>
      </c>
      <c r="GN145" s="90"/>
      <c r="GO145" s="90"/>
      <c r="GP145" s="90"/>
      <c r="GQ145" s="116"/>
      <c r="GR145" s="16">
        <f t="shared" si="142"/>
        <v>0</v>
      </c>
      <c r="GS145" s="90"/>
      <c r="GT145" s="90"/>
      <c r="GU145" s="90"/>
      <c r="GV145" s="116"/>
      <c r="GW145" s="16">
        <f t="shared" si="143"/>
        <v>0</v>
      </c>
      <c r="GX145" s="90"/>
      <c r="GY145" s="90"/>
      <c r="GZ145" s="90"/>
      <c r="HA145" s="116"/>
      <c r="HB145" s="16">
        <f t="shared" si="144"/>
        <v>0</v>
      </c>
      <c r="HC145" s="90"/>
      <c r="HD145" s="90"/>
      <c r="HE145" s="90"/>
      <c r="HF145" s="116"/>
      <c r="HG145" s="16">
        <f t="shared" si="145"/>
        <v>0</v>
      </c>
      <c r="HH145" s="90"/>
      <c r="HI145" s="90"/>
      <c r="HJ145" s="90"/>
      <c r="HK145" s="116"/>
      <c r="HL145" s="16">
        <f t="shared" si="146"/>
        <v>0</v>
      </c>
      <c r="HM145" s="90"/>
      <c r="HN145" s="90"/>
      <c r="HO145" s="90"/>
      <c r="HP145" s="116"/>
      <c r="HQ145" s="16">
        <f t="shared" si="147"/>
        <v>0</v>
      </c>
      <c r="HR145" s="90"/>
      <c r="HS145" s="90"/>
      <c r="HT145" s="90"/>
      <c r="HU145" s="116"/>
      <c r="HV145" s="16">
        <f t="shared" si="148"/>
        <v>0</v>
      </c>
      <c r="HW145" s="90"/>
      <c r="HX145" s="90"/>
      <c r="HY145" s="90"/>
      <c r="HZ145" s="116"/>
      <c r="IA145" s="16">
        <f t="shared" si="149"/>
        <v>0</v>
      </c>
      <c r="IB145" s="90"/>
      <c r="IC145" s="90"/>
      <c r="ID145" s="90"/>
      <c r="IE145" s="116"/>
      <c r="IF145" s="16">
        <f t="shared" si="150"/>
        <v>0</v>
      </c>
      <c r="IG145" s="90"/>
      <c r="IH145" s="90"/>
      <c r="II145" s="90"/>
      <c r="IJ145" s="116"/>
      <c r="IK145" s="16">
        <f t="shared" si="151"/>
        <v>0</v>
      </c>
      <c r="IL145" s="90"/>
      <c r="IM145" s="90"/>
      <c r="IN145" s="90"/>
      <c r="IO145" s="116"/>
      <c r="IP145" s="16">
        <f t="shared" si="152"/>
        <v>0</v>
      </c>
    </row>
    <row r="146" spans="1:250" x14ac:dyDescent="0.25">
      <c r="A146" s="90"/>
      <c r="B146" s="90"/>
      <c r="C146" s="90"/>
      <c r="D146" s="116"/>
      <c r="E146" s="16">
        <f t="shared" si="103"/>
        <v>0</v>
      </c>
      <c r="F146" s="90"/>
      <c r="G146" s="90"/>
      <c r="H146" s="90"/>
      <c r="I146" s="116"/>
      <c r="J146" s="16">
        <f t="shared" si="104"/>
        <v>0</v>
      </c>
      <c r="K146" s="90"/>
      <c r="L146" s="90"/>
      <c r="M146" s="90"/>
      <c r="N146" s="116"/>
      <c r="O146" s="16">
        <f t="shared" si="105"/>
        <v>0</v>
      </c>
      <c r="P146" s="90"/>
      <c r="Q146" s="90"/>
      <c r="R146" s="90"/>
      <c r="S146" s="116"/>
      <c r="T146" s="16">
        <f t="shared" si="106"/>
        <v>0</v>
      </c>
      <c r="U146" s="90"/>
      <c r="V146" s="90"/>
      <c r="W146" s="90"/>
      <c r="X146" s="116"/>
      <c r="Y146" s="16">
        <f t="shared" si="107"/>
        <v>0</v>
      </c>
      <c r="Z146" s="90"/>
      <c r="AA146" s="90"/>
      <c r="AB146" s="90"/>
      <c r="AC146" s="116"/>
      <c r="AD146" s="16">
        <f t="shared" si="108"/>
        <v>0</v>
      </c>
      <c r="AE146" s="90"/>
      <c r="AF146" s="90"/>
      <c r="AG146" s="90"/>
      <c r="AH146" s="116"/>
      <c r="AI146" s="16">
        <f t="shared" si="109"/>
        <v>0</v>
      </c>
      <c r="AJ146" s="90"/>
      <c r="AK146" s="90"/>
      <c r="AL146" s="90"/>
      <c r="AM146" s="116"/>
      <c r="AN146" s="16">
        <f t="shared" si="110"/>
        <v>0</v>
      </c>
      <c r="AO146" s="90"/>
      <c r="AP146" s="90"/>
      <c r="AQ146" s="90"/>
      <c r="AR146" s="116"/>
      <c r="AS146" s="16">
        <f t="shared" si="111"/>
        <v>0</v>
      </c>
      <c r="AT146" s="90"/>
      <c r="AU146" s="90"/>
      <c r="AV146" s="90"/>
      <c r="AW146" s="116"/>
      <c r="AX146" s="16">
        <f t="shared" si="112"/>
        <v>0</v>
      </c>
      <c r="AY146" s="90"/>
      <c r="AZ146" s="90"/>
      <c r="BA146" s="90"/>
      <c r="BB146" s="116"/>
      <c r="BC146" s="16">
        <f t="shared" si="113"/>
        <v>0</v>
      </c>
      <c r="BD146" s="90"/>
      <c r="BE146" s="90"/>
      <c r="BF146" s="90"/>
      <c r="BG146" s="116"/>
      <c r="BH146" s="16">
        <f t="shared" si="114"/>
        <v>0</v>
      </c>
      <c r="BI146" s="90"/>
      <c r="BJ146" s="90"/>
      <c r="BK146" s="90"/>
      <c r="BL146" s="116"/>
      <c r="BM146" s="16">
        <f t="shared" si="115"/>
        <v>0</v>
      </c>
      <c r="BN146" s="90"/>
      <c r="BO146" s="90"/>
      <c r="BP146" s="90"/>
      <c r="BQ146" s="116"/>
      <c r="BR146" s="16">
        <f t="shared" si="116"/>
        <v>0</v>
      </c>
      <c r="BS146" s="90"/>
      <c r="BT146" s="90"/>
      <c r="BU146" s="90"/>
      <c r="BV146" s="116"/>
      <c r="BW146" s="16">
        <f t="shared" si="117"/>
        <v>0</v>
      </c>
      <c r="BX146" s="90"/>
      <c r="BY146" s="90"/>
      <c r="BZ146" s="90"/>
      <c r="CA146" s="116"/>
      <c r="CB146" s="16">
        <f t="shared" si="118"/>
        <v>0</v>
      </c>
      <c r="CC146" s="90"/>
      <c r="CD146" s="90"/>
      <c r="CE146" s="90"/>
      <c r="CF146" s="116"/>
      <c r="CG146" s="16">
        <f t="shared" si="119"/>
        <v>0</v>
      </c>
      <c r="CH146" s="90"/>
      <c r="CI146" s="90"/>
      <c r="CJ146" s="90"/>
      <c r="CK146" s="116"/>
      <c r="CL146" s="16">
        <f t="shared" si="120"/>
        <v>0</v>
      </c>
      <c r="CM146" s="90"/>
      <c r="CN146" s="90"/>
      <c r="CO146" s="90"/>
      <c r="CP146" s="116"/>
      <c r="CQ146" s="16">
        <f t="shared" si="121"/>
        <v>0</v>
      </c>
      <c r="CR146" s="90"/>
      <c r="CS146" s="90"/>
      <c r="CT146" s="90"/>
      <c r="CU146" s="116"/>
      <c r="CV146" s="16">
        <f t="shared" si="122"/>
        <v>0</v>
      </c>
      <c r="CW146" s="90"/>
      <c r="CX146" s="90"/>
      <c r="CY146" s="90"/>
      <c r="CZ146" s="116"/>
      <c r="DA146" s="16">
        <f t="shared" si="123"/>
        <v>0</v>
      </c>
      <c r="DB146" s="90"/>
      <c r="DC146" s="90"/>
      <c r="DD146" s="90"/>
      <c r="DE146" s="116"/>
      <c r="DF146" s="16">
        <f t="shared" si="124"/>
        <v>0</v>
      </c>
      <c r="DG146" s="90"/>
      <c r="DH146" s="90"/>
      <c r="DI146" s="90"/>
      <c r="DJ146" s="116"/>
      <c r="DK146" s="16">
        <f t="shared" si="125"/>
        <v>0</v>
      </c>
      <c r="DL146" s="90"/>
      <c r="DM146" s="90"/>
      <c r="DN146" s="90"/>
      <c r="DO146" s="116"/>
      <c r="DP146" s="16">
        <f t="shared" si="126"/>
        <v>0</v>
      </c>
      <c r="DQ146" s="90"/>
      <c r="DR146" s="90"/>
      <c r="DS146" s="90"/>
      <c r="DT146" s="116"/>
      <c r="DU146" s="16">
        <f t="shared" si="127"/>
        <v>0</v>
      </c>
      <c r="DV146" s="90"/>
      <c r="DW146" s="90"/>
      <c r="DX146" s="90"/>
      <c r="DY146" s="116"/>
      <c r="DZ146" s="16">
        <f t="shared" si="128"/>
        <v>0</v>
      </c>
      <c r="EA146" s="90"/>
      <c r="EB146" s="90"/>
      <c r="EC146" s="90"/>
      <c r="ED146" s="116"/>
      <c r="EE146" s="16">
        <f t="shared" si="129"/>
        <v>0</v>
      </c>
      <c r="EF146" s="90"/>
      <c r="EG146" s="90"/>
      <c r="EH146" s="90"/>
      <c r="EI146" s="116"/>
      <c r="EJ146" s="16">
        <f t="shared" si="130"/>
        <v>0</v>
      </c>
      <c r="EK146" s="90"/>
      <c r="EL146" s="90"/>
      <c r="EM146" s="90"/>
      <c r="EN146" s="116"/>
      <c r="EO146" s="16">
        <f t="shared" si="131"/>
        <v>0</v>
      </c>
      <c r="EP146" s="90"/>
      <c r="EQ146" s="90"/>
      <c r="ER146" s="90"/>
      <c r="ES146" s="116"/>
      <c r="ET146" s="16">
        <f t="shared" si="132"/>
        <v>0</v>
      </c>
      <c r="EU146" s="90"/>
      <c r="EV146" s="90"/>
      <c r="EW146" s="90"/>
      <c r="EX146" s="116"/>
      <c r="EY146" s="16">
        <f t="shared" si="133"/>
        <v>0</v>
      </c>
      <c r="EZ146" s="90"/>
      <c r="FA146" s="90"/>
      <c r="FB146" s="90"/>
      <c r="FC146" s="116"/>
      <c r="FD146" s="16">
        <f t="shared" si="134"/>
        <v>0</v>
      </c>
      <c r="FE146" s="90"/>
      <c r="FF146" s="90"/>
      <c r="FG146" s="90"/>
      <c r="FH146" s="116"/>
      <c r="FI146" s="16">
        <f t="shared" si="135"/>
        <v>0</v>
      </c>
      <c r="FJ146" s="90"/>
      <c r="FK146" s="90"/>
      <c r="FL146" s="90"/>
      <c r="FM146" s="116"/>
      <c r="FN146" s="16">
        <f t="shared" si="136"/>
        <v>0</v>
      </c>
      <c r="FO146" s="90"/>
      <c r="FP146" s="90"/>
      <c r="FQ146" s="90"/>
      <c r="FR146" s="116"/>
      <c r="FS146" s="16">
        <f t="shared" si="137"/>
        <v>0</v>
      </c>
      <c r="FT146" s="90"/>
      <c r="FU146" s="90"/>
      <c r="FV146" s="90"/>
      <c r="FW146" s="116"/>
      <c r="FX146" s="16">
        <f t="shared" si="138"/>
        <v>0</v>
      </c>
      <c r="FY146" s="90"/>
      <c r="FZ146" s="90"/>
      <c r="GA146" s="90"/>
      <c r="GB146" s="116"/>
      <c r="GC146" s="16">
        <f t="shared" si="139"/>
        <v>0</v>
      </c>
      <c r="GD146" s="90"/>
      <c r="GE146" s="90"/>
      <c r="GF146" s="90"/>
      <c r="GG146" s="116"/>
      <c r="GH146" s="16">
        <f t="shared" si="140"/>
        <v>0</v>
      </c>
      <c r="GI146" s="90"/>
      <c r="GJ146" s="90"/>
      <c r="GK146" s="90"/>
      <c r="GL146" s="116"/>
      <c r="GM146" s="16">
        <f t="shared" si="141"/>
        <v>0</v>
      </c>
      <c r="GN146" s="90"/>
      <c r="GO146" s="90"/>
      <c r="GP146" s="90"/>
      <c r="GQ146" s="116"/>
      <c r="GR146" s="16">
        <f t="shared" si="142"/>
        <v>0</v>
      </c>
      <c r="GS146" s="90"/>
      <c r="GT146" s="90"/>
      <c r="GU146" s="90"/>
      <c r="GV146" s="116"/>
      <c r="GW146" s="16">
        <f t="shared" si="143"/>
        <v>0</v>
      </c>
      <c r="GX146" s="90"/>
      <c r="GY146" s="90"/>
      <c r="GZ146" s="90"/>
      <c r="HA146" s="116"/>
      <c r="HB146" s="16">
        <f t="shared" si="144"/>
        <v>0</v>
      </c>
      <c r="HC146" s="90"/>
      <c r="HD146" s="90"/>
      <c r="HE146" s="90"/>
      <c r="HF146" s="116"/>
      <c r="HG146" s="16">
        <f t="shared" si="145"/>
        <v>0</v>
      </c>
      <c r="HH146" s="90"/>
      <c r="HI146" s="90"/>
      <c r="HJ146" s="90"/>
      <c r="HK146" s="116"/>
      <c r="HL146" s="16">
        <f t="shared" si="146"/>
        <v>0</v>
      </c>
      <c r="HM146" s="90"/>
      <c r="HN146" s="90"/>
      <c r="HO146" s="90"/>
      <c r="HP146" s="116"/>
      <c r="HQ146" s="16">
        <f t="shared" si="147"/>
        <v>0</v>
      </c>
      <c r="HR146" s="90"/>
      <c r="HS146" s="90"/>
      <c r="HT146" s="90"/>
      <c r="HU146" s="116"/>
      <c r="HV146" s="16">
        <f t="shared" si="148"/>
        <v>0</v>
      </c>
      <c r="HW146" s="90"/>
      <c r="HX146" s="90"/>
      <c r="HY146" s="90"/>
      <c r="HZ146" s="116"/>
      <c r="IA146" s="16">
        <f t="shared" si="149"/>
        <v>0</v>
      </c>
      <c r="IB146" s="90"/>
      <c r="IC146" s="90"/>
      <c r="ID146" s="90"/>
      <c r="IE146" s="116"/>
      <c r="IF146" s="16">
        <f t="shared" si="150"/>
        <v>0</v>
      </c>
      <c r="IG146" s="90"/>
      <c r="IH146" s="90"/>
      <c r="II146" s="90"/>
      <c r="IJ146" s="116"/>
      <c r="IK146" s="16">
        <f t="shared" si="151"/>
        <v>0</v>
      </c>
      <c r="IL146" s="90"/>
      <c r="IM146" s="90"/>
      <c r="IN146" s="90"/>
      <c r="IO146" s="116"/>
      <c r="IP146" s="16">
        <f t="shared" si="152"/>
        <v>0</v>
      </c>
    </row>
    <row r="147" spans="1:250" x14ac:dyDescent="0.25">
      <c r="A147" s="90"/>
      <c r="B147" s="90"/>
      <c r="C147" s="90"/>
      <c r="D147" s="116"/>
      <c r="E147" s="16">
        <f t="shared" si="103"/>
        <v>0</v>
      </c>
      <c r="F147" s="90"/>
      <c r="G147" s="90"/>
      <c r="H147" s="90"/>
      <c r="I147" s="116"/>
      <c r="J147" s="16">
        <f t="shared" si="104"/>
        <v>0</v>
      </c>
      <c r="K147" s="90"/>
      <c r="L147" s="90"/>
      <c r="M147" s="90"/>
      <c r="N147" s="116"/>
      <c r="O147" s="16">
        <f t="shared" si="105"/>
        <v>0</v>
      </c>
      <c r="P147" s="90"/>
      <c r="Q147" s="90"/>
      <c r="R147" s="90"/>
      <c r="S147" s="116"/>
      <c r="T147" s="16">
        <f t="shared" si="106"/>
        <v>0</v>
      </c>
      <c r="U147" s="90"/>
      <c r="V147" s="90"/>
      <c r="W147" s="90"/>
      <c r="X147" s="116"/>
      <c r="Y147" s="16">
        <f t="shared" si="107"/>
        <v>0</v>
      </c>
      <c r="Z147" s="90"/>
      <c r="AA147" s="90"/>
      <c r="AB147" s="90"/>
      <c r="AC147" s="116"/>
      <c r="AD147" s="16">
        <f t="shared" si="108"/>
        <v>0</v>
      </c>
      <c r="AE147" s="90"/>
      <c r="AF147" s="90"/>
      <c r="AG147" s="90"/>
      <c r="AH147" s="116"/>
      <c r="AI147" s="16">
        <f t="shared" si="109"/>
        <v>0</v>
      </c>
      <c r="AJ147" s="90"/>
      <c r="AK147" s="90"/>
      <c r="AL147" s="90"/>
      <c r="AM147" s="116"/>
      <c r="AN147" s="16">
        <f t="shared" si="110"/>
        <v>0</v>
      </c>
      <c r="AO147" s="90"/>
      <c r="AP147" s="90"/>
      <c r="AQ147" s="90"/>
      <c r="AR147" s="116"/>
      <c r="AS147" s="16">
        <f t="shared" si="111"/>
        <v>0</v>
      </c>
      <c r="AT147" s="90"/>
      <c r="AU147" s="90"/>
      <c r="AV147" s="90"/>
      <c r="AW147" s="116"/>
      <c r="AX147" s="16">
        <f t="shared" si="112"/>
        <v>0</v>
      </c>
      <c r="AY147" s="90"/>
      <c r="AZ147" s="90"/>
      <c r="BA147" s="90"/>
      <c r="BB147" s="116"/>
      <c r="BC147" s="16">
        <f t="shared" si="113"/>
        <v>0</v>
      </c>
      <c r="BD147" s="90"/>
      <c r="BE147" s="90"/>
      <c r="BF147" s="90"/>
      <c r="BG147" s="116"/>
      <c r="BH147" s="16">
        <f t="shared" si="114"/>
        <v>0</v>
      </c>
      <c r="BI147" s="90"/>
      <c r="BJ147" s="90"/>
      <c r="BK147" s="90"/>
      <c r="BL147" s="116"/>
      <c r="BM147" s="16">
        <f t="shared" si="115"/>
        <v>0</v>
      </c>
      <c r="BN147" s="90"/>
      <c r="BO147" s="90"/>
      <c r="BP147" s="90"/>
      <c r="BQ147" s="116"/>
      <c r="BR147" s="16">
        <f t="shared" si="116"/>
        <v>0</v>
      </c>
      <c r="BS147" s="90"/>
      <c r="BT147" s="90"/>
      <c r="BU147" s="90"/>
      <c r="BV147" s="116"/>
      <c r="BW147" s="16">
        <f t="shared" si="117"/>
        <v>0</v>
      </c>
      <c r="BX147" s="90"/>
      <c r="BY147" s="90"/>
      <c r="BZ147" s="90"/>
      <c r="CA147" s="116"/>
      <c r="CB147" s="16">
        <f t="shared" si="118"/>
        <v>0</v>
      </c>
      <c r="CC147" s="90"/>
      <c r="CD147" s="90"/>
      <c r="CE147" s="90"/>
      <c r="CF147" s="116"/>
      <c r="CG147" s="16">
        <f t="shared" si="119"/>
        <v>0</v>
      </c>
      <c r="CH147" s="90"/>
      <c r="CI147" s="90"/>
      <c r="CJ147" s="90"/>
      <c r="CK147" s="116"/>
      <c r="CL147" s="16">
        <f t="shared" si="120"/>
        <v>0</v>
      </c>
      <c r="CM147" s="90"/>
      <c r="CN147" s="90"/>
      <c r="CO147" s="90"/>
      <c r="CP147" s="116"/>
      <c r="CQ147" s="16">
        <f t="shared" si="121"/>
        <v>0</v>
      </c>
      <c r="CR147" s="90"/>
      <c r="CS147" s="90"/>
      <c r="CT147" s="90"/>
      <c r="CU147" s="116"/>
      <c r="CV147" s="16">
        <f t="shared" si="122"/>
        <v>0</v>
      </c>
      <c r="CW147" s="90"/>
      <c r="CX147" s="90"/>
      <c r="CY147" s="90"/>
      <c r="CZ147" s="116"/>
      <c r="DA147" s="16">
        <f t="shared" si="123"/>
        <v>0</v>
      </c>
      <c r="DB147" s="90"/>
      <c r="DC147" s="90"/>
      <c r="DD147" s="90"/>
      <c r="DE147" s="116"/>
      <c r="DF147" s="16">
        <f t="shared" si="124"/>
        <v>0</v>
      </c>
      <c r="DG147" s="90"/>
      <c r="DH147" s="90"/>
      <c r="DI147" s="90"/>
      <c r="DJ147" s="116"/>
      <c r="DK147" s="16">
        <f t="shared" si="125"/>
        <v>0</v>
      </c>
      <c r="DL147" s="90"/>
      <c r="DM147" s="90"/>
      <c r="DN147" s="90"/>
      <c r="DO147" s="116"/>
      <c r="DP147" s="16">
        <f t="shared" si="126"/>
        <v>0</v>
      </c>
      <c r="DQ147" s="90"/>
      <c r="DR147" s="90"/>
      <c r="DS147" s="90"/>
      <c r="DT147" s="116"/>
      <c r="DU147" s="16">
        <f t="shared" si="127"/>
        <v>0</v>
      </c>
      <c r="DV147" s="90"/>
      <c r="DW147" s="90"/>
      <c r="DX147" s="90"/>
      <c r="DY147" s="116"/>
      <c r="DZ147" s="16">
        <f t="shared" si="128"/>
        <v>0</v>
      </c>
      <c r="EA147" s="90"/>
      <c r="EB147" s="90"/>
      <c r="EC147" s="90"/>
      <c r="ED147" s="116"/>
      <c r="EE147" s="16">
        <f t="shared" si="129"/>
        <v>0</v>
      </c>
      <c r="EF147" s="90"/>
      <c r="EG147" s="90"/>
      <c r="EH147" s="90"/>
      <c r="EI147" s="116"/>
      <c r="EJ147" s="16">
        <f t="shared" si="130"/>
        <v>0</v>
      </c>
      <c r="EK147" s="90"/>
      <c r="EL147" s="90"/>
      <c r="EM147" s="90"/>
      <c r="EN147" s="116"/>
      <c r="EO147" s="16">
        <f t="shared" si="131"/>
        <v>0</v>
      </c>
      <c r="EP147" s="90"/>
      <c r="EQ147" s="90"/>
      <c r="ER147" s="90"/>
      <c r="ES147" s="116"/>
      <c r="ET147" s="16">
        <f t="shared" si="132"/>
        <v>0</v>
      </c>
      <c r="EU147" s="90"/>
      <c r="EV147" s="90"/>
      <c r="EW147" s="90"/>
      <c r="EX147" s="116"/>
      <c r="EY147" s="16">
        <f t="shared" si="133"/>
        <v>0</v>
      </c>
      <c r="EZ147" s="90"/>
      <c r="FA147" s="90"/>
      <c r="FB147" s="90"/>
      <c r="FC147" s="116"/>
      <c r="FD147" s="16">
        <f t="shared" si="134"/>
        <v>0</v>
      </c>
      <c r="FE147" s="90"/>
      <c r="FF147" s="90"/>
      <c r="FG147" s="90"/>
      <c r="FH147" s="116"/>
      <c r="FI147" s="16">
        <f t="shared" si="135"/>
        <v>0</v>
      </c>
      <c r="FJ147" s="90"/>
      <c r="FK147" s="90"/>
      <c r="FL147" s="90"/>
      <c r="FM147" s="116"/>
      <c r="FN147" s="16">
        <f t="shared" si="136"/>
        <v>0</v>
      </c>
      <c r="FO147" s="90"/>
      <c r="FP147" s="90"/>
      <c r="FQ147" s="90"/>
      <c r="FR147" s="116"/>
      <c r="FS147" s="16">
        <f t="shared" si="137"/>
        <v>0</v>
      </c>
      <c r="FT147" s="90"/>
      <c r="FU147" s="90"/>
      <c r="FV147" s="90"/>
      <c r="FW147" s="116"/>
      <c r="FX147" s="16">
        <f t="shared" si="138"/>
        <v>0</v>
      </c>
      <c r="FY147" s="90"/>
      <c r="FZ147" s="90"/>
      <c r="GA147" s="90"/>
      <c r="GB147" s="116"/>
      <c r="GC147" s="16">
        <f t="shared" si="139"/>
        <v>0</v>
      </c>
      <c r="GD147" s="90"/>
      <c r="GE147" s="90"/>
      <c r="GF147" s="90"/>
      <c r="GG147" s="116"/>
      <c r="GH147" s="16">
        <f t="shared" si="140"/>
        <v>0</v>
      </c>
      <c r="GI147" s="90"/>
      <c r="GJ147" s="90"/>
      <c r="GK147" s="90"/>
      <c r="GL147" s="116"/>
      <c r="GM147" s="16">
        <f t="shared" si="141"/>
        <v>0</v>
      </c>
      <c r="GN147" s="90"/>
      <c r="GO147" s="90"/>
      <c r="GP147" s="90"/>
      <c r="GQ147" s="116"/>
      <c r="GR147" s="16">
        <f t="shared" si="142"/>
        <v>0</v>
      </c>
      <c r="GS147" s="90"/>
      <c r="GT147" s="90"/>
      <c r="GU147" s="90"/>
      <c r="GV147" s="116"/>
      <c r="GW147" s="16">
        <f t="shared" si="143"/>
        <v>0</v>
      </c>
      <c r="GX147" s="90"/>
      <c r="GY147" s="90"/>
      <c r="GZ147" s="90"/>
      <c r="HA147" s="116"/>
      <c r="HB147" s="16">
        <f t="shared" si="144"/>
        <v>0</v>
      </c>
      <c r="HC147" s="90"/>
      <c r="HD147" s="90"/>
      <c r="HE147" s="90"/>
      <c r="HF147" s="116"/>
      <c r="HG147" s="16">
        <f t="shared" si="145"/>
        <v>0</v>
      </c>
      <c r="HH147" s="90"/>
      <c r="HI147" s="90"/>
      <c r="HJ147" s="90"/>
      <c r="HK147" s="116"/>
      <c r="HL147" s="16">
        <f t="shared" si="146"/>
        <v>0</v>
      </c>
      <c r="HM147" s="90"/>
      <c r="HN147" s="90"/>
      <c r="HO147" s="90"/>
      <c r="HP147" s="116"/>
      <c r="HQ147" s="16">
        <f t="shared" si="147"/>
        <v>0</v>
      </c>
      <c r="HR147" s="90"/>
      <c r="HS147" s="90"/>
      <c r="HT147" s="90"/>
      <c r="HU147" s="116"/>
      <c r="HV147" s="16">
        <f t="shared" si="148"/>
        <v>0</v>
      </c>
      <c r="HW147" s="90"/>
      <c r="HX147" s="90"/>
      <c r="HY147" s="90"/>
      <c r="HZ147" s="116"/>
      <c r="IA147" s="16">
        <f t="shared" si="149"/>
        <v>0</v>
      </c>
      <c r="IB147" s="90"/>
      <c r="IC147" s="90"/>
      <c r="ID147" s="90"/>
      <c r="IE147" s="116"/>
      <c r="IF147" s="16">
        <f t="shared" si="150"/>
        <v>0</v>
      </c>
      <c r="IG147" s="90"/>
      <c r="IH147" s="90"/>
      <c r="II147" s="90"/>
      <c r="IJ147" s="116"/>
      <c r="IK147" s="16">
        <f t="shared" si="151"/>
        <v>0</v>
      </c>
      <c r="IL147" s="90"/>
      <c r="IM147" s="90"/>
      <c r="IN147" s="90"/>
      <c r="IO147" s="116"/>
      <c r="IP147" s="16">
        <f t="shared" si="152"/>
        <v>0</v>
      </c>
    </row>
    <row r="148" spans="1:250" x14ac:dyDescent="0.25">
      <c r="A148" s="90"/>
      <c r="B148" s="90"/>
      <c r="C148" s="90"/>
      <c r="D148" s="116"/>
      <c r="E148" s="16">
        <f t="shared" si="103"/>
        <v>0</v>
      </c>
      <c r="F148" s="90"/>
      <c r="G148" s="90"/>
      <c r="H148" s="90"/>
      <c r="I148" s="116"/>
      <c r="J148" s="16">
        <f t="shared" si="104"/>
        <v>0</v>
      </c>
      <c r="K148" s="90"/>
      <c r="L148" s="90"/>
      <c r="M148" s="90"/>
      <c r="N148" s="116"/>
      <c r="O148" s="16">
        <f t="shared" si="105"/>
        <v>0</v>
      </c>
      <c r="P148" s="90"/>
      <c r="Q148" s="90"/>
      <c r="R148" s="90"/>
      <c r="S148" s="116"/>
      <c r="T148" s="16">
        <f t="shared" si="106"/>
        <v>0</v>
      </c>
      <c r="U148" s="90"/>
      <c r="V148" s="90"/>
      <c r="W148" s="90"/>
      <c r="X148" s="116"/>
      <c r="Y148" s="16">
        <f t="shared" si="107"/>
        <v>0</v>
      </c>
      <c r="Z148" s="90"/>
      <c r="AA148" s="90"/>
      <c r="AB148" s="90"/>
      <c r="AC148" s="116"/>
      <c r="AD148" s="16">
        <f t="shared" si="108"/>
        <v>0</v>
      </c>
      <c r="AE148" s="90"/>
      <c r="AF148" s="90"/>
      <c r="AG148" s="90"/>
      <c r="AH148" s="116"/>
      <c r="AI148" s="16">
        <f t="shared" si="109"/>
        <v>0</v>
      </c>
      <c r="AJ148" s="90"/>
      <c r="AK148" s="90"/>
      <c r="AL148" s="90"/>
      <c r="AM148" s="116"/>
      <c r="AN148" s="16">
        <f t="shared" si="110"/>
        <v>0</v>
      </c>
      <c r="AO148" s="90"/>
      <c r="AP148" s="90"/>
      <c r="AQ148" s="90"/>
      <c r="AR148" s="116"/>
      <c r="AS148" s="16">
        <f t="shared" si="111"/>
        <v>0</v>
      </c>
      <c r="AT148" s="90"/>
      <c r="AU148" s="90"/>
      <c r="AV148" s="90"/>
      <c r="AW148" s="116"/>
      <c r="AX148" s="16">
        <f t="shared" si="112"/>
        <v>0</v>
      </c>
      <c r="AY148" s="90"/>
      <c r="AZ148" s="90"/>
      <c r="BA148" s="90"/>
      <c r="BB148" s="116"/>
      <c r="BC148" s="16">
        <f t="shared" si="113"/>
        <v>0</v>
      </c>
      <c r="BD148" s="90"/>
      <c r="BE148" s="90"/>
      <c r="BF148" s="90"/>
      <c r="BG148" s="116"/>
      <c r="BH148" s="16">
        <f t="shared" si="114"/>
        <v>0</v>
      </c>
      <c r="BI148" s="90"/>
      <c r="BJ148" s="90"/>
      <c r="BK148" s="90"/>
      <c r="BL148" s="116"/>
      <c r="BM148" s="16">
        <f t="shared" si="115"/>
        <v>0</v>
      </c>
      <c r="BN148" s="90"/>
      <c r="BO148" s="90"/>
      <c r="BP148" s="90"/>
      <c r="BQ148" s="116"/>
      <c r="BR148" s="16">
        <f t="shared" si="116"/>
        <v>0</v>
      </c>
      <c r="BS148" s="90"/>
      <c r="BT148" s="90"/>
      <c r="BU148" s="90"/>
      <c r="BV148" s="116"/>
      <c r="BW148" s="16">
        <f t="shared" si="117"/>
        <v>0</v>
      </c>
      <c r="BX148" s="90"/>
      <c r="BY148" s="90"/>
      <c r="BZ148" s="90"/>
      <c r="CA148" s="116"/>
      <c r="CB148" s="16">
        <f t="shared" si="118"/>
        <v>0</v>
      </c>
      <c r="CC148" s="90"/>
      <c r="CD148" s="90"/>
      <c r="CE148" s="90"/>
      <c r="CF148" s="116"/>
      <c r="CG148" s="16">
        <f t="shared" si="119"/>
        <v>0</v>
      </c>
      <c r="CH148" s="90"/>
      <c r="CI148" s="90"/>
      <c r="CJ148" s="90"/>
      <c r="CK148" s="116"/>
      <c r="CL148" s="16">
        <f t="shared" si="120"/>
        <v>0</v>
      </c>
      <c r="CM148" s="90"/>
      <c r="CN148" s="90"/>
      <c r="CO148" s="90"/>
      <c r="CP148" s="116"/>
      <c r="CQ148" s="16">
        <f t="shared" si="121"/>
        <v>0</v>
      </c>
      <c r="CR148" s="90"/>
      <c r="CS148" s="90"/>
      <c r="CT148" s="90"/>
      <c r="CU148" s="116"/>
      <c r="CV148" s="16">
        <f t="shared" si="122"/>
        <v>0</v>
      </c>
      <c r="CW148" s="90"/>
      <c r="CX148" s="90"/>
      <c r="CY148" s="90"/>
      <c r="CZ148" s="116"/>
      <c r="DA148" s="16">
        <f t="shared" si="123"/>
        <v>0</v>
      </c>
      <c r="DB148" s="90"/>
      <c r="DC148" s="90"/>
      <c r="DD148" s="90"/>
      <c r="DE148" s="116"/>
      <c r="DF148" s="16">
        <f t="shared" si="124"/>
        <v>0</v>
      </c>
      <c r="DG148" s="90"/>
      <c r="DH148" s="90"/>
      <c r="DI148" s="90"/>
      <c r="DJ148" s="116"/>
      <c r="DK148" s="16">
        <f t="shared" si="125"/>
        <v>0</v>
      </c>
      <c r="DL148" s="90"/>
      <c r="DM148" s="90"/>
      <c r="DN148" s="90"/>
      <c r="DO148" s="116"/>
      <c r="DP148" s="16">
        <f t="shared" si="126"/>
        <v>0</v>
      </c>
      <c r="DQ148" s="90"/>
      <c r="DR148" s="90"/>
      <c r="DS148" s="90"/>
      <c r="DT148" s="116"/>
      <c r="DU148" s="16">
        <f t="shared" si="127"/>
        <v>0</v>
      </c>
      <c r="DV148" s="90"/>
      <c r="DW148" s="90"/>
      <c r="DX148" s="90"/>
      <c r="DY148" s="116"/>
      <c r="DZ148" s="16">
        <f t="shared" si="128"/>
        <v>0</v>
      </c>
      <c r="EA148" s="90"/>
      <c r="EB148" s="90"/>
      <c r="EC148" s="90"/>
      <c r="ED148" s="116"/>
      <c r="EE148" s="16">
        <f t="shared" si="129"/>
        <v>0</v>
      </c>
      <c r="EF148" s="90"/>
      <c r="EG148" s="90"/>
      <c r="EH148" s="90"/>
      <c r="EI148" s="116"/>
      <c r="EJ148" s="16">
        <f t="shared" si="130"/>
        <v>0</v>
      </c>
      <c r="EK148" s="90"/>
      <c r="EL148" s="90"/>
      <c r="EM148" s="90"/>
      <c r="EN148" s="116"/>
      <c r="EO148" s="16">
        <f t="shared" si="131"/>
        <v>0</v>
      </c>
      <c r="EP148" s="90"/>
      <c r="EQ148" s="90"/>
      <c r="ER148" s="90"/>
      <c r="ES148" s="116"/>
      <c r="ET148" s="16">
        <f t="shared" si="132"/>
        <v>0</v>
      </c>
      <c r="EU148" s="90"/>
      <c r="EV148" s="90"/>
      <c r="EW148" s="90"/>
      <c r="EX148" s="116"/>
      <c r="EY148" s="16">
        <f t="shared" si="133"/>
        <v>0</v>
      </c>
      <c r="EZ148" s="90"/>
      <c r="FA148" s="90"/>
      <c r="FB148" s="90"/>
      <c r="FC148" s="116"/>
      <c r="FD148" s="16">
        <f t="shared" si="134"/>
        <v>0</v>
      </c>
      <c r="FE148" s="90"/>
      <c r="FF148" s="90"/>
      <c r="FG148" s="90"/>
      <c r="FH148" s="116"/>
      <c r="FI148" s="16">
        <f t="shared" si="135"/>
        <v>0</v>
      </c>
      <c r="FJ148" s="90"/>
      <c r="FK148" s="90"/>
      <c r="FL148" s="90"/>
      <c r="FM148" s="116"/>
      <c r="FN148" s="16">
        <f t="shared" si="136"/>
        <v>0</v>
      </c>
      <c r="FO148" s="90"/>
      <c r="FP148" s="90"/>
      <c r="FQ148" s="90"/>
      <c r="FR148" s="116"/>
      <c r="FS148" s="16">
        <f t="shared" si="137"/>
        <v>0</v>
      </c>
      <c r="FT148" s="90"/>
      <c r="FU148" s="90"/>
      <c r="FV148" s="90"/>
      <c r="FW148" s="116"/>
      <c r="FX148" s="16">
        <f t="shared" si="138"/>
        <v>0</v>
      </c>
      <c r="FY148" s="90"/>
      <c r="FZ148" s="90"/>
      <c r="GA148" s="90"/>
      <c r="GB148" s="116"/>
      <c r="GC148" s="16">
        <f t="shared" si="139"/>
        <v>0</v>
      </c>
      <c r="GD148" s="90"/>
      <c r="GE148" s="90"/>
      <c r="GF148" s="90"/>
      <c r="GG148" s="116"/>
      <c r="GH148" s="16">
        <f t="shared" si="140"/>
        <v>0</v>
      </c>
      <c r="GI148" s="90"/>
      <c r="GJ148" s="90"/>
      <c r="GK148" s="90"/>
      <c r="GL148" s="116"/>
      <c r="GM148" s="16">
        <f t="shared" si="141"/>
        <v>0</v>
      </c>
      <c r="GN148" s="90"/>
      <c r="GO148" s="90"/>
      <c r="GP148" s="90"/>
      <c r="GQ148" s="116"/>
      <c r="GR148" s="16">
        <f t="shared" si="142"/>
        <v>0</v>
      </c>
      <c r="GS148" s="90"/>
      <c r="GT148" s="90"/>
      <c r="GU148" s="90"/>
      <c r="GV148" s="116"/>
      <c r="GW148" s="16">
        <f t="shared" si="143"/>
        <v>0</v>
      </c>
      <c r="GX148" s="90"/>
      <c r="GY148" s="90"/>
      <c r="GZ148" s="90"/>
      <c r="HA148" s="116"/>
      <c r="HB148" s="16">
        <f t="shared" si="144"/>
        <v>0</v>
      </c>
      <c r="HC148" s="90"/>
      <c r="HD148" s="90"/>
      <c r="HE148" s="90"/>
      <c r="HF148" s="116"/>
      <c r="HG148" s="16">
        <f t="shared" si="145"/>
        <v>0</v>
      </c>
      <c r="HH148" s="90"/>
      <c r="HI148" s="90"/>
      <c r="HJ148" s="90"/>
      <c r="HK148" s="116"/>
      <c r="HL148" s="16">
        <f t="shared" si="146"/>
        <v>0</v>
      </c>
      <c r="HM148" s="90"/>
      <c r="HN148" s="90"/>
      <c r="HO148" s="90"/>
      <c r="HP148" s="116"/>
      <c r="HQ148" s="16">
        <f t="shared" si="147"/>
        <v>0</v>
      </c>
      <c r="HR148" s="90"/>
      <c r="HS148" s="90"/>
      <c r="HT148" s="90"/>
      <c r="HU148" s="116"/>
      <c r="HV148" s="16">
        <f t="shared" si="148"/>
        <v>0</v>
      </c>
      <c r="HW148" s="90"/>
      <c r="HX148" s="90"/>
      <c r="HY148" s="90"/>
      <c r="HZ148" s="116"/>
      <c r="IA148" s="16">
        <f t="shared" si="149"/>
        <v>0</v>
      </c>
      <c r="IB148" s="90"/>
      <c r="IC148" s="90"/>
      <c r="ID148" s="90"/>
      <c r="IE148" s="116"/>
      <c r="IF148" s="16">
        <f t="shared" si="150"/>
        <v>0</v>
      </c>
      <c r="IG148" s="90"/>
      <c r="IH148" s="90"/>
      <c r="II148" s="90"/>
      <c r="IJ148" s="116"/>
      <c r="IK148" s="16">
        <f t="shared" si="151"/>
        <v>0</v>
      </c>
      <c r="IL148" s="90"/>
      <c r="IM148" s="90"/>
      <c r="IN148" s="90"/>
      <c r="IO148" s="116"/>
      <c r="IP148" s="16">
        <f t="shared" si="152"/>
        <v>0</v>
      </c>
    </row>
    <row r="149" spans="1:250" x14ac:dyDescent="0.25">
      <c r="A149" s="90"/>
      <c r="B149" s="90"/>
      <c r="C149" s="90"/>
      <c r="D149" s="116"/>
      <c r="E149" s="16">
        <f t="shared" si="103"/>
        <v>0</v>
      </c>
      <c r="F149" s="90"/>
      <c r="G149" s="90"/>
      <c r="H149" s="90"/>
      <c r="I149" s="116"/>
      <c r="J149" s="16">
        <f t="shared" si="104"/>
        <v>0</v>
      </c>
      <c r="K149" s="90"/>
      <c r="L149" s="90"/>
      <c r="M149" s="90"/>
      <c r="N149" s="116"/>
      <c r="O149" s="16">
        <f t="shared" si="105"/>
        <v>0</v>
      </c>
      <c r="P149" s="90"/>
      <c r="Q149" s="90"/>
      <c r="R149" s="90"/>
      <c r="S149" s="116"/>
      <c r="T149" s="16">
        <f t="shared" si="106"/>
        <v>0</v>
      </c>
      <c r="U149" s="90"/>
      <c r="V149" s="90"/>
      <c r="W149" s="90"/>
      <c r="X149" s="116"/>
      <c r="Y149" s="16">
        <f t="shared" si="107"/>
        <v>0</v>
      </c>
      <c r="Z149" s="90"/>
      <c r="AA149" s="90"/>
      <c r="AB149" s="90"/>
      <c r="AC149" s="116"/>
      <c r="AD149" s="16">
        <f t="shared" si="108"/>
        <v>0</v>
      </c>
      <c r="AE149" s="90"/>
      <c r="AF149" s="90"/>
      <c r="AG149" s="90"/>
      <c r="AH149" s="116"/>
      <c r="AI149" s="16">
        <f t="shared" si="109"/>
        <v>0</v>
      </c>
      <c r="AJ149" s="90"/>
      <c r="AK149" s="90"/>
      <c r="AL149" s="90"/>
      <c r="AM149" s="116"/>
      <c r="AN149" s="16">
        <f t="shared" si="110"/>
        <v>0</v>
      </c>
      <c r="AO149" s="90"/>
      <c r="AP149" s="90"/>
      <c r="AQ149" s="90"/>
      <c r="AR149" s="116"/>
      <c r="AS149" s="16">
        <f t="shared" si="111"/>
        <v>0</v>
      </c>
      <c r="AT149" s="90"/>
      <c r="AU149" s="90"/>
      <c r="AV149" s="90"/>
      <c r="AW149" s="116"/>
      <c r="AX149" s="16">
        <f t="shared" si="112"/>
        <v>0</v>
      </c>
      <c r="AY149" s="90"/>
      <c r="AZ149" s="90"/>
      <c r="BA149" s="90"/>
      <c r="BB149" s="116"/>
      <c r="BC149" s="16">
        <f t="shared" si="113"/>
        <v>0</v>
      </c>
      <c r="BD149" s="90"/>
      <c r="BE149" s="90"/>
      <c r="BF149" s="90"/>
      <c r="BG149" s="116"/>
      <c r="BH149" s="16">
        <f t="shared" si="114"/>
        <v>0</v>
      </c>
      <c r="BI149" s="90"/>
      <c r="BJ149" s="90"/>
      <c r="BK149" s="90"/>
      <c r="BL149" s="116"/>
      <c r="BM149" s="16">
        <f t="shared" si="115"/>
        <v>0</v>
      </c>
      <c r="BN149" s="90"/>
      <c r="BO149" s="90"/>
      <c r="BP149" s="90"/>
      <c r="BQ149" s="116"/>
      <c r="BR149" s="16">
        <f t="shared" si="116"/>
        <v>0</v>
      </c>
      <c r="BS149" s="90"/>
      <c r="BT149" s="90"/>
      <c r="BU149" s="90"/>
      <c r="BV149" s="116"/>
      <c r="BW149" s="16">
        <f t="shared" si="117"/>
        <v>0</v>
      </c>
      <c r="BX149" s="90"/>
      <c r="BY149" s="90"/>
      <c r="BZ149" s="90"/>
      <c r="CA149" s="116"/>
      <c r="CB149" s="16">
        <f t="shared" si="118"/>
        <v>0</v>
      </c>
      <c r="CC149" s="90"/>
      <c r="CD149" s="90"/>
      <c r="CE149" s="90"/>
      <c r="CF149" s="116"/>
      <c r="CG149" s="16">
        <f t="shared" si="119"/>
        <v>0</v>
      </c>
      <c r="CH149" s="90"/>
      <c r="CI149" s="90"/>
      <c r="CJ149" s="90"/>
      <c r="CK149" s="116"/>
      <c r="CL149" s="16">
        <f t="shared" si="120"/>
        <v>0</v>
      </c>
      <c r="CM149" s="90"/>
      <c r="CN149" s="90"/>
      <c r="CO149" s="90"/>
      <c r="CP149" s="116"/>
      <c r="CQ149" s="16">
        <f t="shared" si="121"/>
        <v>0</v>
      </c>
      <c r="CR149" s="90"/>
      <c r="CS149" s="90"/>
      <c r="CT149" s="90"/>
      <c r="CU149" s="116"/>
      <c r="CV149" s="16">
        <f t="shared" si="122"/>
        <v>0</v>
      </c>
      <c r="CW149" s="90"/>
      <c r="CX149" s="90"/>
      <c r="CY149" s="90"/>
      <c r="CZ149" s="116"/>
      <c r="DA149" s="16">
        <f t="shared" si="123"/>
        <v>0</v>
      </c>
      <c r="DB149" s="90"/>
      <c r="DC149" s="90"/>
      <c r="DD149" s="90"/>
      <c r="DE149" s="116"/>
      <c r="DF149" s="16">
        <f t="shared" si="124"/>
        <v>0</v>
      </c>
      <c r="DG149" s="90"/>
      <c r="DH149" s="90"/>
      <c r="DI149" s="90"/>
      <c r="DJ149" s="116"/>
      <c r="DK149" s="16">
        <f t="shared" si="125"/>
        <v>0</v>
      </c>
      <c r="DL149" s="90"/>
      <c r="DM149" s="90"/>
      <c r="DN149" s="90"/>
      <c r="DO149" s="116"/>
      <c r="DP149" s="16">
        <f t="shared" si="126"/>
        <v>0</v>
      </c>
      <c r="DQ149" s="90"/>
      <c r="DR149" s="90"/>
      <c r="DS149" s="90"/>
      <c r="DT149" s="116"/>
      <c r="DU149" s="16">
        <f t="shared" si="127"/>
        <v>0</v>
      </c>
      <c r="DV149" s="90"/>
      <c r="DW149" s="90"/>
      <c r="DX149" s="90"/>
      <c r="DY149" s="116"/>
      <c r="DZ149" s="16">
        <f t="shared" si="128"/>
        <v>0</v>
      </c>
      <c r="EA149" s="90"/>
      <c r="EB149" s="90"/>
      <c r="EC149" s="90"/>
      <c r="ED149" s="116"/>
      <c r="EE149" s="16">
        <f t="shared" si="129"/>
        <v>0</v>
      </c>
      <c r="EF149" s="90"/>
      <c r="EG149" s="90"/>
      <c r="EH149" s="90"/>
      <c r="EI149" s="116"/>
      <c r="EJ149" s="16">
        <f t="shared" si="130"/>
        <v>0</v>
      </c>
      <c r="EK149" s="90"/>
      <c r="EL149" s="90"/>
      <c r="EM149" s="90"/>
      <c r="EN149" s="116"/>
      <c r="EO149" s="16">
        <f t="shared" si="131"/>
        <v>0</v>
      </c>
      <c r="EP149" s="90"/>
      <c r="EQ149" s="90"/>
      <c r="ER149" s="90"/>
      <c r="ES149" s="116"/>
      <c r="ET149" s="16">
        <f t="shared" si="132"/>
        <v>0</v>
      </c>
      <c r="EU149" s="90"/>
      <c r="EV149" s="90"/>
      <c r="EW149" s="90"/>
      <c r="EX149" s="116"/>
      <c r="EY149" s="16">
        <f t="shared" si="133"/>
        <v>0</v>
      </c>
      <c r="EZ149" s="90"/>
      <c r="FA149" s="90"/>
      <c r="FB149" s="90"/>
      <c r="FC149" s="116"/>
      <c r="FD149" s="16">
        <f t="shared" si="134"/>
        <v>0</v>
      </c>
      <c r="FE149" s="90"/>
      <c r="FF149" s="90"/>
      <c r="FG149" s="90"/>
      <c r="FH149" s="116"/>
      <c r="FI149" s="16">
        <f t="shared" si="135"/>
        <v>0</v>
      </c>
      <c r="FJ149" s="90"/>
      <c r="FK149" s="90"/>
      <c r="FL149" s="90"/>
      <c r="FM149" s="116"/>
      <c r="FN149" s="16">
        <f t="shared" si="136"/>
        <v>0</v>
      </c>
      <c r="FO149" s="90"/>
      <c r="FP149" s="90"/>
      <c r="FQ149" s="90"/>
      <c r="FR149" s="116"/>
      <c r="FS149" s="16">
        <f t="shared" si="137"/>
        <v>0</v>
      </c>
      <c r="FT149" s="90"/>
      <c r="FU149" s="90"/>
      <c r="FV149" s="90"/>
      <c r="FW149" s="116"/>
      <c r="FX149" s="16">
        <f t="shared" si="138"/>
        <v>0</v>
      </c>
      <c r="FY149" s="90"/>
      <c r="FZ149" s="90"/>
      <c r="GA149" s="90"/>
      <c r="GB149" s="116"/>
      <c r="GC149" s="16">
        <f t="shared" si="139"/>
        <v>0</v>
      </c>
      <c r="GD149" s="90"/>
      <c r="GE149" s="90"/>
      <c r="GF149" s="90"/>
      <c r="GG149" s="116"/>
      <c r="GH149" s="16">
        <f t="shared" si="140"/>
        <v>0</v>
      </c>
      <c r="GI149" s="90"/>
      <c r="GJ149" s="90"/>
      <c r="GK149" s="90"/>
      <c r="GL149" s="116"/>
      <c r="GM149" s="16">
        <f t="shared" si="141"/>
        <v>0</v>
      </c>
      <c r="GN149" s="90"/>
      <c r="GO149" s="90"/>
      <c r="GP149" s="90"/>
      <c r="GQ149" s="116"/>
      <c r="GR149" s="16">
        <f t="shared" si="142"/>
        <v>0</v>
      </c>
      <c r="GS149" s="90"/>
      <c r="GT149" s="90"/>
      <c r="GU149" s="90"/>
      <c r="GV149" s="116"/>
      <c r="GW149" s="16">
        <f t="shared" si="143"/>
        <v>0</v>
      </c>
      <c r="GX149" s="90"/>
      <c r="GY149" s="90"/>
      <c r="GZ149" s="90"/>
      <c r="HA149" s="116"/>
      <c r="HB149" s="16">
        <f t="shared" si="144"/>
        <v>0</v>
      </c>
      <c r="HC149" s="90"/>
      <c r="HD149" s="90"/>
      <c r="HE149" s="90"/>
      <c r="HF149" s="116"/>
      <c r="HG149" s="16">
        <f t="shared" si="145"/>
        <v>0</v>
      </c>
      <c r="HH149" s="90"/>
      <c r="HI149" s="90"/>
      <c r="HJ149" s="90"/>
      <c r="HK149" s="116"/>
      <c r="HL149" s="16">
        <f t="shared" si="146"/>
        <v>0</v>
      </c>
      <c r="HM149" s="90"/>
      <c r="HN149" s="90"/>
      <c r="HO149" s="90"/>
      <c r="HP149" s="116"/>
      <c r="HQ149" s="16">
        <f t="shared" si="147"/>
        <v>0</v>
      </c>
      <c r="HR149" s="90"/>
      <c r="HS149" s="90"/>
      <c r="HT149" s="90"/>
      <c r="HU149" s="116"/>
      <c r="HV149" s="16">
        <f t="shared" si="148"/>
        <v>0</v>
      </c>
      <c r="HW149" s="90"/>
      <c r="HX149" s="90"/>
      <c r="HY149" s="90"/>
      <c r="HZ149" s="116"/>
      <c r="IA149" s="16">
        <f t="shared" si="149"/>
        <v>0</v>
      </c>
      <c r="IB149" s="90"/>
      <c r="IC149" s="90"/>
      <c r="ID149" s="90"/>
      <c r="IE149" s="116"/>
      <c r="IF149" s="16">
        <f t="shared" si="150"/>
        <v>0</v>
      </c>
      <c r="IG149" s="90"/>
      <c r="IH149" s="90"/>
      <c r="II149" s="90"/>
      <c r="IJ149" s="116"/>
      <c r="IK149" s="16">
        <f t="shared" si="151"/>
        <v>0</v>
      </c>
      <c r="IL149" s="90"/>
      <c r="IM149" s="90"/>
      <c r="IN149" s="90"/>
      <c r="IO149" s="116"/>
      <c r="IP149" s="16">
        <f t="shared" si="152"/>
        <v>0</v>
      </c>
    </row>
    <row r="150" spans="1:250" x14ac:dyDescent="0.25">
      <c r="A150" s="90"/>
      <c r="B150" s="90"/>
      <c r="C150" s="90"/>
      <c r="D150" s="116"/>
      <c r="E150" s="16">
        <f t="shared" si="103"/>
        <v>0</v>
      </c>
      <c r="F150" s="90"/>
      <c r="G150" s="90"/>
      <c r="H150" s="90"/>
      <c r="I150" s="116"/>
      <c r="J150" s="16">
        <f t="shared" si="104"/>
        <v>0</v>
      </c>
      <c r="K150" s="90"/>
      <c r="L150" s="90"/>
      <c r="M150" s="90"/>
      <c r="N150" s="116"/>
      <c r="O150" s="16">
        <f t="shared" si="105"/>
        <v>0</v>
      </c>
      <c r="P150" s="90"/>
      <c r="Q150" s="90"/>
      <c r="R150" s="90"/>
      <c r="S150" s="116"/>
      <c r="T150" s="16">
        <f t="shared" si="106"/>
        <v>0</v>
      </c>
      <c r="U150" s="90"/>
      <c r="V150" s="90"/>
      <c r="W150" s="90"/>
      <c r="X150" s="116"/>
      <c r="Y150" s="16">
        <f t="shared" si="107"/>
        <v>0</v>
      </c>
      <c r="Z150" s="90"/>
      <c r="AA150" s="90"/>
      <c r="AB150" s="90"/>
      <c r="AC150" s="116"/>
      <c r="AD150" s="16">
        <f t="shared" si="108"/>
        <v>0</v>
      </c>
      <c r="AE150" s="90"/>
      <c r="AF150" s="90"/>
      <c r="AG150" s="90"/>
      <c r="AH150" s="116"/>
      <c r="AI150" s="16">
        <f t="shared" si="109"/>
        <v>0</v>
      </c>
      <c r="AJ150" s="90"/>
      <c r="AK150" s="90"/>
      <c r="AL150" s="90"/>
      <c r="AM150" s="116"/>
      <c r="AN150" s="16">
        <f t="shared" si="110"/>
        <v>0</v>
      </c>
      <c r="AO150" s="90"/>
      <c r="AP150" s="90"/>
      <c r="AQ150" s="90"/>
      <c r="AR150" s="116"/>
      <c r="AS150" s="16">
        <f t="shared" si="111"/>
        <v>0</v>
      </c>
      <c r="AT150" s="90"/>
      <c r="AU150" s="90"/>
      <c r="AV150" s="90"/>
      <c r="AW150" s="116"/>
      <c r="AX150" s="16">
        <f t="shared" si="112"/>
        <v>0</v>
      </c>
      <c r="AY150" s="90"/>
      <c r="AZ150" s="90"/>
      <c r="BA150" s="90"/>
      <c r="BB150" s="116"/>
      <c r="BC150" s="16">
        <f t="shared" si="113"/>
        <v>0</v>
      </c>
      <c r="BD150" s="90"/>
      <c r="BE150" s="90"/>
      <c r="BF150" s="90"/>
      <c r="BG150" s="116"/>
      <c r="BH150" s="16">
        <f t="shared" si="114"/>
        <v>0</v>
      </c>
      <c r="BI150" s="90"/>
      <c r="BJ150" s="90"/>
      <c r="BK150" s="90"/>
      <c r="BL150" s="116"/>
      <c r="BM150" s="16">
        <f t="shared" si="115"/>
        <v>0</v>
      </c>
      <c r="BN150" s="90"/>
      <c r="BO150" s="90"/>
      <c r="BP150" s="90"/>
      <c r="BQ150" s="116"/>
      <c r="BR150" s="16">
        <f t="shared" si="116"/>
        <v>0</v>
      </c>
      <c r="BS150" s="90"/>
      <c r="BT150" s="90"/>
      <c r="BU150" s="90"/>
      <c r="BV150" s="116"/>
      <c r="BW150" s="16">
        <f t="shared" si="117"/>
        <v>0</v>
      </c>
      <c r="BX150" s="90"/>
      <c r="BY150" s="90"/>
      <c r="BZ150" s="90"/>
      <c r="CA150" s="116"/>
      <c r="CB150" s="16">
        <f t="shared" si="118"/>
        <v>0</v>
      </c>
      <c r="CC150" s="90"/>
      <c r="CD150" s="90"/>
      <c r="CE150" s="90"/>
      <c r="CF150" s="116"/>
      <c r="CG150" s="16">
        <f t="shared" si="119"/>
        <v>0</v>
      </c>
      <c r="CH150" s="90"/>
      <c r="CI150" s="90"/>
      <c r="CJ150" s="90"/>
      <c r="CK150" s="116"/>
      <c r="CL150" s="16">
        <f t="shared" si="120"/>
        <v>0</v>
      </c>
      <c r="CM150" s="90"/>
      <c r="CN150" s="90"/>
      <c r="CO150" s="90"/>
      <c r="CP150" s="116"/>
      <c r="CQ150" s="16">
        <f t="shared" si="121"/>
        <v>0</v>
      </c>
      <c r="CR150" s="90"/>
      <c r="CS150" s="90"/>
      <c r="CT150" s="90"/>
      <c r="CU150" s="116"/>
      <c r="CV150" s="16">
        <f t="shared" si="122"/>
        <v>0</v>
      </c>
      <c r="CW150" s="90"/>
      <c r="CX150" s="90"/>
      <c r="CY150" s="90"/>
      <c r="CZ150" s="116"/>
      <c r="DA150" s="16">
        <f t="shared" si="123"/>
        <v>0</v>
      </c>
      <c r="DB150" s="90"/>
      <c r="DC150" s="90"/>
      <c r="DD150" s="90"/>
      <c r="DE150" s="116"/>
      <c r="DF150" s="16">
        <f t="shared" si="124"/>
        <v>0</v>
      </c>
      <c r="DG150" s="90"/>
      <c r="DH150" s="90"/>
      <c r="DI150" s="90"/>
      <c r="DJ150" s="116"/>
      <c r="DK150" s="16">
        <f t="shared" si="125"/>
        <v>0</v>
      </c>
      <c r="DL150" s="90"/>
      <c r="DM150" s="90"/>
      <c r="DN150" s="90"/>
      <c r="DO150" s="116"/>
      <c r="DP150" s="16">
        <f t="shared" si="126"/>
        <v>0</v>
      </c>
      <c r="DQ150" s="90"/>
      <c r="DR150" s="90"/>
      <c r="DS150" s="90"/>
      <c r="DT150" s="116"/>
      <c r="DU150" s="16">
        <f t="shared" si="127"/>
        <v>0</v>
      </c>
      <c r="DV150" s="90"/>
      <c r="DW150" s="90"/>
      <c r="DX150" s="90"/>
      <c r="DY150" s="116"/>
      <c r="DZ150" s="16">
        <f t="shared" si="128"/>
        <v>0</v>
      </c>
      <c r="EA150" s="90"/>
      <c r="EB150" s="90"/>
      <c r="EC150" s="90"/>
      <c r="ED150" s="116"/>
      <c r="EE150" s="16">
        <f t="shared" si="129"/>
        <v>0</v>
      </c>
      <c r="EF150" s="90"/>
      <c r="EG150" s="90"/>
      <c r="EH150" s="90"/>
      <c r="EI150" s="116"/>
      <c r="EJ150" s="16">
        <f t="shared" si="130"/>
        <v>0</v>
      </c>
      <c r="EK150" s="90"/>
      <c r="EL150" s="90"/>
      <c r="EM150" s="90"/>
      <c r="EN150" s="116"/>
      <c r="EO150" s="16">
        <f t="shared" si="131"/>
        <v>0</v>
      </c>
      <c r="EP150" s="90"/>
      <c r="EQ150" s="90"/>
      <c r="ER150" s="90"/>
      <c r="ES150" s="116"/>
      <c r="ET150" s="16">
        <f t="shared" si="132"/>
        <v>0</v>
      </c>
      <c r="EU150" s="90"/>
      <c r="EV150" s="90"/>
      <c r="EW150" s="90"/>
      <c r="EX150" s="116"/>
      <c r="EY150" s="16">
        <f t="shared" si="133"/>
        <v>0</v>
      </c>
      <c r="EZ150" s="90"/>
      <c r="FA150" s="90"/>
      <c r="FB150" s="90"/>
      <c r="FC150" s="116"/>
      <c r="FD150" s="16">
        <f t="shared" si="134"/>
        <v>0</v>
      </c>
      <c r="FE150" s="90"/>
      <c r="FF150" s="90"/>
      <c r="FG150" s="90"/>
      <c r="FH150" s="116"/>
      <c r="FI150" s="16">
        <f t="shared" si="135"/>
        <v>0</v>
      </c>
      <c r="FJ150" s="90"/>
      <c r="FK150" s="90"/>
      <c r="FL150" s="90"/>
      <c r="FM150" s="116"/>
      <c r="FN150" s="16">
        <f t="shared" si="136"/>
        <v>0</v>
      </c>
      <c r="FO150" s="90"/>
      <c r="FP150" s="90"/>
      <c r="FQ150" s="90"/>
      <c r="FR150" s="116"/>
      <c r="FS150" s="16">
        <f t="shared" si="137"/>
        <v>0</v>
      </c>
      <c r="FT150" s="90"/>
      <c r="FU150" s="90"/>
      <c r="FV150" s="90"/>
      <c r="FW150" s="116"/>
      <c r="FX150" s="16">
        <f t="shared" si="138"/>
        <v>0</v>
      </c>
      <c r="FY150" s="90"/>
      <c r="FZ150" s="90"/>
      <c r="GA150" s="90"/>
      <c r="GB150" s="116"/>
      <c r="GC150" s="16">
        <f t="shared" si="139"/>
        <v>0</v>
      </c>
      <c r="GD150" s="90"/>
      <c r="GE150" s="90"/>
      <c r="GF150" s="90"/>
      <c r="GG150" s="116"/>
      <c r="GH150" s="16">
        <f t="shared" si="140"/>
        <v>0</v>
      </c>
      <c r="GI150" s="90"/>
      <c r="GJ150" s="90"/>
      <c r="GK150" s="90"/>
      <c r="GL150" s="116"/>
      <c r="GM150" s="16">
        <f t="shared" si="141"/>
        <v>0</v>
      </c>
      <c r="GN150" s="90"/>
      <c r="GO150" s="90"/>
      <c r="GP150" s="90"/>
      <c r="GQ150" s="116"/>
      <c r="GR150" s="16">
        <f t="shared" si="142"/>
        <v>0</v>
      </c>
      <c r="GS150" s="90"/>
      <c r="GT150" s="90"/>
      <c r="GU150" s="90"/>
      <c r="GV150" s="116"/>
      <c r="GW150" s="16">
        <f t="shared" si="143"/>
        <v>0</v>
      </c>
      <c r="GX150" s="90"/>
      <c r="GY150" s="90"/>
      <c r="GZ150" s="90"/>
      <c r="HA150" s="116"/>
      <c r="HB150" s="16">
        <f t="shared" si="144"/>
        <v>0</v>
      </c>
      <c r="HC150" s="90"/>
      <c r="HD150" s="90"/>
      <c r="HE150" s="90"/>
      <c r="HF150" s="116"/>
      <c r="HG150" s="16">
        <f t="shared" si="145"/>
        <v>0</v>
      </c>
      <c r="HH150" s="90"/>
      <c r="HI150" s="90"/>
      <c r="HJ150" s="90"/>
      <c r="HK150" s="116"/>
      <c r="HL150" s="16">
        <f t="shared" si="146"/>
        <v>0</v>
      </c>
      <c r="HM150" s="90"/>
      <c r="HN150" s="90"/>
      <c r="HO150" s="90"/>
      <c r="HP150" s="116"/>
      <c r="HQ150" s="16">
        <f t="shared" si="147"/>
        <v>0</v>
      </c>
      <c r="HR150" s="90"/>
      <c r="HS150" s="90"/>
      <c r="HT150" s="90"/>
      <c r="HU150" s="116"/>
      <c r="HV150" s="16">
        <f t="shared" si="148"/>
        <v>0</v>
      </c>
      <c r="HW150" s="90"/>
      <c r="HX150" s="90"/>
      <c r="HY150" s="90"/>
      <c r="HZ150" s="116"/>
      <c r="IA150" s="16">
        <f t="shared" si="149"/>
        <v>0</v>
      </c>
      <c r="IB150" s="90"/>
      <c r="IC150" s="90"/>
      <c r="ID150" s="90"/>
      <c r="IE150" s="116"/>
      <c r="IF150" s="16">
        <f t="shared" si="150"/>
        <v>0</v>
      </c>
      <c r="IG150" s="90"/>
      <c r="IH150" s="90"/>
      <c r="II150" s="90"/>
      <c r="IJ150" s="116"/>
      <c r="IK150" s="16">
        <f t="shared" si="151"/>
        <v>0</v>
      </c>
      <c r="IL150" s="90"/>
      <c r="IM150" s="90"/>
      <c r="IN150" s="90"/>
      <c r="IO150" s="116"/>
      <c r="IP150" s="16">
        <f t="shared" si="152"/>
        <v>0</v>
      </c>
    </row>
    <row r="151" spans="1:250" x14ac:dyDescent="0.25">
      <c r="A151" s="90"/>
      <c r="B151" s="90"/>
      <c r="C151" s="90"/>
      <c r="D151" s="116"/>
      <c r="E151" s="16">
        <f t="shared" si="103"/>
        <v>0</v>
      </c>
      <c r="F151" s="90"/>
      <c r="G151" s="90"/>
      <c r="H151" s="90"/>
      <c r="I151" s="116"/>
      <c r="J151" s="16">
        <f t="shared" si="104"/>
        <v>0</v>
      </c>
      <c r="K151" s="90"/>
      <c r="L151" s="90"/>
      <c r="M151" s="90"/>
      <c r="N151" s="116"/>
      <c r="O151" s="16">
        <f t="shared" si="105"/>
        <v>0</v>
      </c>
      <c r="P151" s="90"/>
      <c r="Q151" s="90"/>
      <c r="R151" s="90"/>
      <c r="S151" s="116"/>
      <c r="T151" s="16">
        <f t="shared" si="106"/>
        <v>0</v>
      </c>
      <c r="U151" s="90"/>
      <c r="V151" s="90"/>
      <c r="W151" s="90"/>
      <c r="X151" s="116"/>
      <c r="Y151" s="16">
        <f t="shared" si="107"/>
        <v>0</v>
      </c>
      <c r="Z151" s="90"/>
      <c r="AA151" s="90"/>
      <c r="AB151" s="90"/>
      <c r="AC151" s="116"/>
      <c r="AD151" s="16">
        <f t="shared" si="108"/>
        <v>0</v>
      </c>
      <c r="AE151" s="90"/>
      <c r="AF151" s="90"/>
      <c r="AG151" s="90"/>
      <c r="AH151" s="116"/>
      <c r="AI151" s="16">
        <f t="shared" si="109"/>
        <v>0</v>
      </c>
      <c r="AJ151" s="90"/>
      <c r="AK151" s="90"/>
      <c r="AL151" s="90"/>
      <c r="AM151" s="116"/>
      <c r="AN151" s="16">
        <f t="shared" si="110"/>
        <v>0</v>
      </c>
      <c r="AO151" s="90"/>
      <c r="AP151" s="90"/>
      <c r="AQ151" s="90"/>
      <c r="AR151" s="116"/>
      <c r="AS151" s="16">
        <f t="shared" si="111"/>
        <v>0</v>
      </c>
      <c r="AT151" s="90"/>
      <c r="AU151" s="90"/>
      <c r="AV151" s="90"/>
      <c r="AW151" s="116"/>
      <c r="AX151" s="16">
        <f t="shared" si="112"/>
        <v>0</v>
      </c>
      <c r="AY151" s="90"/>
      <c r="AZ151" s="90"/>
      <c r="BA151" s="90"/>
      <c r="BB151" s="116"/>
      <c r="BC151" s="16">
        <f t="shared" si="113"/>
        <v>0</v>
      </c>
      <c r="BD151" s="90"/>
      <c r="BE151" s="90"/>
      <c r="BF151" s="90"/>
      <c r="BG151" s="116"/>
      <c r="BH151" s="16">
        <f t="shared" si="114"/>
        <v>0</v>
      </c>
      <c r="BI151" s="90"/>
      <c r="BJ151" s="90"/>
      <c r="BK151" s="90"/>
      <c r="BL151" s="116"/>
      <c r="BM151" s="16">
        <f t="shared" si="115"/>
        <v>0</v>
      </c>
      <c r="BN151" s="90"/>
      <c r="BO151" s="90"/>
      <c r="BP151" s="90"/>
      <c r="BQ151" s="116"/>
      <c r="BR151" s="16">
        <f t="shared" si="116"/>
        <v>0</v>
      </c>
      <c r="BS151" s="90"/>
      <c r="BT151" s="90"/>
      <c r="BU151" s="90"/>
      <c r="BV151" s="116"/>
      <c r="BW151" s="16">
        <f t="shared" si="117"/>
        <v>0</v>
      </c>
      <c r="BX151" s="90"/>
      <c r="BY151" s="90"/>
      <c r="BZ151" s="90"/>
      <c r="CA151" s="116"/>
      <c r="CB151" s="16">
        <f t="shared" si="118"/>
        <v>0</v>
      </c>
      <c r="CC151" s="90"/>
      <c r="CD151" s="90"/>
      <c r="CE151" s="90"/>
      <c r="CF151" s="116"/>
      <c r="CG151" s="16">
        <f t="shared" si="119"/>
        <v>0</v>
      </c>
      <c r="CH151" s="90"/>
      <c r="CI151" s="90"/>
      <c r="CJ151" s="90"/>
      <c r="CK151" s="116"/>
      <c r="CL151" s="16">
        <f t="shared" si="120"/>
        <v>0</v>
      </c>
      <c r="CM151" s="90"/>
      <c r="CN151" s="90"/>
      <c r="CO151" s="90"/>
      <c r="CP151" s="116"/>
      <c r="CQ151" s="16">
        <f t="shared" si="121"/>
        <v>0</v>
      </c>
      <c r="CR151" s="90"/>
      <c r="CS151" s="90"/>
      <c r="CT151" s="90"/>
      <c r="CU151" s="116"/>
      <c r="CV151" s="16">
        <f t="shared" si="122"/>
        <v>0</v>
      </c>
      <c r="CW151" s="90"/>
      <c r="CX151" s="90"/>
      <c r="CY151" s="90"/>
      <c r="CZ151" s="116"/>
      <c r="DA151" s="16">
        <f t="shared" si="123"/>
        <v>0</v>
      </c>
      <c r="DB151" s="90"/>
      <c r="DC151" s="90"/>
      <c r="DD151" s="90"/>
      <c r="DE151" s="116"/>
      <c r="DF151" s="16">
        <f t="shared" si="124"/>
        <v>0</v>
      </c>
      <c r="DG151" s="90"/>
      <c r="DH151" s="90"/>
      <c r="DI151" s="90"/>
      <c r="DJ151" s="116"/>
      <c r="DK151" s="16">
        <f t="shared" si="125"/>
        <v>0</v>
      </c>
      <c r="DL151" s="90"/>
      <c r="DM151" s="90"/>
      <c r="DN151" s="90"/>
      <c r="DO151" s="116"/>
      <c r="DP151" s="16">
        <f t="shared" si="126"/>
        <v>0</v>
      </c>
      <c r="DQ151" s="90"/>
      <c r="DR151" s="90"/>
      <c r="DS151" s="90"/>
      <c r="DT151" s="116"/>
      <c r="DU151" s="16">
        <f t="shared" si="127"/>
        <v>0</v>
      </c>
      <c r="DV151" s="90"/>
      <c r="DW151" s="90"/>
      <c r="DX151" s="90"/>
      <c r="DY151" s="116"/>
      <c r="DZ151" s="16">
        <f t="shared" si="128"/>
        <v>0</v>
      </c>
      <c r="EA151" s="90"/>
      <c r="EB151" s="90"/>
      <c r="EC151" s="90"/>
      <c r="ED151" s="116"/>
      <c r="EE151" s="16">
        <f t="shared" si="129"/>
        <v>0</v>
      </c>
      <c r="EF151" s="90"/>
      <c r="EG151" s="90"/>
      <c r="EH151" s="90"/>
      <c r="EI151" s="116"/>
      <c r="EJ151" s="16">
        <f t="shared" si="130"/>
        <v>0</v>
      </c>
      <c r="EK151" s="90"/>
      <c r="EL151" s="90"/>
      <c r="EM151" s="90"/>
      <c r="EN151" s="116"/>
      <c r="EO151" s="16">
        <f t="shared" si="131"/>
        <v>0</v>
      </c>
      <c r="EP151" s="90"/>
      <c r="EQ151" s="90"/>
      <c r="ER151" s="90"/>
      <c r="ES151" s="116"/>
      <c r="ET151" s="16">
        <f t="shared" si="132"/>
        <v>0</v>
      </c>
      <c r="EU151" s="90"/>
      <c r="EV151" s="90"/>
      <c r="EW151" s="90"/>
      <c r="EX151" s="116"/>
      <c r="EY151" s="16">
        <f t="shared" si="133"/>
        <v>0</v>
      </c>
      <c r="EZ151" s="90"/>
      <c r="FA151" s="90"/>
      <c r="FB151" s="90"/>
      <c r="FC151" s="116"/>
      <c r="FD151" s="16">
        <f t="shared" si="134"/>
        <v>0</v>
      </c>
      <c r="FE151" s="90"/>
      <c r="FF151" s="90"/>
      <c r="FG151" s="90"/>
      <c r="FH151" s="116"/>
      <c r="FI151" s="16">
        <f t="shared" si="135"/>
        <v>0</v>
      </c>
      <c r="FJ151" s="90"/>
      <c r="FK151" s="90"/>
      <c r="FL151" s="90"/>
      <c r="FM151" s="116"/>
      <c r="FN151" s="16">
        <f t="shared" si="136"/>
        <v>0</v>
      </c>
      <c r="FO151" s="90"/>
      <c r="FP151" s="90"/>
      <c r="FQ151" s="90"/>
      <c r="FR151" s="116"/>
      <c r="FS151" s="16">
        <f t="shared" si="137"/>
        <v>0</v>
      </c>
      <c r="FT151" s="90"/>
      <c r="FU151" s="90"/>
      <c r="FV151" s="90"/>
      <c r="FW151" s="116"/>
      <c r="FX151" s="16">
        <f t="shared" si="138"/>
        <v>0</v>
      </c>
      <c r="FY151" s="90"/>
      <c r="FZ151" s="90"/>
      <c r="GA151" s="90"/>
      <c r="GB151" s="116"/>
      <c r="GC151" s="16">
        <f t="shared" si="139"/>
        <v>0</v>
      </c>
      <c r="GD151" s="90"/>
      <c r="GE151" s="90"/>
      <c r="GF151" s="90"/>
      <c r="GG151" s="116"/>
      <c r="GH151" s="16">
        <f t="shared" si="140"/>
        <v>0</v>
      </c>
      <c r="GI151" s="90"/>
      <c r="GJ151" s="90"/>
      <c r="GK151" s="90"/>
      <c r="GL151" s="116"/>
      <c r="GM151" s="16">
        <f t="shared" si="141"/>
        <v>0</v>
      </c>
      <c r="GN151" s="90"/>
      <c r="GO151" s="90"/>
      <c r="GP151" s="90"/>
      <c r="GQ151" s="116"/>
      <c r="GR151" s="16">
        <f t="shared" si="142"/>
        <v>0</v>
      </c>
      <c r="GS151" s="90"/>
      <c r="GT151" s="90"/>
      <c r="GU151" s="90"/>
      <c r="GV151" s="116"/>
      <c r="GW151" s="16">
        <f t="shared" si="143"/>
        <v>0</v>
      </c>
      <c r="GX151" s="90"/>
      <c r="GY151" s="90"/>
      <c r="GZ151" s="90"/>
      <c r="HA151" s="116"/>
      <c r="HB151" s="16">
        <f t="shared" si="144"/>
        <v>0</v>
      </c>
      <c r="HC151" s="90"/>
      <c r="HD151" s="90"/>
      <c r="HE151" s="90"/>
      <c r="HF151" s="116"/>
      <c r="HG151" s="16">
        <f t="shared" si="145"/>
        <v>0</v>
      </c>
      <c r="HH151" s="90"/>
      <c r="HI151" s="90"/>
      <c r="HJ151" s="90"/>
      <c r="HK151" s="116"/>
      <c r="HL151" s="16">
        <f t="shared" si="146"/>
        <v>0</v>
      </c>
      <c r="HM151" s="90"/>
      <c r="HN151" s="90"/>
      <c r="HO151" s="90"/>
      <c r="HP151" s="116"/>
      <c r="HQ151" s="16">
        <f t="shared" si="147"/>
        <v>0</v>
      </c>
      <c r="HR151" s="90"/>
      <c r="HS151" s="90"/>
      <c r="HT151" s="90"/>
      <c r="HU151" s="116"/>
      <c r="HV151" s="16">
        <f t="shared" si="148"/>
        <v>0</v>
      </c>
      <c r="HW151" s="90"/>
      <c r="HX151" s="90"/>
      <c r="HY151" s="90"/>
      <c r="HZ151" s="116"/>
      <c r="IA151" s="16">
        <f t="shared" si="149"/>
        <v>0</v>
      </c>
      <c r="IB151" s="90"/>
      <c r="IC151" s="90"/>
      <c r="ID151" s="90"/>
      <c r="IE151" s="116"/>
      <c r="IF151" s="16">
        <f t="shared" si="150"/>
        <v>0</v>
      </c>
      <c r="IG151" s="90"/>
      <c r="IH151" s="90"/>
      <c r="II151" s="90"/>
      <c r="IJ151" s="116"/>
      <c r="IK151" s="16">
        <f t="shared" si="151"/>
        <v>0</v>
      </c>
      <c r="IL151" s="90"/>
      <c r="IM151" s="90"/>
      <c r="IN151" s="90"/>
      <c r="IO151" s="116"/>
      <c r="IP151" s="16">
        <f t="shared" si="152"/>
        <v>0</v>
      </c>
    </row>
    <row r="152" spans="1:250" x14ac:dyDescent="0.25">
      <c r="A152" s="90"/>
      <c r="B152" s="90"/>
      <c r="C152" s="90"/>
      <c r="D152" s="116"/>
      <c r="E152" s="16">
        <f t="shared" si="103"/>
        <v>0</v>
      </c>
      <c r="F152" s="90"/>
      <c r="G152" s="90"/>
      <c r="H152" s="90"/>
      <c r="I152" s="116"/>
      <c r="J152" s="16">
        <f t="shared" si="104"/>
        <v>0</v>
      </c>
      <c r="K152" s="90"/>
      <c r="L152" s="90"/>
      <c r="M152" s="90"/>
      <c r="N152" s="116"/>
      <c r="O152" s="16">
        <f t="shared" si="105"/>
        <v>0</v>
      </c>
      <c r="P152" s="90"/>
      <c r="Q152" s="90"/>
      <c r="R152" s="90"/>
      <c r="S152" s="116"/>
      <c r="T152" s="16">
        <f t="shared" si="106"/>
        <v>0</v>
      </c>
      <c r="U152" s="90"/>
      <c r="V152" s="90"/>
      <c r="W152" s="90"/>
      <c r="X152" s="116"/>
      <c r="Y152" s="16">
        <f t="shared" si="107"/>
        <v>0</v>
      </c>
      <c r="Z152" s="90"/>
      <c r="AA152" s="90"/>
      <c r="AB152" s="90"/>
      <c r="AC152" s="116"/>
      <c r="AD152" s="16">
        <f t="shared" si="108"/>
        <v>0</v>
      </c>
      <c r="AE152" s="90"/>
      <c r="AF152" s="90"/>
      <c r="AG152" s="90"/>
      <c r="AH152" s="116"/>
      <c r="AI152" s="16">
        <f t="shared" si="109"/>
        <v>0</v>
      </c>
      <c r="AJ152" s="90"/>
      <c r="AK152" s="90"/>
      <c r="AL152" s="90"/>
      <c r="AM152" s="116"/>
      <c r="AN152" s="16">
        <f t="shared" si="110"/>
        <v>0</v>
      </c>
      <c r="AO152" s="90"/>
      <c r="AP152" s="90"/>
      <c r="AQ152" s="90"/>
      <c r="AR152" s="116"/>
      <c r="AS152" s="16">
        <f t="shared" si="111"/>
        <v>0</v>
      </c>
      <c r="AT152" s="90"/>
      <c r="AU152" s="90"/>
      <c r="AV152" s="90"/>
      <c r="AW152" s="116"/>
      <c r="AX152" s="16">
        <f t="shared" si="112"/>
        <v>0</v>
      </c>
      <c r="AY152" s="90"/>
      <c r="AZ152" s="90"/>
      <c r="BA152" s="90"/>
      <c r="BB152" s="116"/>
      <c r="BC152" s="16">
        <f t="shared" si="113"/>
        <v>0</v>
      </c>
      <c r="BD152" s="90"/>
      <c r="BE152" s="90"/>
      <c r="BF152" s="90"/>
      <c r="BG152" s="116"/>
      <c r="BH152" s="16">
        <f t="shared" si="114"/>
        <v>0</v>
      </c>
      <c r="BI152" s="90"/>
      <c r="BJ152" s="90"/>
      <c r="BK152" s="90"/>
      <c r="BL152" s="116"/>
      <c r="BM152" s="16">
        <f t="shared" si="115"/>
        <v>0</v>
      </c>
      <c r="BN152" s="90"/>
      <c r="BO152" s="90"/>
      <c r="BP152" s="90"/>
      <c r="BQ152" s="116"/>
      <c r="BR152" s="16">
        <f t="shared" si="116"/>
        <v>0</v>
      </c>
      <c r="BS152" s="90"/>
      <c r="BT152" s="90"/>
      <c r="BU152" s="90"/>
      <c r="BV152" s="116"/>
      <c r="BW152" s="16">
        <f t="shared" si="117"/>
        <v>0</v>
      </c>
      <c r="BX152" s="90"/>
      <c r="BY152" s="90"/>
      <c r="BZ152" s="90"/>
      <c r="CA152" s="116"/>
      <c r="CB152" s="16">
        <f t="shared" si="118"/>
        <v>0</v>
      </c>
      <c r="CC152" s="90"/>
      <c r="CD152" s="90"/>
      <c r="CE152" s="90"/>
      <c r="CF152" s="116"/>
      <c r="CG152" s="16">
        <f t="shared" si="119"/>
        <v>0</v>
      </c>
      <c r="CH152" s="90"/>
      <c r="CI152" s="90"/>
      <c r="CJ152" s="90"/>
      <c r="CK152" s="116"/>
      <c r="CL152" s="16">
        <f t="shared" si="120"/>
        <v>0</v>
      </c>
      <c r="CM152" s="90"/>
      <c r="CN152" s="90"/>
      <c r="CO152" s="90"/>
      <c r="CP152" s="116"/>
      <c r="CQ152" s="16">
        <f t="shared" si="121"/>
        <v>0</v>
      </c>
      <c r="CR152" s="90"/>
      <c r="CS152" s="90"/>
      <c r="CT152" s="90"/>
      <c r="CU152" s="116"/>
      <c r="CV152" s="16">
        <f t="shared" si="122"/>
        <v>0</v>
      </c>
      <c r="CW152" s="90"/>
      <c r="CX152" s="90"/>
      <c r="CY152" s="90"/>
      <c r="CZ152" s="116"/>
      <c r="DA152" s="16">
        <f t="shared" si="123"/>
        <v>0</v>
      </c>
      <c r="DB152" s="90"/>
      <c r="DC152" s="90"/>
      <c r="DD152" s="90"/>
      <c r="DE152" s="116"/>
      <c r="DF152" s="16">
        <f t="shared" si="124"/>
        <v>0</v>
      </c>
      <c r="DG152" s="90"/>
      <c r="DH152" s="90"/>
      <c r="DI152" s="90"/>
      <c r="DJ152" s="116"/>
      <c r="DK152" s="16">
        <f t="shared" si="125"/>
        <v>0</v>
      </c>
      <c r="DL152" s="90"/>
      <c r="DM152" s="90"/>
      <c r="DN152" s="90"/>
      <c r="DO152" s="116"/>
      <c r="DP152" s="16">
        <f t="shared" si="126"/>
        <v>0</v>
      </c>
      <c r="DQ152" s="90"/>
      <c r="DR152" s="90"/>
      <c r="DS152" s="90"/>
      <c r="DT152" s="116"/>
      <c r="DU152" s="16">
        <f t="shared" si="127"/>
        <v>0</v>
      </c>
      <c r="DV152" s="90"/>
      <c r="DW152" s="90"/>
      <c r="DX152" s="90"/>
      <c r="DY152" s="116"/>
      <c r="DZ152" s="16">
        <f t="shared" si="128"/>
        <v>0</v>
      </c>
      <c r="EA152" s="90"/>
      <c r="EB152" s="90"/>
      <c r="EC152" s="90"/>
      <c r="ED152" s="116"/>
      <c r="EE152" s="16">
        <f t="shared" si="129"/>
        <v>0</v>
      </c>
      <c r="EF152" s="90"/>
      <c r="EG152" s="90"/>
      <c r="EH152" s="90"/>
      <c r="EI152" s="116"/>
      <c r="EJ152" s="16">
        <f t="shared" si="130"/>
        <v>0</v>
      </c>
      <c r="EK152" s="90"/>
      <c r="EL152" s="90"/>
      <c r="EM152" s="90"/>
      <c r="EN152" s="116"/>
      <c r="EO152" s="16">
        <f t="shared" si="131"/>
        <v>0</v>
      </c>
      <c r="EP152" s="90"/>
      <c r="EQ152" s="90"/>
      <c r="ER152" s="90"/>
      <c r="ES152" s="116"/>
      <c r="ET152" s="16">
        <f t="shared" si="132"/>
        <v>0</v>
      </c>
      <c r="EU152" s="90"/>
      <c r="EV152" s="90"/>
      <c r="EW152" s="90"/>
      <c r="EX152" s="116"/>
      <c r="EY152" s="16">
        <f t="shared" si="133"/>
        <v>0</v>
      </c>
      <c r="EZ152" s="90"/>
      <c r="FA152" s="90"/>
      <c r="FB152" s="90"/>
      <c r="FC152" s="116"/>
      <c r="FD152" s="16">
        <f t="shared" si="134"/>
        <v>0</v>
      </c>
      <c r="FE152" s="90"/>
      <c r="FF152" s="90"/>
      <c r="FG152" s="90"/>
      <c r="FH152" s="116"/>
      <c r="FI152" s="16">
        <f t="shared" si="135"/>
        <v>0</v>
      </c>
      <c r="FJ152" s="90"/>
      <c r="FK152" s="90"/>
      <c r="FL152" s="90"/>
      <c r="FM152" s="116"/>
      <c r="FN152" s="16">
        <f t="shared" si="136"/>
        <v>0</v>
      </c>
      <c r="FO152" s="90"/>
      <c r="FP152" s="90"/>
      <c r="FQ152" s="90"/>
      <c r="FR152" s="116"/>
      <c r="FS152" s="16">
        <f t="shared" si="137"/>
        <v>0</v>
      </c>
      <c r="FT152" s="90"/>
      <c r="FU152" s="90"/>
      <c r="FV152" s="90"/>
      <c r="FW152" s="116"/>
      <c r="FX152" s="16">
        <f t="shared" si="138"/>
        <v>0</v>
      </c>
      <c r="FY152" s="90"/>
      <c r="FZ152" s="90"/>
      <c r="GA152" s="90"/>
      <c r="GB152" s="116"/>
      <c r="GC152" s="16">
        <f t="shared" si="139"/>
        <v>0</v>
      </c>
      <c r="GD152" s="90"/>
      <c r="GE152" s="90"/>
      <c r="GF152" s="90"/>
      <c r="GG152" s="116"/>
      <c r="GH152" s="16">
        <f t="shared" si="140"/>
        <v>0</v>
      </c>
      <c r="GI152" s="90"/>
      <c r="GJ152" s="90"/>
      <c r="GK152" s="90"/>
      <c r="GL152" s="116"/>
      <c r="GM152" s="16">
        <f t="shared" si="141"/>
        <v>0</v>
      </c>
      <c r="GN152" s="90"/>
      <c r="GO152" s="90"/>
      <c r="GP152" s="90"/>
      <c r="GQ152" s="116"/>
      <c r="GR152" s="16">
        <f t="shared" si="142"/>
        <v>0</v>
      </c>
      <c r="GS152" s="90"/>
      <c r="GT152" s="90"/>
      <c r="GU152" s="90"/>
      <c r="GV152" s="116"/>
      <c r="GW152" s="16">
        <f t="shared" si="143"/>
        <v>0</v>
      </c>
      <c r="GX152" s="90"/>
      <c r="GY152" s="90"/>
      <c r="GZ152" s="90"/>
      <c r="HA152" s="116"/>
      <c r="HB152" s="16">
        <f t="shared" si="144"/>
        <v>0</v>
      </c>
      <c r="HC152" s="90"/>
      <c r="HD152" s="90"/>
      <c r="HE152" s="90"/>
      <c r="HF152" s="116"/>
      <c r="HG152" s="16">
        <f t="shared" si="145"/>
        <v>0</v>
      </c>
      <c r="HH152" s="90"/>
      <c r="HI152" s="90"/>
      <c r="HJ152" s="90"/>
      <c r="HK152" s="116"/>
      <c r="HL152" s="16">
        <f t="shared" si="146"/>
        <v>0</v>
      </c>
      <c r="HM152" s="90"/>
      <c r="HN152" s="90"/>
      <c r="HO152" s="90"/>
      <c r="HP152" s="116"/>
      <c r="HQ152" s="16">
        <f t="shared" si="147"/>
        <v>0</v>
      </c>
      <c r="HR152" s="90"/>
      <c r="HS152" s="90"/>
      <c r="HT152" s="90"/>
      <c r="HU152" s="116"/>
      <c r="HV152" s="16">
        <f t="shared" si="148"/>
        <v>0</v>
      </c>
      <c r="HW152" s="90"/>
      <c r="HX152" s="90"/>
      <c r="HY152" s="90"/>
      <c r="HZ152" s="116"/>
      <c r="IA152" s="16">
        <f t="shared" si="149"/>
        <v>0</v>
      </c>
      <c r="IB152" s="90"/>
      <c r="IC152" s="90"/>
      <c r="ID152" s="90"/>
      <c r="IE152" s="116"/>
      <c r="IF152" s="16">
        <f t="shared" si="150"/>
        <v>0</v>
      </c>
      <c r="IG152" s="90"/>
      <c r="IH152" s="90"/>
      <c r="II152" s="90"/>
      <c r="IJ152" s="116"/>
      <c r="IK152" s="16">
        <f t="shared" si="151"/>
        <v>0</v>
      </c>
      <c r="IL152" s="90"/>
      <c r="IM152" s="90"/>
      <c r="IN152" s="90"/>
      <c r="IO152" s="116"/>
      <c r="IP152" s="16">
        <f t="shared" si="152"/>
        <v>0</v>
      </c>
    </row>
    <row r="153" spans="1:250" x14ac:dyDescent="0.25">
      <c r="A153" s="90"/>
      <c r="B153" s="90"/>
      <c r="C153" s="90"/>
      <c r="D153" s="116"/>
      <c r="E153" s="16">
        <f t="shared" si="103"/>
        <v>0</v>
      </c>
      <c r="F153" s="90"/>
      <c r="G153" s="90"/>
      <c r="H153" s="90"/>
      <c r="I153" s="116"/>
      <c r="J153" s="16">
        <f t="shared" si="104"/>
        <v>0</v>
      </c>
      <c r="K153" s="90"/>
      <c r="L153" s="90"/>
      <c r="M153" s="90"/>
      <c r="N153" s="116"/>
      <c r="O153" s="16">
        <f t="shared" si="105"/>
        <v>0</v>
      </c>
      <c r="P153" s="90"/>
      <c r="Q153" s="90"/>
      <c r="R153" s="90"/>
      <c r="S153" s="116"/>
      <c r="T153" s="16">
        <f t="shared" si="106"/>
        <v>0</v>
      </c>
      <c r="U153" s="90"/>
      <c r="V153" s="90"/>
      <c r="W153" s="90"/>
      <c r="X153" s="116"/>
      <c r="Y153" s="16">
        <f t="shared" si="107"/>
        <v>0</v>
      </c>
      <c r="Z153" s="90"/>
      <c r="AA153" s="90"/>
      <c r="AB153" s="90"/>
      <c r="AC153" s="116"/>
      <c r="AD153" s="16">
        <f t="shared" si="108"/>
        <v>0</v>
      </c>
      <c r="AE153" s="90"/>
      <c r="AF153" s="90"/>
      <c r="AG153" s="90"/>
      <c r="AH153" s="116"/>
      <c r="AI153" s="16">
        <f t="shared" si="109"/>
        <v>0</v>
      </c>
      <c r="AJ153" s="90"/>
      <c r="AK153" s="90"/>
      <c r="AL153" s="90"/>
      <c r="AM153" s="116"/>
      <c r="AN153" s="16">
        <f t="shared" si="110"/>
        <v>0</v>
      </c>
      <c r="AO153" s="90"/>
      <c r="AP153" s="90"/>
      <c r="AQ153" s="90"/>
      <c r="AR153" s="116"/>
      <c r="AS153" s="16">
        <f t="shared" si="111"/>
        <v>0</v>
      </c>
      <c r="AT153" s="90"/>
      <c r="AU153" s="90"/>
      <c r="AV153" s="90"/>
      <c r="AW153" s="116"/>
      <c r="AX153" s="16">
        <f t="shared" si="112"/>
        <v>0</v>
      </c>
      <c r="AY153" s="90"/>
      <c r="AZ153" s="90"/>
      <c r="BA153" s="90"/>
      <c r="BB153" s="116"/>
      <c r="BC153" s="16">
        <f t="shared" si="113"/>
        <v>0</v>
      </c>
      <c r="BD153" s="90"/>
      <c r="BE153" s="90"/>
      <c r="BF153" s="90"/>
      <c r="BG153" s="116"/>
      <c r="BH153" s="16">
        <f t="shared" si="114"/>
        <v>0</v>
      </c>
      <c r="BI153" s="90"/>
      <c r="BJ153" s="90"/>
      <c r="BK153" s="90"/>
      <c r="BL153" s="116"/>
      <c r="BM153" s="16">
        <f t="shared" si="115"/>
        <v>0</v>
      </c>
      <c r="BN153" s="90"/>
      <c r="BO153" s="90"/>
      <c r="BP153" s="90"/>
      <c r="BQ153" s="116"/>
      <c r="BR153" s="16">
        <f t="shared" si="116"/>
        <v>0</v>
      </c>
      <c r="BS153" s="90"/>
      <c r="BT153" s="90"/>
      <c r="BU153" s="90"/>
      <c r="BV153" s="116"/>
      <c r="BW153" s="16">
        <f t="shared" si="117"/>
        <v>0</v>
      </c>
      <c r="BX153" s="90"/>
      <c r="BY153" s="90"/>
      <c r="BZ153" s="90"/>
      <c r="CA153" s="116"/>
      <c r="CB153" s="16">
        <f t="shared" si="118"/>
        <v>0</v>
      </c>
      <c r="CC153" s="90"/>
      <c r="CD153" s="90"/>
      <c r="CE153" s="90"/>
      <c r="CF153" s="116"/>
      <c r="CG153" s="16">
        <f t="shared" si="119"/>
        <v>0</v>
      </c>
      <c r="CH153" s="90"/>
      <c r="CI153" s="90"/>
      <c r="CJ153" s="90"/>
      <c r="CK153" s="116"/>
      <c r="CL153" s="16">
        <f t="shared" si="120"/>
        <v>0</v>
      </c>
      <c r="CM153" s="90"/>
      <c r="CN153" s="90"/>
      <c r="CO153" s="90"/>
      <c r="CP153" s="116"/>
      <c r="CQ153" s="16">
        <f t="shared" si="121"/>
        <v>0</v>
      </c>
      <c r="CR153" s="90"/>
      <c r="CS153" s="90"/>
      <c r="CT153" s="90"/>
      <c r="CU153" s="116"/>
      <c r="CV153" s="16">
        <f t="shared" si="122"/>
        <v>0</v>
      </c>
      <c r="CW153" s="90"/>
      <c r="CX153" s="90"/>
      <c r="CY153" s="90"/>
      <c r="CZ153" s="116"/>
      <c r="DA153" s="16">
        <f t="shared" si="123"/>
        <v>0</v>
      </c>
      <c r="DB153" s="90"/>
      <c r="DC153" s="90"/>
      <c r="DD153" s="90"/>
      <c r="DE153" s="116"/>
      <c r="DF153" s="16">
        <f t="shared" si="124"/>
        <v>0</v>
      </c>
      <c r="DG153" s="90"/>
      <c r="DH153" s="90"/>
      <c r="DI153" s="90"/>
      <c r="DJ153" s="116"/>
      <c r="DK153" s="16">
        <f t="shared" si="125"/>
        <v>0</v>
      </c>
      <c r="DL153" s="90"/>
      <c r="DM153" s="90"/>
      <c r="DN153" s="90"/>
      <c r="DO153" s="116"/>
      <c r="DP153" s="16">
        <f t="shared" si="126"/>
        <v>0</v>
      </c>
      <c r="DQ153" s="90"/>
      <c r="DR153" s="90"/>
      <c r="DS153" s="90"/>
      <c r="DT153" s="116"/>
      <c r="DU153" s="16">
        <f t="shared" si="127"/>
        <v>0</v>
      </c>
      <c r="DV153" s="90"/>
      <c r="DW153" s="90"/>
      <c r="DX153" s="90"/>
      <c r="DY153" s="116"/>
      <c r="DZ153" s="16">
        <f t="shared" si="128"/>
        <v>0</v>
      </c>
      <c r="EA153" s="90"/>
      <c r="EB153" s="90"/>
      <c r="EC153" s="90"/>
      <c r="ED153" s="116"/>
      <c r="EE153" s="16">
        <f t="shared" si="129"/>
        <v>0</v>
      </c>
      <c r="EF153" s="90"/>
      <c r="EG153" s="90"/>
      <c r="EH153" s="90"/>
      <c r="EI153" s="116"/>
      <c r="EJ153" s="16">
        <f t="shared" si="130"/>
        <v>0</v>
      </c>
      <c r="EK153" s="90"/>
      <c r="EL153" s="90"/>
      <c r="EM153" s="90"/>
      <c r="EN153" s="116"/>
      <c r="EO153" s="16">
        <f t="shared" si="131"/>
        <v>0</v>
      </c>
      <c r="EP153" s="90"/>
      <c r="EQ153" s="90"/>
      <c r="ER153" s="90"/>
      <c r="ES153" s="116"/>
      <c r="ET153" s="16">
        <f t="shared" si="132"/>
        <v>0</v>
      </c>
      <c r="EU153" s="90"/>
      <c r="EV153" s="90"/>
      <c r="EW153" s="90"/>
      <c r="EX153" s="116"/>
      <c r="EY153" s="16">
        <f t="shared" si="133"/>
        <v>0</v>
      </c>
      <c r="EZ153" s="90"/>
      <c r="FA153" s="90"/>
      <c r="FB153" s="90"/>
      <c r="FC153" s="116"/>
      <c r="FD153" s="16">
        <f t="shared" si="134"/>
        <v>0</v>
      </c>
      <c r="FE153" s="90"/>
      <c r="FF153" s="90"/>
      <c r="FG153" s="90"/>
      <c r="FH153" s="116"/>
      <c r="FI153" s="16">
        <f t="shared" si="135"/>
        <v>0</v>
      </c>
      <c r="FJ153" s="90"/>
      <c r="FK153" s="90"/>
      <c r="FL153" s="90"/>
      <c r="FM153" s="116"/>
      <c r="FN153" s="16">
        <f t="shared" si="136"/>
        <v>0</v>
      </c>
      <c r="FO153" s="90"/>
      <c r="FP153" s="90"/>
      <c r="FQ153" s="90"/>
      <c r="FR153" s="116"/>
      <c r="FS153" s="16">
        <f t="shared" si="137"/>
        <v>0</v>
      </c>
      <c r="FT153" s="90"/>
      <c r="FU153" s="90"/>
      <c r="FV153" s="90"/>
      <c r="FW153" s="116"/>
      <c r="FX153" s="16">
        <f t="shared" si="138"/>
        <v>0</v>
      </c>
      <c r="FY153" s="90"/>
      <c r="FZ153" s="90"/>
      <c r="GA153" s="90"/>
      <c r="GB153" s="116"/>
      <c r="GC153" s="16">
        <f t="shared" si="139"/>
        <v>0</v>
      </c>
      <c r="GD153" s="90"/>
      <c r="GE153" s="90"/>
      <c r="GF153" s="90"/>
      <c r="GG153" s="116"/>
      <c r="GH153" s="16">
        <f t="shared" si="140"/>
        <v>0</v>
      </c>
      <c r="GI153" s="90"/>
      <c r="GJ153" s="90"/>
      <c r="GK153" s="90"/>
      <c r="GL153" s="116"/>
      <c r="GM153" s="16">
        <f t="shared" si="141"/>
        <v>0</v>
      </c>
      <c r="GN153" s="90"/>
      <c r="GO153" s="90"/>
      <c r="GP153" s="90"/>
      <c r="GQ153" s="116"/>
      <c r="GR153" s="16">
        <f t="shared" si="142"/>
        <v>0</v>
      </c>
      <c r="GS153" s="90"/>
      <c r="GT153" s="90"/>
      <c r="GU153" s="90"/>
      <c r="GV153" s="116"/>
      <c r="GW153" s="16">
        <f t="shared" si="143"/>
        <v>0</v>
      </c>
      <c r="GX153" s="90"/>
      <c r="GY153" s="90"/>
      <c r="GZ153" s="90"/>
      <c r="HA153" s="116"/>
      <c r="HB153" s="16">
        <f t="shared" si="144"/>
        <v>0</v>
      </c>
      <c r="HC153" s="90"/>
      <c r="HD153" s="90"/>
      <c r="HE153" s="90"/>
      <c r="HF153" s="116"/>
      <c r="HG153" s="16">
        <f t="shared" si="145"/>
        <v>0</v>
      </c>
      <c r="HH153" s="90"/>
      <c r="HI153" s="90"/>
      <c r="HJ153" s="90"/>
      <c r="HK153" s="116"/>
      <c r="HL153" s="16">
        <f t="shared" si="146"/>
        <v>0</v>
      </c>
      <c r="HM153" s="90"/>
      <c r="HN153" s="90"/>
      <c r="HO153" s="90"/>
      <c r="HP153" s="116"/>
      <c r="HQ153" s="16">
        <f t="shared" si="147"/>
        <v>0</v>
      </c>
      <c r="HR153" s="90"/>
      <c r="HS153" s="90"/>
      <c r="HT153" s="90"/>
      <c r="HU153" s="116"/>
      <c r="HV153" s="16">
        <f t="shared" si="148"/>
        <v>0</v>
      </c>
      <c r="HW153" s="90"/>
      <c r="HX153" s="90"/>
      <c r="HY153" s="90"/>
      <c r="HZ153" s="116"/>
      <c r="IA153" s="16">
        <f t="shared" si="149"/>
        <v>0</v>
      </c>
      <c r="IB153" s="90"/>
      <c r="IC153" s="90"/>
      <c r="ID153" s="90"/>
      <c r="IE153" s="116"/>
      <c r="IF153" s="16">
        <f t="shared" si="150"/>
        <v>0</v>
      </c>
      <c r="IG153" s="90"/>
      <c r="IH153" s="90"/>
      <c r="II153" s="90"/>
      <c r="IJ153" s="116"/>
      <c r="IK153" s="16">
        <f t="shared" si="151"/>
        <v>0</v>
      </c>
      <c r="IL153" s="90"/>
      <c r="IM153" s="90"/>
      <c r="IN153" s="90"/>
      <c r="IO153" s="116"/>
      <c r="IP153" s="16">
        <f t="shared" si="152"/>
        <v>0</v>
      </c>
    </row>
    <row r="154" spans="1:250" x14ac:dyDescent="0.25">
      <c r="A154" s="90"/>
      <c r="B154" s="90"/>
      <c r="C154" s="90"/>
      <c r="D154" s="116"/>
      <c r="E154" s="16">
        <f t="shared" si="103"/>
        <v>0</v>
      </c>
      <c r="F154" s="90"/>
      <c r="G154" s="90"/>
      <c r="H154" s="90"/>
      <c r="I154" s="116"/>
      <c r="J154" s="16">
        <f t="shared" si="104"/>
        <v>0</v>
      </c>
      <c r="K154" s="90"/>
      <c r="L154" s="90"/>
      <c r="M154" s="90"/>
      <c r="N154" s="116"/>
      <c r="O154" s="16">
        <f t="shared" si="105"/>
        <v>0</v>
      </c>
      <c r="P154" s="90"/>
      <c r="Q154" s="90"/>
      <c r="R154" s="90"/>
      <c r="S154" s="116"/>
      <c r="T154" s="16">
        <f t="shared" si="106"/>
        <v>0</v>
      </c>
      <c r="U154" s="90"/>
      <c r="V154" s="90"/>
      <c r="W154" s="90"/>
      <c r="X154" s="116"/>
      <c r="Y154" s="16">
        <f t="shared" si="107"/>
        <v>0</v>
      </c>
      <c r="Z154" s="90"/>
      <c r="AA154" s="90"/>
      <c r="AB154" s="90"/>
      <c r="AC154" s="116"/>
      <c r="AD154" s="16">
        <f t="shared" si="108"/>
        <v>0</v>
      </c>
      <c r="AE154" s="90"/>
      <c r="AF154" s="90"/>
      <c r="AG154" s="90"/>
      <c r="AH154" s="116"/>
      <c r="AI154" s="16">
        <f t="shared" si="109"/>
        <v>0</v>
      </c>
      <c r="AJ154" s="90"/>
      <c r="AK154" s="90"/>
      <c r="AL154" s="90"/>
      <c r="AM154" s="116"/>
      <c r="AN154" s="16">
        <f t="shared" si="110"/>
        <v>0</v>
      </c>
      <c r="AO154" s="90"/>
      <c r="AP154" s="90"/>
      <c r="AQ154" s="90"/>
      <c r="AR154" s="116"/>
      <c r="AS154" s="16">
        <f t="shared" si="111"/>
        <v>0</v>
      </c>
      <c r="AT154" s="90"/>
      <c r="AU154" s="90"/>
      <c r="AV154" s="90"/>
      <c r="AW154" s="116"/>
      <c r="AX154" s="16">
        <f t="shared" si="112"/>
        <v>0</v>
      </c>
      <c r="AY154" s="90"/>
      <c r="AZ154" s="90"/>
      <c r="BA154" s="90"/>
      <c r="BB154" s="116"/>
      <c r="BC154" s="16">
        <f t="shared" si="113"/>
        <v>0</v>
      </c>
      <c r="BD154" s="90"/>
      <c r="BE154" s="90"/>
      <c r="BF154" s="90"/>
      <c r="BG154" s="116"/>
      <c r="BH154" s="16">
        <f t="shared" si="114"/>
        <v>0</v>
      </c>
      <c r="BI154" s="90"/>
      <c r="BJ154" s="90"/>
      <c r="BK154" s="90"/>
      <c r="BL154" s="116"/>
      <c r="BM154" s="16">
        <f t="shared" si="115"/>
        <v>0</v>
      </c>
      <c r="BN154" s="90"/>
      <c r="BO154" s="90"/>
      <c r="BP154" s="90"/>
      <c r="BQ154" s="116"/>
      <c r="BR154" s="16">
        <f t="shared" si="116"/>
        <v>0</v>
      </c>
      <c r="BS154" s="90"/>
      <c r="BT154" s="90"/>
      <c r="BU154" s="90"/>
      <c r="BV154" s="116"/>
      <c r="BW154" s="16">
        <f t="shared" si="117"/>
        <v>0</v>
      </c>
      <c r="BX154" s="90"/>
      <c r="BY154" s="90"/>
      <c r="BZ154" s="90"/>
      <c r="CA154" s="116"/>
      <c r="CB154" s="16">
        <f t="shared" si="118"/>
        <v>0</v>
      </c>
      <c r="CC154" s="90"/>
      <c r="CD154" s="90"/>
      <c r="CE154" s="90"/>
      <c r="CF154" s="116"/>
      <c r="CG154" s="16">
        <f t="shared" si="119"/>
        <v>0</v>
      </c>
      <c r="CH154" s="90"/>
      <c r="CI154" s="90"/>
      <c r="CJ154" s="90"/>
      <c r="CK154" s="116"/>
      <c r="CL154" s="16">
        <f t="shared" si="120"/>
        <v>0</v>
      </c>
      <c r="CM154" s="90"/>
      <c r="CN154" s="90"/>
      <c r="CO154" s="90"/>
      <c r="CP154" s="116"/>
      <c r="CQ154" s="16">
        <f t="shared" si="121"/>
        <v>0</v>
      </c>
      <c r="CR154" s="90"/>
      <c r="CS154" s="90"/>
      <c r="CT154" s="90"/>
      <c r="CU154" s="116"/>
      <c r="CV154" s="16">
        <f t="shared" si="122"/>
        <v>0</v>
      </c>
      <c r="CW154" s="90"/>
      <c r="CX154" s="90"/>
      <c r="CY154" s="90"/>
      <c r="CZ154" s="116"/>
      <c r="DA154" s="16">
        <f t="shared" si="123"/>
        <v>0</v>
      </c>
      <c r="DB154" s="90"/>
      <c r="DC154" s="90"/>
      <c r="DD154" s="90"/>
      <c r="DE154" s="116"/>
      <c r="DF154" s="16">
        <f t="shared" si="124"/>
        <v>0</v>
      </c>
      <c r="DG154" s="90"/>
      <c r="DH154" s="90"/>
      <c r="DI154" s="90"/>
      <c r="DJ154" s="116"/>
      <c r="DK154" s="16">
        <f t="shared" si="125"/>
        <v>0</v>
      </c>
      <c r="DL154" s="90"/>
      <c r="DM154" s="90"/>
      <c r="DN154" s="90"/>
      <c r="DO154" s="116"/>
      <c r="DP154" s="16">
        <f t="shared" si="126"/>
        <v>0</v>
      </c>
      <c r="DQ154" s="90"/>
      <c r="DR154" s="90"/>
      <c r="DS154" s="90"/>
      <c r="DT154" s="116"/>
      <c r="DU154" s="16">
        <f t="shared" si="127"/>
        <v>0</v>
      </c>
      <c r="DV154" s="90"/>
      <c r="DW154" s="90"/>
      <c r="DX154" s="90"/>
      <c r="DY154" s="116"/>
      <c r="DZ154" s="16">
        <f t="shared" si="128"/>
        <v>0</v>
      </c>
      <c r="EA154" s="90"/>
      <c r="EB154" s="90"/>
      <c r="EC154" s="90"/>
      <c r="ED154" s="116"/>
      <c r="EE154" s="16">
        <f t="shared" si="129"/>
        <v>0</v>
      </c>
      <c r="EF154" s="90"/>
      <c r="EG154" s="90"/>
      <c r="EH154" s="90"/>
      <c r="EI154" s="116"/>
      <c r="EJ154" s="16">
        <f t="shared" si="130"/>
        <v>0</v>
      </c>
      <c r="EK154" s="90"/>
      <c r="EL154" s="90"/>
      <c r="EM154" s="90"/>
      <c r="EN154" s="116"/>
      <c r="EO154" s="16">
        <f t="shared" si="131"/>
        <v>0</v>
      </c>
      <c r="EP154" s="90"/>
      <c r="EQ154" s="90"/>
      <c r="ER154" s="90"/>
      <c r="ES154" s="116"/>
      <c r="ET154" s="16">
        <f t="shared" si="132"/>
        <v>0</v>
      </c>
      <c r="EU154" s="90"/>
      <c r="EV154" s="90"/>
      <c r="EW154" s="90"/>
      <c r="EX154" s="116"/>
      <c r="EY154" s="16">
        <f t="shared" si="133"/>
        <v>0</v>
      </c>
      <c r="EZ154" s="90"/>
      <c r="FA154" s="90"/>
      <c r="FB154" s="90"/>
      <c r="FC154" s="116"/>
      <c r="FD154" s="16">
        <f t="shared" si="134"/>
        <v>0</v>
      </c>
      <c r="FE154" s="90"/>
      <c r="FF154" s="90"/>
      <c r="FG154" s="90"/>
      <c r="FH154" s="116"/>
      <c r="FI154" s="16">
        <f t="shared" si="135"/>
        <v>0</v>
      </c>
      <c r="FJ154" s="90"/>
      <c r="FK154" s="90"/>
      <c r="FL154" s="90"/>
      <c r="FM154" s="116"/>
      <c r="FN154" s="16">
        <f t="shared" si="136"/>
        <v>0</v>
      </c>
      <c r="FO154" s="90"/>
      <c r="FP154" s="90"/>
      <c r="FQ154" s="90"/>
      <c r="FR154" s="116"/>
      <c r="FS154" s="16">
        <f t="shared" si="137"/>
        <v>0</v>
      </c>
      <c r="FT154" s="90"/>
      <c r="FU154" s="90"/>
      <c r="FV154" s="90"/>
      <c r="FW154" s="116"/>
      <c r="FX154" s="16">
        <f t="shared" si="138"/>
        <v>0</v>
      </c>
      <c r="FY154" s="90"/>
      <c r="FZ154" s="90"/>
      <c r="GA154" s="90"/>
      <c r="GB154" s="116"/>
      <c r="GC154" s="16">
        <f t="shared" si="139"/>
        <v>0</v>
      </c>
      <c r="GD154" s="90"/>
      <c r="GE154" s="90"/>
      <c r="GF154" s="90"/>
      <c r="GG154" s="116"/>
      <c r="GH154" s="16">
        <f t="shared" si="140"/>
        <v>0</v>
      </c>
      <c r="GI154" s="90"/>
      <c r="GJ154" s="90"/>
      <c r="GK154" s="90"/>
      <c r="GL154" s="116"/>
      <c r="GM154" s="16">
        <f t="shared" si="141"/>
        <v>0</v>
      </c>
      <c r="GN154" s="90"/>
      <c r="GO154" s="90"/>
      <c r="GP154" s="90"/>
      <c r="GQ154" s="116"/>
      <c r="GR154" s="16">
        <f t="shared" si="142"/>
        <v>0</v>
      </c>
      <c r="GS154" s="90"/>
      <c r="GT154" s="90"/>
      <c r="GU154" s="90"/>
      <c r="GV154" s="116"/>
      <c r="GW154" s="16">
        <f t="shared" si="143"/>
        <v>0</v>
      </c>
      <c r="GX154" s="90"/>
      <c r="GY154" s="90"/>
      <c r="GZ154" s="90"/>
      <c r="HA154" s="116"/>
      <c r="HB154" s="16">
        <f t="shared" si="144"/>
        <v>0</v>
      </c>
      <c r="HC154" s="90"/>
      <c r="HD154" s="90"/>
      <c r="HE154" s="90"/>
      <c r="HF154" s="116"/>
      <c r="HG154" s="16">
        <f t="shared" si="145"/>
        <v>0</v>
      </c>
      <c r="HH154" s="90"/>
      <c r="HI154" s="90"/>
      <c r="HJ154" s="90"/>
      <c r="HK154" s="116"/>
      <c r="HL154" s="16">
        <f t="shared" si="146"/>
        <v>0</v>
      </c>
      <c r="HM154" s="90"/>
      <c r="HN154" s="90"/>
      <c r="HO154" s="90"/>
      <c r="HP154" s="116"/>
      <c r="HQ154" s="16">
        <f t="shared" si="147"/>
        <v>0</v>
      </c>
      <c r="HR154" s="90"/>
      <c r="HS154" s="90"/>
      <c r="HT154" s="90"/>
      <c r="HU154" s="116"/>
      <c r="HV154" s="16">
        <f t="shared" si="148"/>
        <v>0</v>
      </c>
      <c r="HW154" s="90"/>
      <c r="HX154" s="90"/>
      <c r="HY154" s="90"/>
      <c r="HZ154" s="116"/>
      <c r="IA154" s="16">
        <f t="shared" si="149"/>
        <v>0</v>
      </c>
      <c r="IB154" s="90"/>
      <c r="IC154" s="90"/>
      <c r="ID154" s="90"/>
      <c r="IE154" s="116"/>
      <c r="IF154" s="16">
        <f t="shared" si="150"/>
        <v>0</v>
      </c>
      <c r="IG154" s="90"/>
      <c r="IH154" s="90"/>
      <c r="II154" s="90"/>
      <c r="IJ154" s="116"/>
      <c r="IK154" s="16">
        <f t="shared" si="151"/>
        <v>0</v>
      </c>
      <c r="IL154" s="90"/>
      <c r="IM154" s="90"/>
      <c r="IN154" s="90"/>
      <c r="IO154" s="116"/>
      <c r="IP154" s="16">
        <f t="shared" si="152"/>
        <v>0</v>
      </c>
    </row>
    <row r="155" spans="1:250" x14ac:dyDescent="0.25">
      <c r="A155" s="90"/>
      <c r="B155" s="90"/>
      <c r="C155" s="90"/>
      <c r="D155" s="116"/>
      <c r="E155" s="16">
        <f t="shared" si="103"/>
        <v>0</v>
      </c>
      <c r="F155" s="90"/>
      <c r="G155" s="90"/>
      <c r="H155" s="90"/>
      <c r="I155" s="116"/>
      <c r="J155" s="16">
        <f t="shared" si="104"/>
        <v>0</v>
      </c>
      <c r="K155" s="90"/>
      <c r="L155" s="90"/>
      <c r="M155" s="90"/>
      <c r="N155" s="116"/>
      <c r="O155" s="16">
        <f t="shared" si="105"/>
        <v>0</v>
      </c>
      <c r="P155" s="90"/>
      <c r="Q155" s="90"/>
      <c r="R155" s="90"/>
      <c r="S155" s="116"/>
      <c r="T155" s="16">
        <f t="shared" si="106"/>
        <v>0</v>
      </c>
      <c r="U155" s="90"/>
      <c r="V155" s="90"/>
      <c r="W155" s="90"/>
      <c r="X155" s="116"/>
      <c r="Y155" s="16">
        <f t="shared" si="107"/>
        <v>0</v>
      </c>
      <c r="Z155" s="90"/>
      <c r="AA155" s="90"/>
      <c r="AB155" s="90"/>
      <c r="AC155" s="116"/>
      <c r="AD155" s="16">
        <f t="shared" si="108"/>
        <v>0</v>
      </c>
      <c r="AE155" s="90"/>
      <c r="AF155" s="90"/>
      <c r="AG155" s="90"/>
      <c r="AH155" s="116"/>
      <c r="AI155" s="16">
        <f t="shared" si="109"/>
        <v>0</v>
      </c>
      <c r="AJ155" s="90"/>
      <c r="AK155" s="90"/>
      <c r="AL155" s="90"/>
      <c r="AM155" s="116"/>
      <c r="AN155" s="16">
        <f t="shared" si="110"/>
        <v>0</v>
      </c>
      <c r="AO155" s="90"/>
      <c r="AP155" s="90"/>
      <c r="AQ155" s="90"/>
      <c r="AR155" s="116"/>
      <c r="AS155" s="16">
        <f t="shared" si="111"/>
        <v>0</v>
      </c>
      <c r="AT155" s="90"/>
      <c r="AU155" s="90"/>
      <c r="AV155" s="90"/>
      <c r="AW155" s="116"/>
      <c r="AX155" s="16">
        <f t="shared" si="112"/>
        <v>0</v>
      </c>
      <c r="AY155" s="90"/>
      <c r="AZ155" s="90"/>
      <c r="BA155" s="90"/>
      <c r="BB155" s="116"/>
      <c r="BC155" s="16">
        <f t="shared" si="113"/>
        <v>0</v>
      </c>
      <c r="BD155" s="90"/>
      <c r="BE155" s="90"/>
      <c r="BF155" s="90"/>
      <c r="BG155" s="116"/>
      <c r="BH155" s="16">
        <f t="shared" si="114"/>
        <v>0</v>
      </c>
      <c r="BI155" s="90"/>
      <c r="BJ155" s="90"/>
      <c r="BK155" s="90"/>
      <c r="BL155" s="116"/>
      <c r="BM155" s="16">
        <f t="shared" si="115"/>
        <v>0</v>
      </c>
      <c r="BN155" s="90"/>
      <c r="BO155" s="90"/>
      <c r="BP155" s="90"/>
      <c r="BQ155" s="116"/>
      <c r="BR155" s="16">
        <f t="shared" si="116"/>
        <v>0</v>
      </c>
      <c r="BS155" s="90"/>
      <c r="BT155" s="90"/>
      <c r="BU155" s="90"/>
      <c r="BV155" s="116"/>
      <c r="BW155" s="16">
        <f t="shared" si="117"/>
        <v>0</v>
      </c>
      <c r="BX155" s="90"/>
      <c r="BY155" s="90"/>
      <c r="BZ155" s="90"/>
      <c r="CA155" s="116"/>
      <c r="CB155" s="16">
        <f t="shared" si="118"/>
        <v>0</v>
      </c>
      <c r="CC155" s="90"/>
      <c r="CD155" s="90"/>
      <c r="CE155" s="90"/>
      <c r="CF155" s="116"/>
      <c r="CG155" s="16">
        <f t="shared" si="119"/>
        <v>0</v>
      </c>
      <c r="CH155" s="90"/>
      <c r="CI155" s="90"/>
      <c r="CJ155" s="90"/>
      <c r="CK155" s="116"/>
      <c r="CL155" s="16">
        <f t="shared" si="120"/>
        <v>0</v>
      </c>
      <c r="CM155" s="90"/>
      <c r="CN155" s="90"/>
      <c r="CO155" s="90"/>
      <c r="CP155" s="116"/>
      <c r="CQ155" s="16">
        <f t="shared" si="121"/>
        <v>0</v>
      </c>
      <c r="CR155" s="90"/>
      <c r="CS155" s="90"/>
      <c r="CT155" s="90"/>
      <c r="CU155" s="116"/>
      <c r="CV155" s="16">
        <f t="shared" si="122"/>
        <v>0</v>
      </c>
      <c r="CW155" s="90"/>
      <c r="CX155" s="90"/>
      <c r="CY155" s="90"/>
      <c r="CZ155" s="116"/>
      <c r="DA155" s="16">
        <f t="shared" si="123"/>
        <v>0</v>
      </c>
      <c r="DB155" s="90"/>
      <c r="DC155" s="90"/>
      <c r="DD155" s="90"/>
      <c r="DE155" s="116"/>
      <c r="DF155" s="16">
        <f t="shared" si="124"/>
        <v>0</v>
      </c>
      <c r="DG155" s="90"/>
      <c r="DH155" s="90"/>
      <c r="DI155" s="90"/>
      <c r="DJ155" s="116"/>
      <c r="DK155" s="16">
        <f t="shared" si="125"/>
        <v>0</v>
      </c>
      <c r="DL155" s="90"/>
      <c r="DM155" s="90"/>
      <c r="DN155" s="90"/>
      <c r="DO155" s="116"/>
      <c r="DP155" s="16">
        <f t="shared" si="126"/>
        <v>0</v>
      </c>
      <c r="DQ155" s="90"/>
      <c r="DR155" s="90"/>
      <c r="DS155" s="90"/>
      <c r="DT155" s="116"/>
      <c r="DU155" s="16">
        <f t="shared" si="127"/>
        <v>0</v>
      </c>
      <c r="DV155" s="90"/>
      <c r="DW155" s="90"/>
      <c r="DX155" s="90"/>
      <c r="DY155" s="116"/>
      <c r="DZ155" s="16">
        <f t="shared" si="128"/>
        <v>0</v>
      </c>
      <c r="EA155" s="90"/>
      <c r="EB155" s="90"/>
      <c r="EC155" s="90"/>
      <c r="ED155" s="116"/>
      <c r="EE155" s="16">
        <f t="shared" si="129"/>
        <v>0</v>
      </c>
      <c r="EF155" s="90"/>
      <c r="EG155" s="90"/>
      <c r="EH155" s="90"/>
      <c r="EI155" s="116"/>
      <c r="EJ155" s="16">
        <f t="shared" si="130"/>
        <v>0</v>
      </c>
      <c r="EK155" s="90"/>
      <c r="EL155" s="90"/>
      <c r="EM155" s="90"/>
      <c r="EN155" s="116"/>
      <c r="EO155" s="16">
        <f t="shared" si="131"/>
        <v>0</v>
      </c>
      <c r="EP155" s="90"/>
      <c r="EQ155" s="90"/>
      <c r="ER155" s="90"/>
      <c r="ES155" s="116"/>
      <c r="ET155" s="16">
        <f t="shared" si="132"/>
        <v>0</v>
      </c>
      <c r="EU155" s="90"/>
      <c r="EV155" s="90"/>
      <c r="EW155" s="90"/>
      <c r="EX155" s="116"/>
      <c r="EY155" s="16">
        <f t="shared" si="133"/>
        <v>0</v>
      </c>
      <c r="EZ155" s="90"/>
      <c r="FA155" s="90"/>
      <c r="FB155" s="90"/>
      <c r="FC155" s="116"/>
      <c r="FD155" s="16">
        <f t="shared" si="134"/>
        <v>0</v>
      </c>
      <c r="FE155" s="90"/>
      <c r="FF155" s="90"/>
      <c r="FG155" s="90"/>
      <c r="FH155" s="116"/>
      <c r="FI155" s="16">
        <f t="shared" si="135"/>
        <v>0</v>
      </c>
      <c r="FJ155" s="90"/>
      <c r="FK155" s="90"/>
      <c r="FL155" s="90"/>
      <c r="FM155" s="116"/>
      <c r="FN155" s="16">
        <f t="shared" si="136"/>
        <v>0</v>
      </c>
      <c r="FO155" s="90"/>
      <c r="FP155" s="90"/>
      <c r="FQ155" s="90"/>
      <c r="FR155" s="116"/>
      <c r="FS155" s="16">
        <f t="shared" si="137"/>
        <v>0</v>
      </c>
      <c r="FT155" s="90"/>
      <c r="FU155" s="90"/>
      <c r="FV155" s="90"/>
      <c r="FW155" s="116"/>
      <c r="FX155" s="16">
        <f t="shared" si="138"/>
        <v>0</v>
      </c>
      <c r="FY155" s="90"/>
      <c r="FZ155" s="90"/>
      <c r="GA155" s="90"/>
      <c r="GB155" s="116"/>
      <c r="GC155" s="16">
        <f t="shared" si="139"/>
        <v>0</v>
      </c>
      <c r="GD155" s="90"/>
      <c r="GE155" s="90"/>
      <c r="GF155" s="90"/>
      <c r="GG155" s="116"/>
      <c r="GH155" s="16">
        <f t="shared" si="140"/>
        <v>0</v>
      </c>
      <c r="GI155" s="90"/>
      <c r="GJ155" s="90"/>
      <c r="GK155" s="90"/>
      <c r="GL155" s="116"/>
      <c r="GM155" s="16">
        <f t="shared" si="141"/>
        <v>0</v>
      </c>
      <c r="GN155" s="90"/>
      <c r="GO155" s="90"/>
      <c r="GP155" s="90"/>
      <c r="GQ155" s="116"/>
      <c r="GR155" s="16">
        <f t="shared" si="142"/>
        <v>0</v>
      </c>
      <c r="GS155" s="90"/>
      <c r="GT155" s="90"/>
      <c r="GU155" s="90"/>
      <c r="GV155" s="116"/>
      <c r="GW155" s="16">
        <f t="shared" si="143"/>
        <v>0</v>
      </c>
      <c r="GX155" s="90"/>
      <c r="GY155" s="90"/>
      <c r="GZ155" s="90"/>
      <c r="HA155" s="116"/>
      <c r="HB155" s="16">
        <f t="shared" si="144"/>
        <v>0</v>
      </c>
      <c r="HC155" s="90"/>
      <c r="HD155" s="90"/>
      <c r="HE155" s="90"/>
      <c r="HF155" s="116"/>
      <c r="HG155" s="16">
        <f t="shared" si="145"/>
        <v>0</v>
      </c>
      <c r="HH155" s="90"/>
      <c r="HI155" s="90"/>
      <c r="HJ155" s="90"/>
      <c r="HK155" s="116"/>
      <c r="HL155" s="16">
        <f t="shared" si="146"/>
        <v>0</v>
      </c>
      <c r="HM155" s="90"/>
      <c r="HN155" s="90"/>
      <c r="HO155" s="90"/>
      <c r="HP155" s="116"/>
      <c r="HQ155" s="16">
        <f t="shared" si="147"/>
        <v>0</v>
      </c>
      <c r="HR155" s="90"/>
      <c r="HS155" s="90"/>
      <c r="HT155" s="90"/>
      <c r="HU155" s="116"/>
      <c r="HV155" s="16">
        <f t="shared" si="148"/>
        <v>0</v>
      </c>
      <c r="HW155" s="90"/>
      <c r="HX155" s="90"/>
      <c r="HY155" s="90"/>
      <c r="HZ155" s="116"/>
      <c r="IA155" s="16">
        <f t="shared" si="149"/>
        <v>0</v>
      </c>
      <c r="IB155" s="90"/>
      <c r="IC155" s="90"/>
      <c r="ID155" s="90"/>
      <c r="IE155" s="116"/>
      <c r="IF155" s="16">
        <f t="shared" si="150"/>
        <v>0</v>
      </c>
      <c r="IG155" s="90"/>
      <c r="IH155" s="90"/>
      <c r="II155" s="90"/>
      <c r="IJ155" s="116"/>
      <c r="IK155" s="16">
        <f t="shared" si="151"/>
        <v>0</v>
      </c>
      <c r="IL155" s="90"/>
      <c r="IM155" s="90"/>
      <c r="IN155" s="90"/>
      <c r="IO155" s="116"/>
      <c r="IP155" s="16">
        <f t="shared" si="152"/>
        <v>0</v>
      </c>
    </row>
    <row r="156" spans="1:250" x14ac:dyDescent="0.25">
      <c r="A156" s="90"/>
      <c r="B156" s="90"/>
      <c r="C156" s="90"/>
      <c r="D156" s="116"/>
      <c r="E156" s="16">
        <f t="shared" si="103"/>
        <v>0</v>
      </c>
      <c r="F156" s="90"/>
      <c r="G156" s="90"/>
      <c r="H156" s="90"/>
      <c r="I156" s="116"/>
      <c r="J156" s="16">
        <f t="shared" si="104"/>
        <v>0</v>
      </c>
      <c r="K156" s="90"/>
      <c r="L156" s="90"/>
      <c r="M156" s="90"/>
      <c r="N156" s="116"/>
      <c r="O156" s="16">
        <f t="shared" si="105"/>
        <v>0</v>
      </c>
      <c r="P156" s="90"/>
      <c r="Q156" s="90"/>
      <c r="R156" s="90"/>
      <c r="S156" s="116"/>
      <c r="T156" s="16">
        <f t="shared" si="106"/>
        <v>0</v>
      </c>
      <c r="U156" s="90"/>
      <c r="V156" s="90"/>
      <c r="W156" s="90"/>
      <c r="X156" s="116"/>
      <c r="Y156" s="16">
        <f t="shared" si="107"/>
        <v>0</v>
      </c>
      <c r="Z156" s="90"/>
      <c r="AA156" s="90"/>
      <c r="AB156" s="90"/>
      <c r="AC156" s="116"/>
      <c r="AD156" s="16">
        <f t="shared" si="108"/>
        <v>0</v>
      </c>
      <c r="AE156" s="90"/>
      <c r="AF156" s="90"/>
      <c r="AG156" s="90"/>
      <c r="AH156" s="116"/>
      <c r="AI156" s="16">
        <f t="shared" si="109"/>
        <v>0</v>
      </c>
      <c r="AJ156" s="90"/>
      <c r="AK156" s="90"/>
      <c r="AL156" s="90"/>
      <c r="AM156" s="116"/>
      <c r="AN156" s="16">
        <f t="shared" si="110"/>
        <v>0</v>
      </c>
      <c r="AO156" s="90"/>
      <c r="AP156" s="90"/>
      <c r="AQ156" s="90"/>
      <c r="AR156" s="116"/>
      <c r="AS156" s="16">
        <f t="shared" si="111"/>
        <v>0</v>
      </c>
      <c r="AT156" s="90"/>
      <c r="AU156" s="90"/>
      <c r="AV156" s="90"/>
      <c r="AW156" s="116"/>
      <c r="AX156" s="16">
        <f t="shared" si="112"/>
        <v>0</v>
      </c>
      <c r="AY156" s="90"/>
      <c r="AZ156" s="90"/>
      <c r="BA156" s="90"/>
      <c r="BB156" s="116"/>
      <c r="BC156" s="16">
        <f t="shared" si="113"/>
        <v>0</v>
      </c>
      <c r="BD156" s="90"/>
      <c r="BE156" s="90"/>
      <c r="BF156" s="90"/>
      <c r="BG156" s="116"/>
      <c r="BH156" s="16">
        <f t="shared" si="114"/>
        <v>0</v>
      </c>
      <c r="BI156" s="90"/>
      <c r="BJ156" s="90"/>
      <c r="BK156" s="90"/>
      <c r="BL156" s="116"/>
      <c r="BM156" s="16">
        <f t="shared" si="115"/>
        <v>0</v>
      </c>
      <c r="BN156" s="90"/>
      <c r="BO156" s="90"/>
      <c r="BP156" s="90"/>
      <c r="BQ156" s="116"/>
      <c r="BR156" s="16">
        <f t="shared" si="116"/>
        <v>0</v>
      </c>
      <c r="BS156" s="90"/>
      <c r="BT156" s="90"/>
      <c r="BU156" s="90"/>
      <c r="BV156" s="116"/>
      <c r="BW156" s="16">
        <f t="shared" si="117"/>
        <v>0</v>
      </c>
      <c r="BX156" s="90"/>
      <c r="BY156" s="90"/>
      <c r="BZ156" s="90"/>
      <c r="CA156" s="116"/>
      <c r="CB156" s="16">
        <f t="shared" si="118"/>
        <v>0</v>
      </c>
      <c r="CC156" s="90"/>
      <c r="CD156" s="90"/>
      <c r="CE156" s="90"/>
      <c r="CF156" s="116"/>
      <c r="CG156" s="16">
        <f t="shared" si="119"/>
        <v>0</v>
      </c>
      <c r="CH156" s="90"/>
      <c r="CI156" s="90"/>
      <c r="CJ156" s="90"/>
      <c r="CK156" s="116"/>
      <c r="CL156" s="16">
        <f t="shared" si="120"/>
        <v>0</v>
      </c>
      <c r="CM156" s="90"/>
      <c r="CN156" s="90"/>
      <c r="CO156" s="90"/>
      <c r="CP156" s="116"/>
      <c r="CQ156" s="16">
        <f t="shared" si="121"/>
        <v>0</v>
      </c>
      <c r="CR156" s="90"/>
      <c r="CS156" s="90"/>
      <c r="CT156" s="90"/>
      <c r="CU156" s="116"/>
      <c r="CV156" s="16">
        <f t="shared" si="122"/>
        <v>0</v>
      </c>
      <c r="CW156" s="90"/>
      <c r="CX156" s="90"/>
      <c r="CY156" s="90"/>
      <c r="CZ156" s="116"/>
      <c r="DA156" s="16">
        <f t="shared" si="123"/>
        <v>0</v>
      </c>
      <c r="DB156" s="90"/>
      <c r="DC156" s="90"/>
      <c r="DD156" s="90"/>
      <c r="DE156" s="116"/>
      <c r="DF156" s="16">
        <f t="shared" si="124"/>
        <v>0</v>
      </c>
      <c r="DG156" s="90"/>
      <c r="DH156" s="90"/>
      <c r="DI156" s="90"/>
      <c r="DJ156" s="116"/>
      <c r="DK156" s="16">
        <f t="shared" si="125"/>
        <v>0</v>
      </c>
      <c r="DL156" s="90"/>
      <c r="DM156" s="90"/>
      <c r="DN156" s="90"/>
      <c r="DO156" s="116"/>
      <c r="DP156" s="16">
        <f t="shared" si="126"/>
        <v>0</v>
      </c>
      <c r="DQ156" s="90"/>
      <c r="DR156" s="90"/>
      <c r="DS156" s="90"/>
      <c r="DT156" s="116"/>
      <c r="DU156" s="16">
        <f t="shared" si="127"/>
        <v>0</v>
      </c>
      <c r="DV156" s="90"/>
      <c r="DW156" s="90"/>
      <c r="DX156" s="90"/>
      <c r="DY156" s="116"/>
      <c r="DZ156" s="16">
        <f t="shared" si="128"/>
        <v>0</v>
      </c>
      <c r="EA156" s="90"/>
      <c r="EB156" s="90"/>
      <c r="EC156" s="90"/>
      <c r="ED156" s="116"/>
      <c r="EE156" s="16">
        <f t="shared" si="129"/>
        <v>0</v>
      </c>
      <c r="EF156" s="90"/>
      <c r="EG156" s="90"/>
      <c r="EH156" s="90"/>
      <c r="EI156" s="116"/>
      <c r="EJ156" s="16">
        <f t="shared" si="130"/>
        <v>0</v>
      </c>
      <c r="EK156" s="90"/>
      <c r="EL156" s="90"/>
      <c r="EM156" s="90"/>
      <c r="EN156" s="116"/>
      <c r="EO156" s="16">
        <f t="shared" si="131"/>
        <v>0</v>
      </c>
      <c r="EP156" s="90"/>
      <c r="EQ156" s="90"/>
      <c r="ER156" s="90"/>
      <c r="ES156" s="116"/>
      <c r="ET156" s="16">
        <f t="shared" si="132"/>
        <v>0</v>
      </c>
      <c r="EU156" s="90"/>
      <c r="EV156" s="90"/>
      <c r="EW156" s="90"/>
      <c r="EX156" s="116"/>
      <c r="EY156" s="16">
        <f t="shared" si="133"/>
        <v>0</v>
      </c>
      <c r="EZ156" s="90"/>
      <c r="FA156" s="90"/>
      <c r="FB156" s="90"/>
      <c r="FC156" s="116"/>
      <c r="FD156" s="16">
        <f t="shared" si="134"/>
        <v>0</v>
      </c>
      <c r="FE156" s="90"/>
      <c r="FF156" s="90"/>
      <c r="FG156" s="90"/>
      <c r="FH156" s="116"/>
      <c r="FI156" s="16">
        <f t="shared" si="135"/>
        <v>0</v>
      </c>
      <c r="FJ156" s="90"/>
      <c r="FK156" s="90"/>
      <c r="FL156" s="90"/>
      <c r="FM156" s="116"/>
      <c r="FN156" s="16">
        <f t="shared" si="136"/>
        <v>0</v>
      </c>
      <c r="FO156" s="90"/>
      <c r="FP156" s="90"/>
      <c r="FQ156" s="90"/>
      <c r="FR156" s="116"/>
      <c r="FS156" s="16">
        <f t="shared" si="137"/>
        <v>0</v>
      </c>
      <c r="FT156" s="90"/>
      <c r="FU156" s="90"/>
      <c r="FV156" s="90"/>
      <c r="FW156" s="116"/>
      <c r="FX156" s="16">
        <f t="shared" si="138"/>
        <v>0</v>
      </c>
      <c r="FY156" s="90"/>
      <c r="FZ156" s="90"/>
      <c r="GA156" s="90"/>
      <c r="GB156" s="116"/>
      <c r="GC156" s="16">
        <f t="shared" si="139"/>
        <v>0</v>
      </c>
      <c r="GD156" s="90"/>
      <c r="GE156" s="90"/>
      <c r="GF156" s="90"/>
      <c r="GG156" s="116"/>
      <c r="GH156" s="16">
        <f t="shared" si="140"/>
        <v>0</v>
      </c>
      <c r="GI156" s="90"/>
      <c r="GJ156" s="90"/>
      <c r="GK156" s="90"/>
      <c r="GL156" s="116"/>
      <c r="GM156" s="16">
        <f t="shared" si="141"/>
        <v>0</v>
      </c>
      <c r="GN156" s="90"/>
      <c r="GO156" s="90"/>
      <c r="GP156" s="90"/>
      <c r="GQ156" s="116"/>
      <c r="GR156" s="16">
        <f t="shared" si="142"/>
        <v>0</v>
      </c>
      <c r="GS156" s="90"/>
      <c r="GT156" s="90"/>
      <c r="GU156" s="90"/>
      <c r="GV156" s="116"/>
      <c r="GW156" s="16">
        <f t="shared" si="143"/>
        <v>0</v>
      </c>
      <c r="GX156" s="90"/>
      <c r="GY156" s="90"/>
      <c r="GZ156" s="90"/>
      <c r="HA156" s="116"/>
      <c r="HB156" s="16">
        <f t="shared" si="144"/>
        <v>0</v>
      </c>
      <c r="HC156" s="90"/>
      <c r="HD156" s="90"/>
      <c r="HE156" s="90"/>
      <c r="HF156" s="116"/>
      <c r="HG156" s="16">
        <f t="shared" si="145"/>
        <v>0</v>
      </c>
      <c r="HH156" s="90"/>
      <c r="HI156" s="90"/>
      <c r="HJ156" s="90"/>
      <c r="HK156" s="116"/>
      <c r="HL156" s="16">
        <f t="shared" si="146"/>
        <v>0</v>
      </c>
      <c r="HM156" s="90"/>
      <c r="HN156" s="90"/>
      <c r="HO156" s="90"/>
      <c r="HP156" s="116"/>
      <c r="HQ156" s="16">
        <f t="shared" si="147"/>
        <v>0</v>
      </c>
      <c r="HR156" s="90"/>
      <c r="HS156" s="90"/>
      <c r="HT156" s="90"/>
      <c r="HU156" s="116"/>
      <c r="HV156" s="16">
        <f t="shared" si="148"/>
        <v>0</v>
      </c>
      <c r="HW156" s="90"/>
      <c r="HX156" s="90"/>
      <c r="HY156" s="90"/>
      <c r="HZ156" s="116"/>
      <c r="IA156" s="16">
        <f t="shared" si="149"/>
        <v>0</v>
      </c>
      <c r="IB156" s="90"/>
      <c r="IC156" s="90"/>
      <c r="ID156" s="90"/>
      <c r="IE156" s="116"/>
      <c r="IF156" s="16">
        <f t="shared" si="150"/>
        <v>0</v>
      </c>
      <c r="IG156" s="90"/>
      <c r="IH156" s="90"/>
      <c r="II156" s="90"/>
      <c r="IJ156" s="116"/>
      <c r="IK156" s="16">
        <f t="shared" si="151"/>
        <v>0</v>
      </c>
      <c r="IL156" s="90"/>
      <c r="IM156" s="90"/>
      <c r="IN156" s="90"/>
      <c r="IO156" s="116"/>
      <c r="IP156" s="16">
        <f t="shared" si="152"/>
        <v>0</v>
      </c>
    </row>
    <row r="157" spans="1:250" x14ac:dyDescent="0.25">
      <c r="A157" s="90"/>
      <c r="B157" s="90"/>
      <c r="C157" s="90"/>
      <c r="D157" s="116"/>
      <c r="E157" s="16">
        <f t="shared" si="103"/>
        <v>0</v>
      </c>
      <c r="F157" s="90"/>
      <c r="G157" s="90"/>
      <c r="H157" s="90"/>
      <c r="I157" s="116"/>
      <c r="J157" s="16">
        <f t="shared" si="104"/>
        <v>0</v>
      </c>
      <c r="K157" s="90"/>
      <c r="L157" s="90"/>
      <c r="M157" s="90"/>
      <c r="N157" s="116"/>
      <c r="O157" s="16">
        <f t="shared" si="105"/>
        <v>0</v>
      </c>
      <c r="P157" s="90"/>
      <c r="Q157" s="90"/>
      <c r="R157" s="90"/>
      <c r="S157" s="116"/>
      <c r="T157" s="16">
        <f t="shared" si="106"/>
        <v>0</v>
      </c>
      <c r="U157" s="90"/>
      <c r="V157" s="90"/>
      <c r="W157" s="90"/>
      <c r="X157" s="116"/>
      <c r="Y157" s="16">
        <f t="shared" si="107"/>
        <v>0</v>
      </c>
      <c r="Z157" s="90"/>
      <c r="AA157" s="90"/>
      <c r="AB157" s="90"/>
      <c r="AC157" s="116"/>
      <c r="AD157" s="16">
        <f t="shared" si="108"/>
        <v>0</v>
      </c>
      <c r="AE157" s="90"/>
      <c r="AF157" s="90"/>
      <c r="AG157" s="90"/>
      <c r="AH157" s="116"/>
      <c r="AI157" s="16">
        <f t="shared" si="109"/>
        <v>0</v>
      </c>
      <c r="AJ157" s="90"/>
      <c r="AK157" s="90"/>
      <c r="AL157" s="90"/>
      <c r="AM157" s="116"/>
      <c r="AN157" s="16">
        <f t="shared" si="110"/>
        <v>0</v>
      </c>
      <c r="AO157" s="90"/>
      <c r="AP157" s="90"/>
      <c r="AQ157" s="90"/>
      <c r="AR157" s="116"/>
      <c r="AS157" s="16">
        <f t="shared" si="111"/>
        <v>0</v>
      </c>
      <c r="AT157" s="90"/>
      <c r="AU157" s="90"/>
      <c r="AV157" s="90"/>
      <c r="AW157" s="116"/>
      <c r="AX157" s="16">
        <f t="shared" si="112"/>
        <v>0</v>
      </c>
      <c r="AY157" s="90"/>
      <c r="AZ157" s="90"/>
      <c r="BA157" s="90"/>
      <c r="BB157" s="116"/>
      <c r="BC157" s="16">
        <f t="shared" si="113"/>
        <v>0</v>
      </c>
      <c r="BD157" s="90"/>
      <c r="BE157" s="90"/>
      <c r="BF157" s="90"/>
      <c r="BG157" s="116"/>
      <c r="BH157" s="16">
        <f t="shared" si="114"/>
        <v>0</v>
      </c>
      <c r="BI157" s="90"/>
      <c r="BJ157" s="90"/>
      <c r="BK157" s="90"/>
      <c r="BL157" s="116"/>
      <c r="BM157" s="16">
        <f t="shared" si="115"/>
        <v>0</v>
      </c>
      <c r="BN157" s="90"/>
      <c r="BO157" s="90"/>
      <c r="BP157" s="90"/>
      <c r="BQ157" s="116"/>
      <c r="BR157" s="16">
        <f t="shared" si="116"/>
        <v>0</v>
      </c>
      <c r="BS157" s="90"/>
      <c r="BT157" s="90"/>
      <c r="BU157" s="90"/>
      <c r="BV157" s="116"/>
      <c r="BW157" s="16">
        <f t="shared" si="117"/>
        <v>0</v>
      </c>
      <c r="BX157" s="90"/>
      <c r="BY157" s="90"/>
      <c r="BZ157" s="90"/>
      <c r="CA157" s="116"/>
      <c r="CB157" s="16">
        <f t="shared" si="118"/>
        <v>0</v>
      </c>
      <c r="CC157" s="90"/>
      <c r="CD157" s="90"/>
      <c r="CE157" s="90"/>
      <c r="CF157" s="116"/>
      <c r="CG157" s="16">
        <f t="shared" si="119"/>
        <v>0</v>
      </c>
      <c r="CH157" s="90"/>
      <c r="CI157" s="90"/>
      <c r="CJ157" s="90"/>
      <c r="CK157" s="116"/>
      <c r="CL157" s="16">
        <f t="shared" si="120"/>
        <v>0</v>
      </c>
      <c r="CM157" s="90"/>
      <c r="CN157" s="90"/>
      <c r="CO157" s="90"/>
      <c r="CP157" s="116"/>
      <c r="CQ157" s="16">
        <f t="shared" si="121"/>
        <v>0</v>
      </c>
      <c r="CR157" s="90"/>
      <c r="CS157" s="90"/>
      <c r="CT157" s="90"/>
      <c r="CU157" s="116"/>
      <c r="CV157" s="16">
        <f t="shared" si="122"/>
        <v>0</v>
      </c>
      <c r="CW157" s="90"/>
      <c r="CX157" s="90"/>
      <c r="CY157" s="90"/>
      <c r="CZ157" s="116"/>
      <c r="DA157" s="16">
        <f t="shared" si="123"/>
        <v>0</v>
      </c>
      <c r="DB157" s="90"/>
      <c r="DC157" s="90"/>
      <c r="DD157" s="90"/>
      <c r="DE157" s="116"/>
      <c r="DF157" s="16">
        <f t="shared" si="124"/>
        <v>0</v>
      </c>
      <c r="DG157" s="90"/>
      <c r="DH157" s="90"/>
      <c r="DI157" s="90"/>
      <c r="DJ157" s="116"/>
      <c r="DK157" s="16">
        <f t="shared" si="125"/>
        <v>0</v>
      </c>
      <c r="DL157" s="90"/>
      <c r="DM157" s="90"/>
      <c r="DN157" s="90"/>
      <c r="DO157" s="116"/>
      <c r="DP157" s="16">
        <f t="shared" si="126"/>
        <v>0</v>
      </c>
      <c r="DQ157" s="90"/>
      <c r="DR157" s="90"/>
      <c r="DS157" s="90"/>
      <c r="DT157" s="116"/>
      <c r="DU157" s="16">
        <f t="shared" si="127"/>
        <v>0</v>
      </c>
      <c r="DV157" s="90"/>
      <c r="DW157" s="90"/>
      <c r="DX157" s="90"/>
      <c r="DY157" s="116"/>
      <c r="DZ157" s="16">
        <f t="shared" si="128"/>
        <v>0</v>
      </c>
      <c r="EA157" s="90"/>
      <c r="EB157" s="90"/>
      <c r="EC157" s="90"/>
      <c r="ED157" s="116"/>
      <c r="EE157" s="16">
        <f t="shared" si="129"/>
        <v>0</v>
      </c>
      <c r="EF157" s="90"/>
      <c r="EG157" s="90"/>
      <c r="EH157" s="90"/>
      <c r="EI157" s="116"/>
      <c r="EJ157" s="16">
        <f t="shared" si="130"/>
        <v>0</v>
      </c>
      <c r="EK157" s="90"/>
      <c r="EL157" s="90"/>
      <c r="EM157" s="90"/>
      <c r="EN157" s="116"/>
      <c r="EO157" s="16">
        <f t="shared" si="131"/>
        <v>0</v>
      </c>
      <c r="EP157" s="90"/>
      <c r="EQ157" s="90"/>
      <c r="ER157" s="90"/>
      <c r="ES157" s="116"/>
      <c r="ET157" s="16">
        <f t="shared" si="132"/>
        <v>0</v>
      </c>
      <c r="EU157" s="90"/>
      <c r="EV157" s="90"/>
      <c r="EW157" s="90"/>
      <c r="EX157" s="116"/>
      <c r="EY157" s="16">
        <f t="shared" si="133"/>
        <v>0</v>
      </c>
      <c r="EZ157" s="90"/>
      <c r="FA157" s="90"/>
      <c r="FB157" s="90"/>
      <c r="FC157" s="116"/>
      <c r="FD157" s="16">
        <f t="shared" si="134"/>
        <v>0</v>
      </c>
      <c r="FE157" s="90"/>
      <c r="FF157" s="90"/>
      <c r="FG157" s="90"/>
      <c r="FH157" s="116"/>
      <c r="FI157" s="16">
        <f t="shared" si="135"/>
        <v>0</v>
      </c>
      <c r="FJ157" s="90"/>
      <c r="FK157" s="90"/>
      <c r="FL157" s="90"/>
      <c r="FM157" s="116"/>
      <c r="FN157" s="16">
        <f t="shared" si="136"/>
        <v>0</v>
      </c>
      <c r="FO157" s="90"/>
      <c r="FP157" s="90"/>
      <c r="FQ157" s="90"/>
      <c r="FR157" s="116"/>
      <c r="FS157" s="16">
        <f t="shared" si="137"/>
        <v>0</v>
      </c>
      <c r="FT157" s="90"/>
      <c r="FU157" s="90"/>
      <c r="FV157" s="90"/>
      <c r="FW157" s="116"/>
      <c r="FX157" s="16">
        <f t="shared" si="138"/>
        <v>0</v>
      </c>
      <c r="FY157" s="90"/>
      <c r="FZ157" s="90"/>
      <c r="GA157" s="90"/>
      <c r="GB157" s="116"/>
      <c r="GC157" s="16">
        <f t="shared" si="139"/>
        <v>0</v>
      </c>
      <c r="GD157" s="90"/>
      <c r="GE157" s="90"/>
      <c r="GF157" s="90"/>
      <c r="GG157" s="116"/>
      <c r="GH157" s="16">
        <f t="shared" si="140"/>
        <v>0</v>
      </c>
      <c r="GI157" s="90"/>
      <c r="GJ157" s="90"/>
      <c r="GK157" s="90"/>
      <c r="GL157" s="116"/>
      <c r="GM157" s="16">
        <f t="shared" si="141"/>
        <v>0</v>
      </c>
      <c r="GN157" s="90"/>
      <c r="GO157" s="90"/>
      <c r="GP157" s="90"/>
      <c r="GQ157" s="116"/>
      <c r="GR157" s="16">
        <f t="shared" si="142"/>
        <v>0</v>
      </c>
      <c r="GS157" s="90"/>
      <c r="GT157" s="90"/>
      <c r="GU157" s="90"/>
      <c r="GV157" s="116"/>
      <c r="GW157" s="16">
        <f t="shared" si="143"/>
        <v>0</v>
      </c>
      <c r="GX157" s="90"/>
      <c r="GY157" s="90"/>
      <c r="GZ157" s="90"/>
      <c r="HA157" s="116"/>
      <c r="HB157" s="16">
        <f t="shared" si="144"/>
        <v>0</v>
      </c>
      <c r="HC157" s="90"/>
      <c r="HD157" s="90"/>
      <c r="HE157" s="90"/>
      <c r="HF157" s="116"/>
      <c r="HG157" s="16">
        <f t="shared" si="145"/>
        <v>0</v>
      </c>
      <c r="HH157" s="90"/>
      <c r="HI157" s="90"/>
      <c r="HJ157" s="90"/>
      <c r="HK157" s="116"/>
      <c r="HL157" s="16">
        <f t="shared" si="146"/>
        <v>0</v>
      </c>
      <c r="HM157" s="90"/>
      <c r="HN157" s="90"/>
      <c r="HO157" s="90"/>
      <c r="HP157" s="116"/>
      <c r="HQ157" s="16">
        <f t="shared" si="147"/>
        <v>0</v>
      </c>
      <c r="HR157" s="90"/>
      <c r="HS157" s="90"/>
      <c r="HT157" s="90"/>
      <c r="HU157" s="116"/>
      <c r="HV157" s="16">
        <f t="shared" si="148"/>
        <v>0</v>
      </c>
      <c r="HW157" s="90"/>
      <c r="HX157" s="90"/>
      <c r="HY157" s="90"/>
      <c r="HZ157" s="116"/>
      <c r="IA157" s="16">
        <f t="shared" si="149"/>
        <v>0</v>
      </c>
      <c r="IB157" s="90"/>
      <c r="IC157" s="90"/>
      <c r="ID157" s="90"/>
      <c r="IE157" s="116"/>
      <c r="IF157" s="16">
        <f t="shared" si="150"/>
        <v>0</v>
      </c>
      <c r="IG157" s="90"/>
      <c r="IH157" s="90"/>
      <c r="II157" s="90"/>
      <c r="IJ157" s="116"/>
      <c r="IK157" s="16">
        <f t="shared" si="151"/>
        <v>0</v>
      </c>
      <c r="IL157" s="90"/>
      <c r="IM157" s="90"/>
      <c r="IN157" s="90"/>
      <c r="IO157" s="116"/>
      <c r="IP157" s="16">
        <f t="shared" si="152"/>
        <v>0</v>
      </c>
    </row>
    <row r="158" spans="1:250" x14ac:dyDescent="0.25">
      <c r="A158" s="90"/>
      <c r="B158" s="90"/>
      <c r="C158" s="90"/>
      <c r="D158" s="116"/>
      <c r="E158" s="16">
        <f t="shared" si="103"/>
        <v>0</v>
      </c>
      <c r="F158" s="90"/>
      <c r="G158" s="90"/>
      <c r="H158" s="90"/>
      <c r="I158" s="116"/>
      <c r="J158" s="16">
        <f t="shared" si="104"/>
        <v>0</v>
      </c>
      <c r="K158" s="90"/>
      <c r="L158" s="90"/>
      <c r="M158" s="90"/>
      <c r="N158" s="116"/>
      <c r="O158" s="16">
        <f t="shared" si="105"/>
        <v>0</v>
      </c>
      <c r="P158" s="90"/>
      <c r="Q158" s="90"/>
      <c r="R158" s="90"/>
      <c r="S158" s="116"/>
      <c r="T158" s="16">
        <f t="shared" si="106"/>
        <v>0</v>
      </c>
      <c r="U158" s="90"/>
      <c r="V158" s="90"/>
      <c r="W158" s="90"/>
      <c r="X158" s="116"/>
      <c r="Y158" s="16">
        <f t="shared" si="107"/>
        <v>0</v>
      </c>
      <c r="Z158" s="90"/>
      <c r="AA158" s="90"/>
      <c r="AB158" s="90"/>
      <c r="AC158" s="116"/>
      <c r="AD158" s="16">
        <f t="shared" si="108"/>
        <v>0</v>
      </c>
      <c r="AE158" s="90"/>
      <c r="AF158" s="90"/>
      <c r="AG158" s="90"/>
      <c r="AH158" s="116"/>
      <c r="AI158" s="16">
        <f t="shared" si="109"/>
        <v>0</v>
      </c>
      <c r="AJ158" s="90"/>
      <c r="AK158" s="90"/>
      <c r="AL158" s="90"/>
      <c r="AM158" s="116"/>
      <c r="AN158" s="16">
        <f t="shared" si="110"/>
        <v>0</v>
      </c>
      <c r="AO158" s="90"/>
      <c r="AP158" s="90"/>
      <c r="AQ158" s="90"/>
      <c r="AR158" s="116"/>
      <c r="AS158" s="16">
        <f t="shared" si="111"/>
        <v>0</v>
      </c>
      <c r="AT158" s="90"/>
      <c r="AU158" s="90"/>
      <c r="AV158" s="90"/>
      <c r="AW158" s="116"/>
      <c r="AX158" s="16">
        <f t="shared" si="112"/>
        <v>0</v>
      </c>
      <c r="AY158" s="90"/>
      <c r="AZ158" s="90"/>
      <c r="BA158" s="90"/>
      <c r="BB158" s="116"/>
      <c r="BC158" s="16">
        <f t="shared" si="113"/>
        <v>0</v>
      </c>
      <c r="BD158" s="90"/>
      <c r="BE158" s="90"/>
      <c r="BF158" s="90"/>
      <c r="BG158" s="116"/>
      <c r="BH158" s="16">
        <f t="shared" si="114"/>
        <v>0</v>
      </c>
      <c r="BI158" s="90"/>
      <c r="BJ158" s="90"/>
      <c r="BK158" s="90"/>
      <c r="BL158" s="116"/>
      <c r="BM158" s="16">
        <f t="shared" si="115"/>
        <v>0</v>
      </c>
      <c r="BN158" s="90"/>
      <c r="BO158" s="90"/>
      <c r="BP158" s="90"/>
      <c r="BQ158" s="116"/>
      <c r="BR158" s="16">
        <f t="shared" si="116"/>
        <v>0</v>
      </c>
      <c r="BS158" s="90"/>
      <c r="BT158" s="90"/>
      <c r="BU158" s="90"/>
      <c r="BV158" s="116"/>
      <c r="BW158" s="16">
        <f t="shared" si="117"/>
        <v>0</v>
      </c>
      <c r="BX158" s="90"/>
      <c r="BY158" s="90"/>
      <c r="BZ158" s="90"/>
      <c r="CA158" s="116"/>
      <c r="CB158" s="16">
        <f t="shared" si="118"/>
        <v>0</v>
      </c>
      <c r="CC158" s="90"/>
      <c r="CD158" s="90"/>
      <c r="CE158" s="90"/>
      <c r="CF158" s="116"/>
      <c r="CG158" s="16">
        <f t="shared" si="119"/>
        <v>0</v>
      </c>
      <c r="CH158" s="90"/>
      <c r="CI158" s="90"/>
      <c r="CJ158" s="90"/>
      <c r="CK158" s="116"/>
      <c r="CL158" s="16">
        <f t="shared" si="120"/>
        <v>0</v>
      </c>
      <c r="CM158" s="90"/>
      <c r="CN158" s="90"/>
      <c r="CO158" s="90"/>
      <c r="CP158" s="116"/>
      <c r="CQ158" s="16">
        <f t="shared" si="121"/>
        <v>0</v>
      </c>
      <c r="CR158" s="90"/>
      <c r="CS158" s="90"/>
      <c r="CT158" s="90"/>
      <c r="CU158" s="116"/>
      <c r="CV158" s="16">
        <f t="shared" si="122"/>
        <v>0</v>
      </c>
      <c r="CW158" s="90"/>
      <c r="CX158" s="90"/>
      <c r="CY158" s="90"/>
      <c r="CZ158" s="116"/>
      <c r="DA158" s="16">
        <f t="shared" si="123"/>
        <v>0</v>
      </c>
      <c r="DB158" s="90"/>
      <c r="DC158" s="90"/>
      <c r="DD158" s="90"/>
      <c r="DE158" s="116"/>
      <c r="DF158" s="16">
        <f t="shared" si="124"/>
        <v>0</v>
      </c>
      <c r="DG158" s="90"/>
      <c r="DH158" s="90"/>
      <c r="DI158" s="90"/>
      <c r="DJ158" s="116"/>
      <c r="DK158" s="16">
        <f t="shared" si="125"/>
        <v>0</v>
      </c>
      <c r="DL158" s="90"/>
      <c r="DM158" s="90"/>
      <c r="DN158" s="90"/>
      <c r="DO158" s="116"/>
      <c r="DP158" s="16">
        <f t="shared" si="126"/>
        <v>0</v>
      </c>
      <c r="DQ158" s="90"/>
      <c r="DR158" s="90"/>
      <c r="DS158" s="90"/>
      <c r="DT158" s="116"/>
      <c r="DU158" s="16">
        <f t="shared" si="127"/>
        <v>0</v>
      </c>
      <c r="DV158" s="90"/>
      <c r="DW158" s="90"/>
      <c r="DX158" s="90"/>
      <c r="DY158" s="116"/>
      <c r="DZ158" s="16">
        <f t="shared" si="128"/>
        <v>0</v>
      </c>
      <c r="EA158" s="90"/>
      <c r="EB158" s="90"/>
      <c r="EC158" s="90"/>
      <c r="ED158" s="116"/>
      <c r="EE158" s="16">
        <f t="shared" si="129"/>
        <v>0</v>
      </c>
      <c r="EF158" s="90"/>
      <c r="EG158" s="90"/>
      <c r="EH158" s="90"/>
      <c r="EI158" s="116"/>
      <c r="EJ158" s="16">
        <f t="shared" si="130"/>
        <v>0</v>
      </c>
      <c r="EK158" s="90"/>
      <c r="EL158" s="90"/>
      <c r="EM158" s="90"/>
      <c r="EN158" s="116"/>
      <c r="EO158" s="16">
        <f t="shared" si="131"/>
        <v>0</v>
      </c>
      <c r="EP158" s="90"/>
      <c r="EQ158" s="90"/>
      <c r="ER158" s="90"/>
      <c r="ES158" s="116"/>
      <c r="ET158" s="16">
        <f t="shared" si="132"/>
        <v>0</v>
      </c>
      <c r="EU158" s="90"/>
      <c r="EV158" s="90"/>
      <c r="EW158" s="90"/>
      <c r="EX158" s="116"/>
      <c r="EY158" s="16">
        <f t="shared" si="133"/>
        <v>0</v>
      </c>
      <c r="EZ158" s="90"/>
      <c r="FA158" s="90"/>
      <c r="FB158" s="90"/>
      <c r="FC158" s="116"/>
      <c r="FD158" s="16">
        <f t="shared" si="134"/>
        <v>0</v>
      </c>
      <c r="FE158" s="90"/>
      <c r="FF158" s="90"/>
      <c r="FG158" s="90"/>
      <c r="FH158" s="116"/>
      <c r="FI158" s="16">
        <f t="shared" si="135"/>
        <v>0</v>
      </c>
      <c r="FJ158" s="90"/>
      <c r="FK158" s="90"/>
      <c r="FL158" s="90"/>
      <c r="FM158" s="116"/>
      <c r="FN158" s="16">
        <f t="shared" si="136"/>
        <v>0</v>
      </c>
      <c r="FO158" s="90"/>
      <c r="FP158" s="90"/>
      <c r="FQ158" s="90"/>
      <c r="FR158" s="116"/>
      <c r="FS158" s="16">
        <f t="shared" si="137"/>
        <v>0</v>
      </c>
      <c r="FT158" s="90"/>
      <c r="FU158" s="90"/>
      <c r="FV158" s="90"/>
      <c r="FW158" s="116"/>
      <c r="FX158" s="16">
        <f t="shared" si="138"/>
        <v>0</v>
      </c>
      <c r="FY158" s="90"/>
      <c r="FZ158" s="90"/>
      <c r="GA158" s="90"/>
      <c r="GB158" s="116"/>
      <c r="GC158" s="16">
        <f t="shared" si="139"/>
        <v>0</v>
      </c>
      <c r="GD158" s="90"/>
      <c r="GE158" s="90"/>
      <c r="GF158" s="90"/>
      <c r="GG158" s="116"/>
      <c r="GH158" s="16">
        <f t="shared" si="140"/>
        <v>0</v>
      </c>
      <c r="GI158" s="90"/>
      <c r="GJ158" s="90"/>
      <c r="GK158" s="90"/>
      <c r="GL158" s="116"/>
      <c r="GM158" s="16">
        <f t="shared" si="141"/>
        <v>0</v>
      </c>
      <c r="GN158" s="90"/>
      <c r="GO158" s="90"/>
      <c r="GP158" s="90"/>
      <c r="GQ158" s="116"/>
      <c r="GR158" s="16">
        <f t="shared" si="142"/>
        <v>0</v>
      </c>
      <c r="GS158" s="90"/>
      <c r="GT158" s="90"/>
      <c r="GU158" s="90"/>
      <c r="GV158" s="116"/>
      <c r="GW158" s="16">
        <f t="shared" si="143"/>
        <v>0</v>
      </c>
      <c r="GX158" s="90"/>
      <c r="GY158" s="90"/>
      <c r="GZ158" s="90"/>
      <c r="HA158" s="116"/>
      <c r="HB158" s="16">
        <f t="shared" si="144"/>
        <v>0</v>
      </c>
      <c r="HC158" s="90"/>
      <c r="HD158" s="90"/>
      <c r="HE158" s="90"/>
      <c r="HF158" s="116"/>
      <c r="HG158" s="16">
        <f t="shared" si="145"/>
        <v>0</v>
      </c>
      <c r="HH158" s="90"/>
      <c r="HI158" s="90"/>
      <c r="HJ158" s="90"/>
      <c r="HK158" s="116"/>
      <c r="HL158" s="16">
        <f t="shared" si="146"/>
        <v>0</v>
      </c>
      <c r="HM158" s="90"/>
      <c r="HN158" s="90"/>
      <c r="HO158" s="90"/>
      <c r="HP158" s="116"/>
      <c r="HQ158" s="16">
        <f t="shared" si="147"/>
        <v>0</v>
      </c>
      <c r="HR158" s="90"/>
      <c r="HS158" s="90"/>
      <c r="HT158" s="90"/>
      <c r="HU158" s="116"/>
      <c r="HV158" s="16">
        <f t="shared" si="148"/>
        <v>0</v>
      </c>
      <c r="HW158" s="90"/>
      <c r="HX158" s="90"/>
      <c r="HY158" s="90"/>
      <c r="HZ158" s="116"/>
      <c r="IA158" s="16">
        <f t="shared" si="149"/>
        <v>0</v>
      </c>
      <c r="IB158" s="90"/>
      <c r="IC158" s="90"/>
      <c r="ID158" s="90"/>
      <c r="IE158" s="116"/>
      <c r="IF158" s="16">
        <f t="shared" si="150"/>
        <v>0</v>
      </c>
      <c r="IG158" s="90"/>
      <c r="IH158" s="90"/>
      <c r="II158" s="90"/>
      <c r="IJ158" s="116"/>
      <c r="IK158" s="16">
        <f t="shared" si="151"/>
        <v>0</v>
      </c>
      <c r="IL158" s="90"/>
      <c r="IM158" s="90"/>
      <c r="IN158" s="90"/>
      <c r="IO158" s="116"/>
      <c r="IP158" s="16">
        <f t="shared" si="152"/>
        <v>0</v>
      </c>
    </row>
    <row r="159" spans="1:250" x14ac:dyDescent="0.25">
      <c r="A159" s="90"/>
      <c r="B159" s="90"/>
      <c r="C159" s="90"/>
      <c r="D159" s="116"/>
      <c r="E159" s="16">
        <f t="shared" si="103"/>
        <v>0</v>
      </c>
      <c r="F159" s="90"/>
      <c r="G159" s="90"/>
      <c r="H159" s="90"/>
      <c r="I159" s="116"/>
      <c r="J159" s="16">
        <f t="shared" si="104"/>
        <v>0</v>
      </c>
      <c r="K159" s="90"/>
      <c r="L159" s="90"/>
      <c r="M159" s="90"/>
      <c r="N159" s="116"/>
      <c r="O159" s="16">
        <f t="shared" si="105"/>
        <v>0</v>
      </c>
      <c r="P159" s="90"/>
      <c r="Q159" s="90"/>
      <c r="R159" s="90"/>
      <c r="S159" s="116"/>
      <c r="T159" s="16">
        <f t="shared" si="106"/>
        <v>0</v>
      </c>
      <c r="U159" s="90"/>
      <c r="V159" s="90"/>
      <c r="W159" s="90"/>
      <c r="X159" s="116"/>
      <c r="Y159" s="16">
        <f t="shared" si="107"/>
        <v>0</v>
      </c>
      <c r="Z159" s="90"/>
      <c r="AA159" s="90"/>
      <c r="AB159" s="90"/>
      <c r="AC159" s="116"/>
      <c r="AD159" s="16">
        <f t="shared" si="108"/>
        <v>0</v>
      </c>
      <c r="AE159" s="90"/>
      <c r="AF159" s="90"/>
      <c r="AG159" s="90"/>
      <c r="AH159" s="116"/>
      <c r="AI159" s="16">
        <f t="shared" si="109"/>
        <v>0</v>
      </c>
      <c r="AJ159" s="90"/>
      <c r="AK159" s="90"/>
      <c r="AL159" s="90"/>
      <c r="AM159" s="116"/>
      <c r="AN159" s="16">
        <f t="shared" si="110"/>
        <v>0</v>
      </c>
      <c r="AO159" s="90"/>
      <c r="AP159" s="90"/>
      <c r="AQ159" s="90"/>
      <c r="AR159" s="116"/>
      <c r="AS159" s="16">
        <f t="shared" si="111"/>
        <v>0</v>
      </c>
      <c r="AT159" s="90"/>
      <c r="AU159" s="90"/>
      <c r="AV159" s="90"/>
      <c r="AW159" s="116"/>
      <c r="AX159" s="16">
        <f t="shared" si="112"/>
        <v>0</v>
      </c>
      <c r="AY159" s="90"/>
      <c r="AZ159" s="90"/>
      <c r="BA159" s="90"/>
      <c r="BB159" s="116"/>
      <c r="BC159" s="16">
        <f t="shared" si="113"/>
        <v>0</v>
      </c>
      <c r="BD159" s="90"/>
      <c r="BE159" s="90"/>
      <c r="BF159" s="90"/>
      <c r="BG159" s="116"/>
      <c r="BH159" s="16">
        <f t="shared" si="114"/>
        <v>0</v>
      </c>
      <c r="BI159" s="90"/>
      <c r="BJ159" s="90"/>
      <c r="BK159" s="90"/>
      <c r="BL159" s="116"/>
      <c r="BM159" s="16">
        <f t="shared" si="115"/>
        <v>0</v>
      </c>
      <c r="BN159" s="90"/>
      <c r="BO159" s="90"/>
      <c r="BP159" s="90"/>
      <c r="BQ159" s="116"/>
      <c r="BR159" s="16">
        <f t="shared" si="116"/>
        <v>0</v>
      </c>
      <c r="BS159" s="90"/>
      <c r="BT159" s="90"/>
      <c r="BU159" s="90"/>
      <c r="BV159" s="116"/>
      <c r="BW159" s="16">
        <f t="shared" si="117"/>
        <v>0</v>
      </c>
      <c r="BX159" s="90"/>
      <c r="BY159" s="90"/>
      <c r="BZ159" s="90"/>
      <c r="CA159" s="116"/>
      <c r="CB159" s="16">
        <f t="shared" si="118"/>
        <v>0</v>
      </c>
      <c r="CC159" s="90"/>
      <c r="CD159" s="90"/>
      <c r="CE159" s="90"/>
      <c r="CF159" s="116"/>
      <c r="CG159" s="16">
        <f t="shared" si="119"/>
        <v>0</v>
      </c>
      <c r="CH159" s="90"/>
      <c r="CI159" s="90"/>
      <c r="CJ159" s="90"/>
      <c r="CK159" s="116"/>
      <c r="CL159" s="16">
        <f t="shared" si="120"/>
        <v>0</v>
      </c>
      <c r="CM159" s="90"/>
      <c r="CN159" s="90"/>
      <c r="CO159" s="90"/>
      <c r="CP159" s="116"/>
      <c r="CQ159" s="16">
        <f t="shared" si="121"/>
        <v>0</v>
      </c>
      <c r="CR159" s="90"/>
      <c r="CS159" s="90"/>
      <c r="CT159" s="90"/>
      <c r="CU159" s="116"/>
      <c r="CV159" s="16">
        <f t="shared" si="122"/>
        <v>0</v>
      </c>
      <c r="CW159" s="90"/>
      <c r="CX159" s="90"/>
      <c r="CY159" s="90"/>
      <c r="CZ159" s="116"/>
      <c r="DA159" s="16">
        <f t="shared" si="123"/>
        <v>0</v>
      </c>
      <c r="DB159" s="90"/>
      <c r="DC159" s="90"/>
      <c r="DD159" s="90"/>
      <c r="DE159" s="116"/>
      <c r="DF159" s="16">
        <f t="shared" si="124"/>
        <v>0</v>
      </c>
      <c r="DG159" s="90"/>
      <c r="DH159" s="90"/>
      <c r="DI159" s="90"/>
      <c r="DJ159" s="116"/>
      <c r="DK159" s="16">
        <f t="shared" si="125"/>
        <v>0</v>
      </c>
      <c r="DL159" s="90"/>
      <c r="DM159" s="90"/>
      <c r="DN159" s="90"/>
      <c r="DO159" s="116"/>
      <c r="DP159" s="16">
        <f t="shared" si="126"/>
        <v>0</v>
      </c>
      <c r="DQ159" s="90"/>
      <c r="DR159" s="90"/>
      <c r="DS159" s="90"/>
      <c r="DT159" s="116"/>
      <c r="DU159" s="16">
        <f t="shared" si="127"/>
        <v>0</v>
      </c>
      <c r="DV159" s="90"/>
      <c r="DW159" s="90"/>
      <c r="DX159" s="90"/>
      <c r="DY159" s="116"/>
      <c r="DZ159" s="16">
        <f t="shared" si="128"/>
        <v>0</v>
      </c>
      <c r="EA159" s="90"/>
      <c r="EB159" s="90"/>
      <c r="EC159" s="90"/>
      <c r="ED159" s="116"/>
      <c r="EE159" s="16">
        <f t="shared" si="129"/>
        <v>0</v>
      </c>
      <c r="EF159" s="90"/>
      <c r="EG159" s="90"/>
      <c r="EH159" s="90"/>
      <c r="EI159" s="116"/>
      <c r="EJ159" s="16">
        <f t="shared" si="130"/>
        <v>0</v>
      </c>
      <c r="EK159" s="90"/>
      <c r="EL159" s="90"/>
      <c r="EM159" s="90"/>
      <c r="EN159" s="116"/>
      <c r="EO159" s="16">
        <f t="shared" si="131"/>
        <v>0</v>
      </c>
      <c r="EP159" s="90"/>
      <c r="EQ159" s="90"/>
      <c r="ER159" s="90"/>
      <c r="ES159" s="116"/>
      <c r="ET159" s="16">
        <f t="shared" si="132"/>
        <v>0</v>
      </c>
      <c r="EU159" s="90"/>
      <c r="EV159" s="90"/>
      <c r="EW159" s="90"/>
      <c r="EX159" s="116"/>
      <c r="EY159" s="16">
        <f t="shared" si="133"/>
        <v>0</v>
      </c>
      <c r="EZ159" s="90"/>
      <c r="FA159" s="90"/>
      <c r="FB159" s="90"/>
      <c r="FC159" s="116"/>
      <c r="FD159" s="16">
        <f t="shared" si="134"/>
        <v>0</v>
      </c>
      <c r="FE159" s="90"/>
      <c r="FF159" s="90"/>
      <c r="FG159" s="90"/>
      <c r="FH159" s="116"/>
      <c r="FI159" s="16">
        <f t="shared" si="135"/>
        <v>0</v>
      </c>
      <c r="FJ159" s="90"/>
      <c r="FK159" s="90"/>
      <c r="FL159" s="90"/>
      <c r="FM159" s="116"/>
      <c r="FN159" s="16">
        <f t="shared" si="136"/>
        <v>0</v>
      </c>
      <c r="FO159" s="90"/>
      <c r="FP159" s="90"/>
      <c r="FQ159" s="90"/>
      <c r="FR159" s="116"/>
      <c r="FS159" s="16">
        <f t="shared" si="137"/>
        <v>0</v>
      </c>
      <c r="FT159" s="90"/>
      <c r="FU159" s="90"/>
      <c r="FV159" s="90"/>
      <c r="FW159" s="116"/>
      <c r="FX159" s="16">
        <f t="shared" si="138"/>
        <v>0</v>
      </c>
      <c r="FY159" s="90"/>
      <c r="FZ159" s="90"/>
      <c r="GA159" s="90"/>
      <c r="GB159" s="116"/>
      <c r="GC159" s="16">
        <f t="shared" si="139"/>
        <v>0</v>
      </c>
      <c r="GD159" s="90"/>
      <c r="GE159" s="90"/>
      <c r="GF159" s="90"/>
      <c r="GG159" s="116"/>
      <c r="GH159" s="16">
        <f t="shared" si="140"/>
        <v>0</v>
      </c>
      <c r="GI159" s="90"/>
      <c r="GJ159" s="90"/>
      <c r="GK159" s="90"/>
      <c r="GL159" s="116"/>
      <c r="GM159" s="16">
        <f t="shared" si="141"/>
        <v>0</v>
      </c>
      <c r="GN159" s="90"/>
      <c r="GO159" s="90"/>
      <c r="GP159" s="90"/>
      <c r="GQ159" s="116"/>
      <c r="GR159" s="16">
        <f t="shared" si="142"/>
        <v>0</v>
      </c>
      <c r="GS159" s="90"/>
      <c r="GT159" s="90"/>
      <c r="GU159" s="90"/>
      <c r="GV159" s="116"/>
      <c r="GW159" s="16">
        <f t="shared" si="143"/>
        <v>0</v>
      </c>
      <c r="GX159" s="90"/>
      <c r="GY159" s="90"/>
      <c r="GZ159" s="90"/>
      <c r="HA159" s="116"/>
      <c r="HB159" s="16">
        <f t="shared" si="144"/>
        <v>0</v>
      </c>
      <c r="HC159" s="90"/>
      <c r="HD159" s="90"/>
      <c r="HE159" s="90"/>
      <c r="HF159" s="116"/>
      <c r="HG159" s="16">
        <f t="shared" si="145"/>
        <v>0</v>
      </c>
      <c r="HH159" s="90"/>
      <c r="HI159" s="90"/>
      <c r="HJ159" s="90"/>
      <c r="HK159" s="116"/>
      <c r="HL159" s="16">
        <f t="shared" si="146"/>
        <v>0</v>
      </c>
      <c r="HM159" s="90"/>
      <c r="HN159" s="90"/>
      <c r="HO159" s="90"/>
      <c r="HP159" s="116"/>
      <c r="HQ159" s="16">
        <f t="shared" si="147"/>
        <v>0</v>
      </c>
      <c r="HR159" s="90"/>
      <c r="HS159" s="90"/>
      <c r="HT159" s="90"/>
      <c r="HU159" s="116"/>
      <c r="HV159" s="16">
        <f t="shared" si="148"/>
        <v>0</v>
      </c>
      <c r="HW159" s="90"/>
      <c r="HX159" s="90"/>
      <c r="HY159" s="90"/>
      <c r="HZ159" s="116"/>
      <c r="IA159" s="16">
        <f t="shared" si="149"/>
        <v>0</v>
      </c>
      <c r="IB159" s="90"/>
      <c r="IC159" s="90"/>
      <c r="ID159" s="90"/>
      <c r="IE159" s="116"/>
      <c r="IF159" s="16">
        <f t="shared" si="150"/>
        <v>0</v>
      </c>
      <c r="IG159" s="90"/>
      <c r="IH159" s="90"/>
      <c r="II159" s="90"/>
      <c r="IJ159" s="116"/>
      <c r="IK159" s="16">
        <f t="shared" si="151"/>
        <v>0</v>
      </c>
      <c r="IL159" s="90"/>
      <c r="IM159" s="90"/>
      <c r="IN159" s="90"/>
      <c r="IO159" s="116"/>
      <c r="IP159" s="16">
        <f t="shared" si="152"/>
        <v>0</v>
      </c>
    </row>
    <row r="160" spans="1:250" x14ac:dyDescent="0.25">
      <c r="A160" s="90"/>
      <c r="B160" s="90"/>
      <c r="C160" s="90"/>
      <c r="D160" s="116"/>
      <c r="E160" s="16">
        <f t="shared" si="103"/>
        <v>0</v>
      </c>
      <c r="F160" s="90"/>
      <c r="G160" s="90"/>
      <c r="H160" s="90"/>
      <c r="I160" s="116"/>
      <c r="J160" s="16">
        <f t="shared" si="104"/>
        <v>0</v>
      </c>
      <c r="K160" s="90"/>
      <c r="L160" s="90"/>
      <c r="M160" s="90"/>
      <c r="N160" s="116"/>
      <c r="O160" s="16">
        <f t="shared" si="105"/>
        <v>0</v>
      </c>
      <c r="P160" s="90"/>
      <c r="Q160" s="90"/>
      <c r="R160" s="90"/>
      <c r="S160" s="116"/>
      <c r="T160" s="16">
        <f t="shared" si="106"/>
        <v>0</v>
      </c>
      <c r="U160" s="90"/>
      <c r="V160" s="90"/>
      <c r="W160" s="90"/>
      <c r="X160" s="116"/>
      <c r="Y160" s="16">
        <f t="shared" si="107"/>
        <v>0</v>
      </c>
      <c r="Z160" s="90"/>
      <c r="AA160" s="90"/>
      <c r="AB160" s="90"/>
      <c r="AC160" s="116"/>
      <c r="AD160" s="16">
        <f t="shared" si="108"/>
        <v>0</v>
      </c>
      <c r="AE160" s="90"/>
      <c r="AF160" s="90"/>
      <c r="AG160" s="90"/>
      <c r="AH160" s="116"/>
      <c r="AI160" s="16">
        <f t="shared" si="109"/>
        <v>0</v>
      </c>
      <c r="AJ160" s="90"/>
      <c r="AK160" s="90"/>
      <c r="AL160" s="90"/>
      <c r="AM160" s="116"/>
      <c r="AN160" s="16">
        <f t="shared" si="110"/>
        <v>0</v>
      </c>
      <c r="AO160" s="90"/>
      <c r="AP160" s="90"/>
      <c r="AQ160" s="90"/>
      <c r="AR160" s="116"/>
      <c r="AS160" s="16">
        <f t="shared" si="111"/>
        <v>0</v>
      </c>
      <c r="AT160" s="90"/>
      <c r="AU160" s="90"/>
      <c r="AV160" s="90"/>
      <c r="AW160" s="116"/>
      <c r="AX160" s="16">
        <f t="shared" si="112"/>
        <v>0</v>
      </c>
      <c r="AY160" s="90"/>
      <c r="AZ160" s="90"/>
      <c r="BA160" s="90"/>
      <c r="BB160" s="116"/>
      <c r="BC160" s="16">
        <f t="shared" si="113"/>
        <v>0</v>
      </c>
      <c r="BD160" s="90"/>
      <c r="BE160" s="90"/>
      <c r="BF160" s="90"/>
      <c r="BG160" s="116"/>
      <c r="BH160" s="16">
        <f t="shared" si="114"/>
        <v>0</v>
      </c>
      <c r="BI160" s="90"/>
      <c r="BJ160" s="90"/>
      <c r="BK160" s="90"/>
      <c r="BL160" s="116"/>
      <c r="BM160" s="16">
        <f t="shared" si="115"/>
        <v>0</v>
      </c>
      <c r="BN160" s="90"/>
      <c r="BO160" s="90"/>
      <c r="BP160" s="90"/>
      <c r="BQ160" s="116"/>
      <c r="BR160" s="16">
        <f t="shared" si="116"/>
        <v>0</v>
      </c>
      <c r="BS160" s="90"/>
      <c r="BT160" s="90"/>
      <c r="BU160" s="90"/>
      <c r="BV160" s="116"/>
      <c r="BW160" s="16">
        <f t="shared" si="117"/>
        <v>0</v>
      </c>
      <c r="BX160" s="90"/>
      <c r="BY160" s="90"/>
      <c r="BZ160" s="90"/>
      <c r="CA160" s="116"/>
      <c r="CB160" s="16">
        <f t="shared" si="118"/>
        <v>0</v>
      </c>
      <c r="CC160" s="90"/>
      <c r="CD160" s="90"/>
      <c r="CE160" s="90"/>
      <c r="CF160" s="116"/>
      <c r="CG160" s="16">
        <f t="shared" si="119"/>
        <v>0</v>
      </c>
      <c r="CH160" s="90"/>
      <c r="CI160" s="90"/>
      <c r="CJ160" s="90"/>
      <c r="CK160" s="116"/>
      <c r="CL160" s="16">
        <f t="shared" si="120"/>
        <v>0</v>
      </c>
      <c r="CM160" s="90"/>
      <c r="CN160" s="90"/>
      <c r="CO160" s="90"/>
      <c r="CP160" s="116"/>
      <c r="CQ160" s="16">
        <f t="shared" si="121"/>
        <v>0</v>
      </c>
      <c r="CR160" s="90"/>
      <c r="CS160" s="90"/>
      <c r="CT160" s="90"/>
      <c r="CU160" s="116"/>
      <c r="CV160" s="16">
        <f t="shared" si="122"/>
        <v>0</v>
      </c>
      <c r="CW160" s="90"/>
      <c r="CX160" s="90"/>
      <c r="CY160" s="90"/>
      <c r="CZ160" s="116"/>
      <c r="DA160" s="16">
        <f t="shared" si="123"/>
        <v>0</v>
      </c>
      <c r="DB160" s="90"/>
      <c r="DC160" s="90"/>
      <c r="DD160" s="90"/>
      <c r="DE160" s="116"/>
      <c r="DF160" s="16">
        <f t="shared" si="124"/>
        <v>0</v>
      </c>
      <c r="DG160" s="90"/>
      <c r="DH160" s="90"/>
      <c r="DI160" s="90"/>
      <c r="DJ160" s="116"/>
      <c r="DK160" s="16">
        <f t="shared" si="125"/>
        <v>0</v>
      </c>
      <c r="DL160" s="90"/>
      <c r="DM160" s="90"/>
      <c r="DN160" s="90"/>
      <c r="DO160" s="116"/>
      <c r="DP160" s="16">
        <f t="shared" si="126"/>
        <v>0</v>
      </c>
      <c r="DQ160" s="90"/>
      <c r="DR160" s="90"/>
      <c r="DS160" s="90"/>
      <c r="DT160" s="116"/>
      <c r="DU160" s="16">
        <f t="shared" si="127"/>
        <v>0</v>
      </c>
      <c r="DV160" s="90"/>
      <c r="DW160" s="90"/>
      <c r="DX160" s="90"/>
      <c r="DY160" s="116"/>
      <c r="DZ160" s="16">
        <f t="shared" si="128"/>
        <v>0</v>
      </c>
      <c r="EA160" s="90"/>
      <c r="EB160" s="90"/>
      <c r="EC160" s="90"/>
      <c r="ED160" s="116"/>
      <c r="EE160" s="16">
        <f t="shared" si="129"/>
        <v>0</v>
      </c>
      <c r="EF160" s="90"/>
      <c r="EG160" s="90"/>
      <c r="EH160" s="90"/>
      <c r="EI160" s="116"/>
      <c r="EJ160" s="16">
        <f t="shared" si="130"/>
        <v>0</v>
      </c>
      <c r="EK160" s="90"/>
      <c r="EL160" s="90"/>
      <c r="EM160" s="90"/>
      <c r="EN160" s="116"/>
      <c r="EO160" s="16">
        <f t="shared" si="131"/>
        <v>0</v>
      </c>
      <c r="EP160" s="90"/>
      <c r="EQ160" s="90"/>
      <c r="ER160" s="90"/>
      <c r="ES160" s="116"/>
      <c r="ET160" s="16">
        <f t="shared" si="132"/>
        <v>0</v>
      </c>
      <c r="EU160" s="90"/>
      <c r="EV160" s="90"/>
      <c r="EW160" s="90"/>
      <c r="EX160" s="116"/>
      <c r="EY160" s="16">
        <f t="shared" si="133"/>
        <v>0</v>
      </c>
      <c r="EZ160" s="90"/>
      <c r="FA160" s="90"/>
      <c r="FB160" s="90"/>
      <c r="FC160" s="116"/>
      <c r="FD160" s="16">
        <f t="shared" si="134"/>
        <v>0</v>
      </c>
      <c r="FE160" s="90"/>
      <c r="FF160" s="90"/>
      <c r="FG160" s="90"/>
      <c r="FH160" s="116"/>
      <c r="FI160" s="16">
        <f t="shared" si="135"/>
        <v>0</v>
      </c>
      <c r="FJ160" s="90"/>
      <c r="FK160" s="90"/>
      <c r="FL160" s="90"/>
      <c r="FM160" s="116"/>
      <c r="FN160" s="16">
        <f t="shared" si="136"/>
        <v>0</v>
      </c>
      <c r="FO160" s="90"/>
      <c r="FP160" s="90"/>
      <c r="FQ160" s="90"/>
      <c r="FR160" s="116"/>
      <c r="FS160" s="16">
        <f t="shared" si="137"/>
        <v>0</v>
      </c>
      <c r="FT160" s="90"/>
      <c r="FU160" s="90"/>
      <c r="FV160" s="90"/>
      <c r="FW160" s="116"/>
      <c r="FX160" s="16">
        <f t="shared" si="138"/>
        <v>0</v>
      </c>
      <c r="FY160" s="90"/>
      <c r="FZ160" s="90"/>
      <c r="GA160" s="90"/>
      <c r="GB160" s="116"/>
      <c r="GC160" s="16">
        <f t="shared" si="139"/>
        <v>0</v>
      </c>
      <c r="GD160" s="90"/>
      <c r="GE160" s="90"/>
      <c r="GF160" s="90"/>
      <c r="GG160" s="116"/>
      <c r="GH160" s="16">
        <f t="shared" si="140"/>
        <v>0</v>
      </c>
      <c r="GI160" s="90"/>
      <c r="GJ160" s="90"/>
      <c r="GK160" s="90"/>
      <c r="GL160" s="116"/>
      <c r="GM160" s="16">
        <f t="shared" si="141"/>
        <v>0</v>
      </c>
      <c r="GN160" s="90"/>
      <c r="GO160" s="90"/>
      <c r="GP160" s="90"/>
      <c r="GQ160" s="116"/>
      <c r="GR160" s="16">
        <f t="shared" si="142"/>
        <v>0</v>
      </c>
      <c r="GS160" s="90"/>
      <c r="GT160" s="90"/>
      <c r="GU160" s="90"/>
      <c r="GV160" s="116"/>
      <c r="GW160" s="16">
        <f t="shared" si="143"/>
        <v>0</v>
      </c>
      <c r="GX160" s="90"/>
      <c r="GY160" s="90"/>
      <c r="GZ160" s="90"/>
      <c r="HA160" s="116"/>
      <c r="HB160" s="16">
        <f t="shared" si="144"/>
        <v>0</v>
      </c>
      <c r="HC160" s="90"/>
      <c r="HD160" s="90"/>
      <c r="HE160" s="90"/>
      <c r="HF160" s="116"/>
      <c r="HG160" s="16">
        <f t="shared" si="145"/>
        <v>0</v>
      </c>
      <c r="HH160" s="90"/>
      <c r="HI160" s="90"/>
      <c r="HJ160" s="90"/>
      <c r="HK160" s="116"/>
      <c r="HL160" s="16">
        <f t="shared" si="146"/>
        <v>0</v>
      </c>
      <c r="HM160" s="90"/>
      <c r="HN160" s="90"/>
      <c r="HO160" s="90"/>
      <c r="HP160" s="116"/>
      <c r="HQ160" s="16">
        <f t="shared" si="147"/>
        <v>0</v>
      </c>
      <c r="HR160" s="90"/>
      <c r="HS160" s="90"/>
      <c r="HT160" s="90"/>
      <c r="HU160" s="116"/>
      <c r="HV160" s="16">
        <f t="shared" si="148"/>
        <v>0</v>
      </c>
      <c r="HW160" s="90"/>
      <c r="HX160" s="90"/>
      <c r="HY160" s="90"/>
      <c r="HZ160" s="116"/>
      <c r="IA160" s="16">
        <f t="shared" si="149"/>
        <v>0</v>
      </c>
      <c r="IB160" s="90"/>
      <c r="IC160" s="90"/>
      <c r="ID160" s="90"/>
      <c r="IE160" s="116"/>
      <c r="IF160" s="16">
        <f t="shared" si="150"/>
        <v>0</v>
      </c>
      <c r="IG160" s="90"/>
      <c r="IH160" s="90"/>
      <c r="II160" s="90"/>
      <c r="IJ160" s="116"/>
      <c r="IK160" s="16">
        <f t="shared" si="151"/>
        <v>0</v>
      </c>
      <c r="IL160" s="90"/>
      <c r="IM160" s="90"/>
      <c r="IN160" s="90"/>
      <c r="IO160" s="116"/>
      <c r="IP160" s="16">
        <f t="shared" si="152"/>
        <v>0</v>
      </c>
    </row>
    <row r="161" spans="1:250" x14ac:dyDescent="0.25">
      <c r="A161" s="90"/>
      <c r="B161" s="90"/>
      <c r="C161" s="90"/>
      <c r="D161" s="116"/>
      <c r="E161" s="16">
        <f t="shared" si="103"/>
        <v>0</v>
      </c>
      <c r="F161" s="90"/>
      <c r="G161" s="90"/>
      <c r="H161" s="90"/>
      <c r="I161" s="116"/>
      <c r="J161" s="16">
        <f t="shared" si="104"/>
        <v>0</v>
      </c>
      <c r="K161" s="90"/>
      <c r="L161" s="90"/>
      <c r="M161" s="90"/>
      <c r="N161" s="116"/>
      <c r="O161" s="16">
        <f t="shared" si="105"/>
        <v>0</v>
      </c>
      <c r="P161" s="90"/>
      <c r="Q161" s="90"/>
      <c r="R161" s="90"/>
      <c r="S161" s="116"/>
      <c r="T161" s="16">
        <f t="shared" si="106"/>
        <v>0</v>
      </c>
      <c r="U161" s="90"/>
      <c r="V161" s="90"/>
      <c r="W161" s="90"/>
      <c r="X161" s="116"/>
      <c r="Y161" s="16">
        <f t="shared" si="107"/>
        <v>0</v>
      </c>
      <c r="Z161" s="90"/>
      <c r="AA161" s="90"/>
      <c r="AB161" s="90"/>
      <c r="AC161" s="116"/>
      <c r="AD161" s="16">
        <f t="shared" si="108"/>
        <v>0</v>
      </c>
      <c r="AE161" s="90"/>
      <c r="AF161" s="90"/>
      <c r="AG161" s="90"/>
      <c r="AH161" s="116"/>
      <c r="AI161" s="16">
        <f t="shared" si="109"/>
        <v>0</v>
      </c>
      <c r="AJ161" s="90"/>
      <c r="AK161" s="90"/>
      <c r="AL161" s="90"/>
      <c r="AM161" s="116"/>
      <c r="AN161" s="16">
        <f t="shared" si="110"/>
        <v>0</v>
      </c>
      <c r="AO161" s="90"/>
      <c r="AP161" s="90"/>
      <c r="AQ161" s="90"/>
      <c r="AR161" s="116"/>
      <c r="AS161" s="16">
        <f t="shared" si="111"/>
        <v>0</v>
      </c>
      <c r="AT161" s="90"/>
      <c r="AU161" s="90"/>
      <c r="AV161" s="90"/>
      <c r="AW161" s="116"/>
      <c r="AX161" s="16">
        <f t="shared" si="112"/>
        <v>0</v>
      </c>
      <c r="AY161" s="90"/>
      <c r="AZ161" s="90"/>
      <c r="BA161" s="90"/>
      <c r="BB161" s="116"/>
      <c r="BC161" s="16">
        <f t="shared" si="113"/>
        <v>0</v>
      </c>
      <c r="BD161" s="90"/>
      <c r="BE161" s="90"/>
      <c r="BF161" s="90"/>
      <c r="BG161" s="116"/>
      <c r="BH161" s="16">
        <f t="shared" si="114"/>
        <v>0</v>
      </c>
      <c r="BI161" s="90"/>
      <c r="BJ161" s="90"/>
      <c r="BK161" s="90"/>
      <c r="BL161" s="116"/>
      <c r="BM161" s="16">
        <f t="shared" si="115"/>
        <v>0</v>
      </c>
      <c r="BN161" s="90"/>
      <c r="BO161" s="90"/>
      <c r="BP161" s="90"/>
      <c r="BQ161" s="116"/>
      <c r="BR161" s="16">
        <f t="shared" si="116"/>
        <v>0</v>
      </c>
      <c r="BS161" s="90"/>
      <c r="BT161" s="90"/>
      <c r="BU161" s="90"/>
      <c r="BV161" s="116"/>
      <c r="BW161" s="16">
        <f t="shared" si="117"/>
        <v>0</v>
      </c>
      <c r="BX161" s="90"/>
      <c r="BY161" s="90"/>
      <c r="BZ161" s="90"/>
      <c r="CA161" s="116"/>
      <c r="CB161" s="16">
        <f t="shared" si="118"/>
        <v>0</v>
      </c>
      <c r="CC161" s="90"/>
      <c r="CD161" s="90"/>
      <c r="CE161" s="90"/>
      <c r="CF161" s="116"/>
      <c r="CG161" s="16">
        <f t="shared" si="119"/>
        <v>0</v>
      </c>
      <c r="CH161" s="90"/>
      <c r="CI161" s="90"/>
      <c r="CJ161" s="90"/>
      <c r="CK161" s="116"/>
      <c r="CL161" s="16">
        <f t="shared" si="120"/>
        <v>0</v>
      </c>
      <c r="CM161" s="90"/>
      <c r="CN161" s="90"/>
      <c r="CO161" s="90"/>
      <c r="CP161" s="116"/>
      <c r="CQ161" s="16">
        <f t="shared" si="121"/>
        <v>0</v>
      </c>
      <c r="CR161" s="90"/>
      <c r="CS161" s="90"/>
      <c r="CT161" s="90"/>
      <c r="CU161" s="116"/>
      <c r="CV161" s="16">
        <f t="shared" si="122"/>
        <v>0</v>
      </c>
      <c r="CW161" s="90"/>
      <c r="CX161" s="90"/>
      <c r="CY161" s="90"/>
      <c r="CZ161" s="116"/>
      <c r="DA161" s="16">
        <f t="shared" si="123"/>
        <v>0</v>
      </c>
      <c r="DB161" s="90"/>
      <c r="DC161" s="90"/>
      <c r="DD161" s="90"/>
      <c r="DE161" s="116"/>
      <c r="DF161" s="16">
        <f t="shared" si="124"/>
        <v>0</v>
      </c>
      <c r="DG161" s="90"/>
      <c r="DH161" s="90"/>
      <c r="DI161" s="90"/>
      <c r="DJ161" s="116"/>
      <c r="DK161" s="16">
        <f t="shared" si="125"/>
        <v>0</v>
      </c>
      <c r="DL161" s="90"/>
      <c r="DM161" s="90"/>
      <c r="DN161" s="90"/>
      <c r="DO161" s="116"/>
      <c r="DP161" s="16">
        <f t="shared" si="126"/>
        <v>0</v>
      </c>
      <c r="DQ161" s="90"/>
      <c r="DR161" s="90"/>
      <c r="DS161" s="90"/>
      <c r="DT161" s="116"/>
      <c r="DU161" s="16">
        <f t="shared" si="127"/>
        <v>0</v>
      </c>
      <c r="DV161" s="90"/>
      <c r="DW161" s="90"/>
      <c r="DX161" s="90"/>
      <c r="DY161" s="116"/>
      <c r="DZ161" s="16">
        <f t="shared" si="128"/>
        <v>0</v>
      </c>
      <c r="EA161" s="90"/>
      <c r="EB161" s="90"/>
      <c r="EC161" s="90"/>
      <c r="ED161" s="116"/>
      <c r="EE161" s="16">
        <f t="shared" si="129"/>
        <v>0</v>
      </c>
      <c r="EF161" s="90"/>
      <c r="EG161" s="90"/>
      <c r="EH161" s="90"/>
      <c r="EI161" s="116"/>
      <c r="EJ161" s="16">
        <f t="shared" si="130"/>
        <v>0</v>
      </c>
      <c r="EK161" s="90"/>
      <c r="EL161" s="90"/>
      <c r="EM161" s="90"/>
      <c r="EN161" s="116"/>
      <c r="EO161" s="16">
        <f t="shared" si="131"/>
        <v>0</v>
      </c>
      <c r="EP161" s="90"/>
      <c r="EQ161" s="90"/>
      <c r="ER161" s="90"/>
      <c r="ES161" s="116"/>
      <c r="ET161" s="16">
        <f t="shared" si="132"/>
        <v>0</v>
      </c>
      <c r="EU161" s="90"/>
      <c r="EV161" s="90"/>
      <c r="EW161" s="90"/>
      <c r="EX161" s="116"/>
      <c r="EY161" s="16">
        <f t="shared" si="133"/>
        <v>0</v>
      </c>
      <c r="EZ161" s="90"/>
      <c r="FA161" s="90"/>
      <c r="FB161" s="90"/>
      <c r="FC161" s="116"/>
      <c r="FD161" s="16">
        <f t="shared" si="134"/>
        <v>0</v>
      </c>
      <c r="FE161" s="90"/>
      <c r="FF161" s="90"/>
      <c r="FG161" s="90"/>
      <c r="FH161" s="116"/>
      <c r="FI161" s="16">
        <f t="shared" si="135"/>
        <v>0</v>
      </c>
      <c r="FJ161" s="90"/>
      <c r="FK161" s="90"/>
      <c r="FL161" s="90"/>
      <c r="FM161" s="116"/>
      <c r="FN161" s="16">
        <f t="shared" si="136"/>
        <v>0</v>
      </c>
      <c r="FO161" s="90"/>
      <c r="FP161" s="90"/>
      <c r="FQ161" s="90"/>
      <c r="FR161" s="116"/>
      <c r="FS161" s="16">
        <f t="shared" si="137"/>
        <v>0</v>
      </c>
      <c r="FT161" s="90"/>
      <c r="FU161" s="90"/>
      <c r="FV161" s="90"/>
      <c r="FW161" s="116"/>
      <c r="FX161" s="16">
        <f t="shared" si="138"/>
        <v>0</v>
      </c>
      <c r="FY161" s="90"/>
      <c r="FZ161" s="90"/>
      <c r="GA161" s="90"/>
      <c r="GB161" s="116"/>
      <c r="GC161" s="16">
        <f t="shared" si="139"/>
        <v>0</v>
      </c>
      <c r="GD161" s="90"/>
      <c r="GE161" s="90"/>
      <c r="GF161" s="90"/>
      <c r="GG161" s="116"/>
      <c r="GH161" s="16">
        <f t="shared" si="140"/>
        <v>0</v>
      </c>
      <c r="GI161" s="90"/>
      <c r="GJ161" s="90"/>
      <c r="GK161" s="90"/>
      <c r="GL161" s="116"/>
      <c r="GM161" s="16">
        <f t="shared" si="141"/>
        <v>0</v>
      </c>
      <c r="GN161" s="90"/>
      <c r="GO161" s="90"/>
      <c r="GP161" s="90"/>
      <c r="GQ161" s="116"/>
      <c r="GR161" s="16">
        <f t="shared" si="142"/>
        <v>0</v>
      </c>
      <c r="GS161" s="90"/>
      <c r="GT161" s="90"/>
      <c r="GU161" s="90"/>
      <c r="GV161" s="116"/>
      <c r="GW161" s="16">
        <f t="shared" si="143"/>
        <v>0</v>
      </c>
      <c r="GX161" s="90"/>
      <c r="GY161" s="90"/>
      <c r="GZ161" s="90"/>
      <c r="HA161" s="116"/>
      <c r="HB161" s="16">
        <f t="shared" si="144"/>
        <v>0</v>
      </c>
      <c r="HC161" s="90"/>
      <c r="HD161" s="90"/>
      <c r="HE161" s="90"/>
      <c r="HF161" s="116"/>
      <c r="HG161" s="16">
        <f t="shared" si="145"/>
        <v>0</v>
      </c>
      <c r="HH161" s="90"/>
      <c r="HI161" s="90"/>
      <c r="HJ161" s="90"/>
      <c r="HK161" s="116"/>
      <c r="HL161" s="16">
        <f t="shared" si="146"/>
        <v>0</v>
      </c>
      <c r="HM161" s="90"/>
      <c r="HN161" s="90"/>
      <c r="HO161" s="90"/>
      <c r="HP161" s="116"/>
      <c r="HQ161" s="16">
        <f t="shared" si="147"/>
        <v>0</v>
      </c>
      <c r="HR161" s="90"/>
      <c r="HS161" s="90"/>
      <c r="HT161" s="90"/>
      <c r="HU161" s="116"/>
      <c r="HV161" s="16">
        <f t="shared" si="148"/>
        <v>0</v>
      </c>
      <c r="HW161" s="90"/>
      <c r="HX161" s="90"/>
      <c r="HY161" s="90"/>
      <c r="HZ161" s="116"/>
      <c r="IA161" s="16">
        <f t="shared" si="149"/>
        <v>0</v>
      </c>
      <c r="IB161" s="90"/>
      <c r="IC161" s="90"/>
      <c r="ID161" s="90"/>
      <c r="IE161" s="116"/>
      <c r="IF161" s="16">
        <f t="shared" si="150"/>
        <v>0</v>
      </c>
      <c r="IG161" s="90"/>
      <c r="IH161" s="90"/>
      <c r="II161" s="90"/>
      <c r="IJ161" s="116"/>
      <c r="IK161" s="16">
        <f t="shared" si="151"/>
        <v>0</v>
      </c>
      <c r="IL161" s="90"/>
      <c r="IM161" s="90"/>
      <c r="IN161" s="90"/>
      <c r="IO161" s="116"/>
      <c r="IP161" s="16">
        <f t="shared" si="152"/>
        <v>0</v>
      </c>
    </row>
    <row r="162" spans="1:250" x14ac:dyDescent="0.25">
      <c r="A162" s="90"/>
      <c r="B162" s="90"/>
      <c r="C162" s="90"/>
      <c r="D162" s="116"/>
      <c r="E162" s="16">
        <f t="shared" si="103"/>
        <v>0</v>
      </c>
      <c r="F162" s="90"/>
      <c r="G162" s="90"/>
      <c r="H162" s="90"/>
      <c r="I162" s="116"/>
      <c r="J162" s="16">
        <f t="shared" si="104"/>
        <v>0</v>
      </c>
      <c r="K162" s="90"/>
      <c r="L162" s="90"/>
      <c r="M162" s="90"/>
      <c r="N162" s="116"/>
      <c r="O162" s="16">
        <f t="shared" si="105"/>
        <v>0</v>
      </c>
      <c r="P162" s="90"/>
      <c r="Q162" s="90"/>
      <c r="R162" s="90"/>
      <c r="S162" s="116"/>
      <c r="T162" s="16">
        <f t="shared" si="106"/>
        <v>0</v>
      </c>
      <c r="U162" s="90"/>
      <c r="V162" s="90"/>
      <c r="W162" s="90"/>
      <c r="X162" s="116"/>
      <c r="Y162" s="16">
        <f t="shared" si="107"/>
        <v>0</v>
      </c>
      <c r="Z162" s="90"/>
      <c r="AA162" s="90"/>
      <c r="AB162" s="90"/>
      <c r="AC162" s="116"/>
      <c r="AD162" s="16">
        <f t="shared" si="108"/>
        <v>0</v>
      </c>
      <c r="AE162" s="90"/>
      <c r="AF162" s="90"/>
      <c r="AG162" s="90"/>
      <c r="AH162" s="116"/>
      <c r="AI162" s="16">
        <f t="shared" si="109"/>
        <v>0</v>
      </c>
      <c r="AJ162" s="90"/>
      <c r="AK162" s="90"/>
      <c r="AL162" s="90"/>
      <c r="AM162" s="116"/>
      <c r="AN162" s="16">
        <f t="shared" si="110"/>
        <v>0</v>
      </c>
      <c r="AO162" s="90"/>
      <c r="AP162" s="90"/>
      <c r="AQ162" s="90"/>
      <c r="AR162" s="116"/>
      <c r="AS162" s="16">
        <f t="shared" si="111"/>
        <v>0</v>
      </c>
      <c r="AT162" s="90"/>
      <c r="AU162" s="90"/>
      <c r="AV162" s="90"/>
      <c r="AW162" s="116"/>
      <c r="AX162" s="16">
        <f t="shared" si="112"/>
        <v>0</v>
      </c>
      <c r="AY162" s="90"/>
      <c r="AZ162" s="90"/>
      <c r="BA162" s="90"/>
      <c r="BB162" s="116"/>
      <c r="BC162" s="16">
        <f t="shared" si="113"/>
        <v>0</v>
      </c>
      <c r="BD162" s="90"/>
      <c r="BE162" s="90"/>
      <c r="BF162" s="90"/>
      <c r="BG162" s="116"/>
      <c r="BH162" s="16">
        <f t="shared" si="114"/>
        <v>0</v>
      </c>
      <c r="BI162" s="90"/>
      <c r="BJ162" s="90"/>
      <c r="BK162" s="90"/>
      <c r="BL162" s="116"/>
      <c r="BM162" s="16">
        <f t="shared" si="115"/>
        <v>0</v>
      </c>
      <c r="BN162" s="90"/>
      <c r="BO162" s="90"/>
      <c r="BP162" s="90"/>
      <c r="BQ162" s="116"/>
      <c r="BR162" s="16">
        <f t="shared" si="116"/>
        <v>0</v>
      </c>
      <c r="BS162" s="90"/>
      <c r="BT162" s="90"/>
      <c r="BU162" s="90"/>
      <c r="BV162" s="116"/>
      <c r="BW162" s="16">
        <f t="shared" si="117"/>
        <v>0</v>
      </c>
      <c r="BX162" s="90"/>
      <c r="BY162" s="90"/>
      <c r="BZ162" s="90"/>
      <c r="CA162" s="116"/>
      <c r="CB162" s="16">
        <f t="shared" si="118"/>
        <v>0</v>
      </c>
      <c r="CC162" s="90"/>
      <c r="CD162" s="90"/>
      <c r="CE162" s="90"/>
      <c r="CF162" s="116"/>
      <c r="CG162" s="16">
        <f t="shared" si="119"/>
        <v>0</v>
      </c>
      <c r="CH162" s="90"/>
      <c r="CI162" s="90"/>
      <c r="CJ162" s="90"/>
      <c r="CK162" s="116"/>
      <c r="CL162" s="16">
        <f t="shared" si="120"/>
        <v>0</v>
      </c>
      <c r="CM162" s="90"/>
      <c r="CN162" s="90"/>
      <c r="CO162" s="90"/>
      <c r="CP162" s="116"/>
      <c r="CQ162" s="16">
        <f t="shared" si="121"/>
        <v>0</v>
      </c>
      <c r="CR162" s="90"/>
      <c r="CS162" s="90"/>
      <c r="CT162" s="90"/>
      <c r="CU162" s="116"/>
      <c r="CV162" s="16">
        <f t="shared" si="122"/>
        <v>0</v>
      </c>
      <c r="CW162" s="90"/>
      <c r="CX162" s="90"/>
      <c r="CY162" s="90"/>
      <c r="CZ162" s="116"/>
      <c r="DA162" s="16">
        <f t="shared" si="123"/>
        <v>0</v>
      </c>
      <c r="DB162" s="90"/>
      <c r="DC162" s="90"/>
      <c r="DD162" s="90"/>
      <c r="DE162" s="116"/>
      <c r="DF162" s="16">
        <f t="shared" si="124"/>
        <v>0</v>
      </c>
      <c r="DG162" s="90"/>
      <c r="DH162" s="90"/>
      <c r="DI162" s="90"/>
      <c r="DJ162" s="116"/>
      <c r="DK162" s="16">
        <f t="shared" si="125"/>
        <v>0</v>
      </c>
      <c r="DL162" s="90"/>
      <c r="DM162" s="90"/>
      <c r="DN162" s="90"/>
      <c r="DO162" s="116"/>
      <c r="DP162" s="16">
        <f t="shared" si="126"/>
        <v>0</v>
      </c>
      <c r="DQ162" s="90"/>
      <c r="DR162" s="90"/>
      <c r="DS162" s="90"/>
      <c r="DT162" s="116"/>
      <c r="DU162" s="16">
        <f t="shared" si="127"/>
        <v>0</v>
      </c>
      <c r="DV162" s="90"/>
      <c r="DW162" s="90"/>
      <c r="DX162" s="90"/>
      <c r="DY162" s="116"/>
      <c r="DZ162" s="16">
        <f t="shared" si="128"/>
        <v>0</v>
      </c>
      <c r="EA162" s="90"/>
      <c r="EB162" s="90"/>
      <c r="EC162" s="90"/>
      <c r="ED162" s="116"/>
      <c r="EE162" s="16">
        <f t="shared" si="129"/>
        <v>0</v>
      </c>
      <c r="EF162" s="90"/>
      <c r="EG162" s="90"/>
      <c r="EH162" s="90"/>
      <c r="EI162" s="116"/>
      <c r="EJ162" s="16">
        <f t="shared" si="130"/>
        <v>0</v>
      </c>
      <c r="EK162" s="90"/>
      <c r="EL162" s="90"/>
      <c r="EM162" s="90"/>
      <c r="EN162" s="116"/>
      <c r="EO162" s="16">
        <f t="shared" si="131"/>
        <v>0</v>
      </c>
      <c r="EP162" s="90"/>
      <c r="EQ162" s="90"/>
      <c r="ER162" s="90"/>
      <c r="ES162" s="116"/>
      <c r="ET162" s="16">
        <f t="shared" si="132"/>
        <v>0</v>
      </c>
      <c r="EU162" s="90"/>
      <c r="EV162" s="90"/>
      <c r="EW162" s="90"/>
      <c r="EX162" s="116"/>
      <c r="EY162" s="16">
        <f t="shared" si="133"/>
        <v>0</v>
      </c>
      <c r="EZ162" s="90"/>
      <c r="FA162" s="90"/>
      <c r="FB162" s="90"/>
      <c r="FC162" s="116"/>
      <c r="FD162" s="16">
        <f t="shared" si="134"/>
        <v>0</v>
      </c>
      <c r="FE162" s="90"/>
      <c r="FF162" s="90"/>
      <c r="FG162" s="90"/>
      <c r="FH162" s="116"/>
      <c r="FI162" s="16">
        <f t="shared" si="135"/>
        <v>0</v>
      </c>
      <c r="FJ162" s="90"/>
      <c r="FK162" s="90"/>
      <c r="FL162" s="90"/>
      <c r="FM162" s="116"/>
      <c r="FN162" s="16">
        <f t="shared" si="136"/>
        <v>0</v>
      </c>
      <c r="FO162" s="90"/>
      <c r="FP162" s="90"/>
      <c r="FQ162" s="90"/>
      <c r="FR162" s="116"/>
      <c r="FS162" s="16">
        <f t="shared" si="137"/>
        <v>0</v>
      </c>
      <c r="FT162" s="90"/>
      <c r="FU162" s="90"/>
      <c r="FV162" s="90"/>
      <c r="FW162" s="116"/>
      <c r="FX162" s="16">
        <f t="shared" si="138"/>
        <v>0</v>
      </c>
      <c r="FY162" s="90"/>
      <c r="FZ162" s="90"/>
      <c r="GA162" s="90"/>
      <c r="GB162" s="116"/>
      <c r="GC162" s="16">
        <f t="shared" si="139"/>
        <v>0</v>
      </c>
      <c r="GD162" s="90"/>
      <c r="GE162" s="90"/>
      <c r="GF162" s="90"/>
      <c r="GG162" s="116"/>
      <c r="GH162" s="16">
        <f t="shared" si="140"/>
        <v>0</v>
      </c>
      <c r="GI162" s="90"/>
      <c r="GJ162" s="90"/>
      <c r="GK162" s="90"/>
      <c r="GL162" s="116"/>
      <c r="GM162" s="16">
        <f t="shared" si="141"/>
        <v>0</v>
      </c>
      <c r="GN162" s="90"/>
      <c r="GO162" s="90"/>
      <c r="GP162" s="90"/>
      <c r="GQ162" s="116"/>
      <c r="GR162" s="16">
        <f t="shared" si="142"/>
        <v>0</v>
      </c>
      <c r="GS162" s="90"/>
      <c r="GT162" s="90"/>
      <c r="GU162" s="90"/>
      <c r="GV162" s="116"/>
      <c r="GW162" s="16">
        <f t="shared" si="143"/>
        <v>0</v>
      </c>
      <c r="GX162" s="90"/>
      <c r="GY162" s="90"/>
      <c r="GZ162" s="90"/>
      <c r="HA162" s="116"/>
      <c r="HB162" s="16">
        <f t="shared" si="144"/>
        <v>0</v>
      </c>
      <c r="HC162" s="90"/>
      <c r="HD162" s="90"/>
      <c r="HE162" s="90"/>
      <c r="HF162" s="116"/>
      <c r="HG162" s="16">
        <f t="shared" si="145"/>
        <v>0</v>
      </c>
      <c r="HH162" s="90"/>
      <c r="HI162" s="90"/>
      <c r="HJ162" s="90"/>
      <c r="HK162" s="116"/>
      <c r="HL162" s="16">
        <f t="shared" si="146"/>
        <v>0</v>
      </c>
      <c r="HM162" s="90"/>
      <c r="HN162" s="90"/>
      <c r="HO162" s="90"/>
      <c r="HP162" s="116"/>
      <c r="HQ162" s="16">
        <f t="shared" si="147"/>
        <v>0</v>
      </c>
      <c r="HR162" s="90"/>
      <c r="HS162" s="90"/>
      <c r="HT162" s="90"/>
      <c r="HU162" s="116"/>
      <c r="HV162" s="16">
        <f t="shared" si="148"/>
        <v>0</v>
      </c>
      <c r="HW162" s="90"/>
      <c r="HX162" s="90"/>
      <c r="HY162" s="90"/>
      <c r="HZ162" s="116"/>
      <c r="IA162" s="16">
        <f t="shared" si="149"/>
        <v>0</v>
      </c>
      <c r="IB162" s="90"/>
      <c r="IC162" s="90"/>
      <c r="ID162" s="90"/>
      <c r="IE162" s="116"/>
      <c r="IF162" s="16">
        <f t="shared" si="150"/>
        <v>0</v>
      </c>
      <c r="IG162" s="90"/>
      <c r="IH162" s="90"/>
      <c r="II162" s="90"/>
      <c r="IJ162" s="116"/>
      <c r="IK162" s="16">
        <f t="shared" si="151"/>
        <v>0</v>
      </c>
      <c r="IL162" s="90"/>
      <c r="IM162" s="90"/>
      <c r="IN162" s="90"/>
      <c r="IO162" s="116"/>
      <c r="IP162" s="16">
        <f t="shared" si="152"/>
        <v>0</v>
      </c>
    </row>
    <row r="163" spans="1:250" x14ac:dyDescent="0.25">
      <c r="A163" s="90"/>
      <c r="B163" s="90"/>
      <c r="C163" s="90"/>
      <c r="D163" s="116"/>
      <c r="E163" s="16">
        <f t="shared" si="103"/>
        <v>0</v>
      </c>
      <c r="F163" s="90"/>
      <c r="G163" s="90"/>
      <c r="H163" s="90"/>
      <c r="I163" s="116"/>
      <c r="J163" s="16">
        <f t="shared" si="104"/>
        <v>0</v>
      </c>
      <c r="K163" s="90"/>
      <c r="L163" s="90"/>
      <c r="M163" s="90"/>
      <c r="N163" s="116"/>
      <c r="O163" s="16">
        <f t="shared" si="105"/>
        <v>0</v>
      </c>
      <c r="P163" s="90"/>
      <c r="Q163" s="90"/>
      <c r="R163" s="90"/>
      <c r="S163" s="116"/>
      <c r="T163" s="16">
        <f t="shared" si="106"/>
        <v>0</v>
      </c>
      <c r="U163" s="90"/>
      <c r="V163" s="90"/>
      <c r="W163" s="90"/>
      <c r="X163" s="116"/>
      <c r="Y163" s="16">
        <f t="shared" si="107"/>
        <v>0</v>
      </c>
      <c r="Z163" s="90"/>
      <c r="AA163" s="90"/>
      <c r="AB163" s="90"/>
      <c r="AC163" s="116"/>
      <c r="AD163" s="16">
        <f t="shared" si="108"/>
        <v>0</v>
      </c>
      <c r="AE163" s="90"/>
      <c r="AF163" s="90"/>
      <c r="AG163" s="90"/>
      <c r="AH163" s="116"/>
      <c r="AI163" s="16">
        <f t="shared" si="109"/>
        <v>0</v>
      </c>
      <c r="AJ163" s="90"/>
      <c r="AK163" s="90"/>
      <c r="AL163" s="90"/>
      <c r="AM163" s="116"/>
      <c r="AN163" s="16">
        <f t="shared" si="110"/>
        <v>0</v>
      </c>
      <c r="AO163" s="90"/>
      <c r="AP163" s="90"/>
      <c r="AQ163" s="90"/>
      <c r="AR163" s="116"/>
      <c r="AS163" s="16">
        <f t="shared" si="111"/>
        <v>0</v>
      </c>
      <c r="AT163" s="90"/>
      <c r="AU163" s="90"/>
      <c r="AV163" s="90"/>
      <c r="AW163" s="116"/>
      <c r="AX163" s="16">
        <f t="shared" si="112"/>
        <v>0</v>
      </c>
      <c r="AY163" s="90"/>
      <c r="AZ163" s="90"/>
      <c r="BA163" s="90"/>
      <c r="BB163" s="116"/>
      <c r="BC163" s="16">
        <f t="shared" si="113"/>
        <v>0</v>
      </c>
      <c r="BD163" s="90"/>
      <c r="BE163" s="90"/>
      <c r="BF163" s="90"/>
      <c r="BG163" s="116"/>
      <c r="BH163" s="16">
        <f t="shared" si="114"/>
        <v>0</v>
      </c>
      <c r="BI163" s="90"/>
      <c r="BJ163" s="90"/>
      <c r="BK163" s="90"/>
      <c r="BL163" s="116"/>
      <c r="BM163" s="16">
        <f t="shared" si="115"/>
        <v>0</v>
      </c>
      <c r="BN163" s="90"/>
      <c r="BO163" s="90"/>
      <c r="BP163" s="90"/>
      <c r="BQ163" s="116"/>
      <c r="BR163" s="16">
        <f t="shared" si="116"/>
        <v>0</v>
      </c>
      <c r="BS163" s="90"/>
      <c r="BT163" s="90"/>
      <c r="BU163" s="90"/>
      <c r="BV163" s="116"/>
      <c r="BW163" s="16">
        <f t="shared" si="117"/>
        <v>0</v>
      </c>
      <c r="BX163" s="90"/>
      <c r="BY163" s="90"/>
      <c r="BZ163" s="90"/>
      <c r="CA163" s="116"/>
      <c r="CB163" s="16">
        <f t="shared" si="118"/>
        <v>0</v>
      </c>
      <c r="CC163" s="90"/>
      <c r="CD163" s="90"/>
      <c r="CE163" s="90"/>
      <c r="CF163" s="116"/>
      <c r="CG163" s="16">
        <f t="shared" si="119"/>
        <v>0</v>
      </c>
      <c r="CH163" s="90"/>
      <c r="CI163" s="90"/>
      <c r="CJ163" s="90"/>
      <c r="CK163" s="116"/>
      <c r="CL163" s="16">
        <f t="shared" si="120"/>
        <v>0</v>
      </c>
      <c r="CM163" s="90"/>
      <c r="CN163" s="90"/>
      <c r="CO163" s="90"/>
      <c r="CP163" s="116"/>
      <c r="CQ163" s="16">
        <f t="shared" si="121"/>
        <v>0</v>
      </c>
      <c r="CR163" s="90"/>
      <c r="CS163" s="90"/>
      <c r="CT163" s="90"/>
      <c r="CU163" s="116"/>
      <c r="CV163" s="16">
        <f t="shared" si="122"/>
        <v>0</v>
      </c>
      <c r="CW163" s="90"/>
      <c r="CX163" s="90"/>
      <c r="CY163" s="90"/>
      <c r="CZ163" s="116"/>
      <c r="DA163" s="16">
        <f t="shared" si="123"/>
        <v>0</v>
      </c>
      <c r="DB163" s="90"/>
      <c r="DC163" s="90"/>
      <c r="DD163" s="90"/>
      <c r="DE163" s="116"/>
      <c r="DF163" s="16">
        <f t="shared" si="124"/>
        <v>0</v>
      </c>
      <c r="DG163" s="90"/>
      <c r="DH163" s="90"/>
      <c r="DI163" s="90"/>
      <c r="DJ163" s="116"/>
      <c r="DK163" s="16">
        <f t="shared" si="125"/>
        <v>0</v>
      </c>
      <c r="DL163" s="90"/>
      <c r="DM163" s="90"/>
      <c r="DN163" s="90"/>
      <c r="DO163" s="116"/>
      <c r="DP163" s="16">
        <f t="shared" si="126"/>
        <v>0</v>
      </c>
      <c r="DQ163" s="90"/>
      <c r="DR163" s="90"/>
      <c r="DS163" s="90"/>
      <c r="DT163" s="116"/>
      <c r="DU163" s="16">
        <f t="shared" si="127"/>
        <v>0</v>
      </c>
      <c r="DV163" s="90"/>
      <c r="DW163" s="90"/>
      <c r="DX163" s="90"/>
      <c r="DY163" s="116"/>
      <c r="DZ163" s="16">
        <f t="shared" si="128"/>
        <v>0</v>
      </c>
      <c r="EA163" s="90"/>
      <c r="EB163" s="90"/>
      <c r="EC163" s="90"/>
      <c r="ED163" s="116"/>
      <c r="EE163" s="16">
        <f t="shared" si="129"/>
        <v>0</v>
      </c>
      <c r="EF163" s="90"/>
      <c r="EG163" s="90"/>
      <c r="EH163" s="90"/>
      <c r="EI163" s="116"/>
      <c r="EJ163" s="16">
        <f t="shared" si="130"/>
        <v>0</v>
      </c>
      <c r="EK163" s="90"/>
      <c r="EL163" s="90"/>
      <c r="EM163" s="90"/>
      <c r="EN163" s="116"/>
      <c r="EO163" s="16">
        <f t="shared" si="131"/>
        <v>0</v>
      </c>
      <c r="EP163" s="90"/>
      <c r="EQ163" s="90"/>
      <c r="ER163" s="90"/>
      <c r="ES163" s="116"/>
      <c r="ET163" s="16">
        <f t="shared" si="132"/>
        <v>0</v>
      </c>
      <c r="EU163" s="90"/>
      <c r="EV163" s="90"/>
      <c r="EW163" s="90"/>
      <c r="EX163" s="116"/>
      <c r="EY163" s="16">
        <f t="shared" si="133"/>
        <v>0</v>
      </c>
      <c r="EZ163" s="90"/>
      <c r="FA163" s="90"/>
      <c r="FB163" s="90"/>
      <c r="FC163" s="116"/>
      <c r="FD163" s="16">
        <f t="shared" si="134"/>
        <v>0</v>
      </c>
      <c r="FE163" s="90"/>
      <c r="FF163" s="90"/>
      <c r="FG163" s="90"/>
      <c r="FH163" s="116"/>
      <c r="FI163" s="16">
        <f t="shared" si="135"/>
        <v>0</v>
      </c>
      <c r="FJ163" s="90"/>
      <c r="FK163" s="90"/>
      <c r="FL163" s="90"/>
      <c r="FM163" s="116"/>
      <c r="FN163" s="16">
        <f t="shared" si="136"/>
        <v>0</v>
      </c>
      <c r="FO163" s="90"/>
      <c r="FP163" s="90"/>
      <c r="FQ163" s="90"/>
      <c r="FR163" s="116"/>
      <c r="FS163" s="16">
        <f t="shared" si="137"/>
        <v>0</v>
      </c>
      <c r="FT163" s="90"/>
      <c r="FU163" s="90"/>
      <c r="FV163" s="90"/>
      <c r="FW163" s="116"/>
      <c r="FX163" s="16">
        <f t="shared" si="138"/>
        <v>0</v>
      </c>
      <c r="FY163" s="90"/>
      <c r="FZ163" s="90"/>
      <c r="GA163" s="90"/>
      <c r="GB163" s="116"/>
      <c r="GC163" s="16">
        <f t="shared" si="139"/>
        <v>0</v>
      </c>
      <c r="GD163" s="90"/>
      <c r="GE163" s="90"/>
      <c r="GF163" s="90"/>
      <c r="GG163" s="116"/>
      <c r="GH163" s="16">
        <f t="shared" si="140"/>
        <v>0</v>
      </c>
      <c r="GI163" s="90"/>
      <c r="GJ163" s="90"/>
      <c r="GK163" s="90"/>
      <c r="GL163" s="116"/>
      <c r="GM163" s="16">
        <f t="shared" si="141"/>
        <v>0</v>
      </c>
      <c r="GN163" s="90"/>
      <c r="GO163" s="90"/>
      <c r="GP163" s="90"/>
      <c r="GQ163" s="116"/>
      <c r="GR163" s="16">
        <f t="shared" si="142"/>
        <v>0</v>
      </c>
      <c r="GS163" s="90"/>
      <c r="GT163" s="90"/>
      <c r="GU163" s="90"/>
      <c r="GV163" s="116"/>
      <c r="GW163" s="16">
        <f t="shared" si="143"/>
        <v>0</v>
      </c>
      <c r="GX163" s="90"/>
      <c r="GY163" s="90"/>
      <c r="GZ163" s="90"/>
      <c r="HA163" s="116"/>
      <c r="HB163" s="16">
        <f t="shared" si="144"/>
        <v>0</v>
      </c>
      <c r="HC163" s="90"/>
      <c r="HD163" s="90"/>
      <c r="HE163" s="90"/>
      <c r="HF163" s="116"/>
      <c r="HG163" s="16">
        <f t="shared" si="145"/>
        <v>0</v>
      </c>
      <c r="HH163" s="90"/>
      <c r="HI163" s="90"/>
      <c r="HJ163" s="90"/>
      <c r="HK163" s="116"/>
      <c r="HL163" s="16">
        <f t="shared" si="146"/>
        <v>0</v>
      </c>
      <c r="HM163" s="90"/>
      <c r="HN163" s="90"/>
      <c r="HO163" s="90"/>
      <c r="HP163" s="116"/>
      <c r="HQ163" s="16">
        <f t="shared" si="147"/>
        <v>0</v>
      </c>
      <c r="HR163" s="90"/>
      <c r="HS163" s="90"/>
      <c r="HT163" s="90"/>
      <c r="HU163" s="116"/>
      <c r="HV163" s="16">
        <f t="shared" si="148"/>
        <v>0</v>
      </c>
      <c r="HW163" s="90"/>
      <c r="HX163" s="90"/>
      <c r="HY163" s="90"/>
      <c r="HZ163" s="116"/>
      <c r="IA163" s="16">
        <f t="shared" si="149"/>
        <v>0</v>
      </c>
      <c r="IB163" s="90"/>
      <c r="IC163" s="90"/>
      <c r="ID163" s="90"/>
      <c r="IE163" s="116"/>
      <c r="IF163" s="16">
        <f t="shared" si="150"/>
        <v>0</v>
      </c>
      <c r="IG163" s="90"/>
      <c r="IH163" s="90"/>
      <c r="II163" s="90"/>
      <c r="IJ163" s="116"/>
      <c r="IK163" s="16">
        <f t="shared" si="151"/>
        <v>0</v>
      </c>
      <c r="IL163" s="90"/>
      <c r="IM163" s="90"/>
      <c r="IN163" s="90"/>
      <c r="IO163" s="116"/>
      <c r="IP163" s="16">
        <f t="shared" si="152"/>
        <v>0</v>
      </c>
    </row>
    <row r="164" spans="1:250" x14ac:dyDescent="0.25">
      <c r="A164" s="90"/>
      <c r="B164" s="90"/>
      <c r="C164" s="90"/>
      <c r="D164" s="116"/>
      <c r="E164" s="16">
        <f t="shared" si="103"/>
        <v>0</v>
      </c>
      <c r="F164" s="90"/>
      <c r="G164" s="90"/>
      <c r="H164" s="90"/>
      <c r="I164" s="116"/>
      <c r="J164" s="16">
        <f t="shared" si="104"/>
        <v>0</v>
      </c>
      <c r="K164" s="90"/>
      <c r="L164" s="90"/>
      <c r="M164" s="90"/>
      <c r="N164" s="116"/>
      <c r="O164" s="16">
        <f t="shared" si="105"/>
        <v>0</v>
      </c>
      <c r="P164" s="90"/>
      <c r="Q164" s="90"/>
      <c r="R164" s="90"/>
      <c r="S164" s="116"/>
      <c r="T164" s="16">
        <f t="shared" si="106"/>
        <v>0</v>
      </c>
      <c r="U164" s="90"/>
      <c r="V164" s="90"/>
      <c r="W164" s="90"/>
      <c r="X164" s="116"/>
      <c r="Y164" s="16">
        <f t="shared" si="107"/>
        <v>0</v>
      </c>
      <c r="Z164" s="90"/>
      <c r="AA164" s="90"/>
      <c r="AB164" s="90"/>
      <c r="AC164" s="116"/>
      <c r="AD164" s="16">
        <f t="shared" si="108"/>
        <v>0</v>
      </c>
      <c r="AE164" s="90"/>
      <c r="AF164" s="90"/>
      <c r="AG164" s="90"/>
      <c r="AH164" s="116"/>
      <c r="AI164" s="16">
        <f t="shared" si="109"/>
        <v>0</v>
      </c>
      <c r="AJ164" s="90"/>
      <c r="AK164" s="90"/>
      <c r="AL164" s="90"/>
      <c r="AM164" s="116"/>
      <c r="AN164" s="16">
        <f t="shared" si="110"/>
        <v>0</v>
      </c>
      <c r="AO164" s="90"/>
      <c r="AP164" s="90"/>
      <c r="AQ164" s="90"/>
      <c r="AR164" s="116"/>
      <c r="AS164" s="16">
        <f t="shared" si="111"/>
        <v>0</v>
      </c>
      <c r="AT164" s="90"/>
      <c r="AU164" s="90"/>
      <c r="AV164" s="90"/>
      <c r="AW164" s="116"/>
      <c r="AX164" s="16">
        <f t="shared" si="112"/>
        <v>0</v>
      </c>
      <c r="AY164" s="90"/>
      <c r="AZ164" s="90"/>
      <c r="BA164" s="90"/>
      <c r="BB164" s="116"/>
      <c r="BC164" s="16">
        <f t="shared" si="113"/>
        <v>0</v>
      </c>
      <c r="BD164" s="90"/>
      <c r="BE164" s="90"/>
      <c r="BF164" s="90"/>
      <c r="BG164" s="116"/>
      <c r="BH164" s="16">
        <f t="shared" si="114"/>
        <v>0</v>
      </c>
      <c r="BI164" s="90"/>
      <c r="BJ164" s="90"/>
      <c r="BK164" s="90"/>
      <c r="BL164" s="116"/>
      <c r="BM164" s="16">
        <f t="shared" si="115"/>
        <v>0</v>
      </c>
      <c r="BN164" s="90"/>
      <c r="BO164" s="90"/>
      <c r="BP164" s="90"/>
      <c r="BQ164" s="116"/>
      <c r="BR164" s="16">
        <f t="shared" si="116"/>
        <v>0</v>
      </c>
      <c r="BS164" s="90"/>
      <c r="BT164" s="90"/>
      <c r="BU164" s="90"/>
      <c r="BV164" s="116"/>
      <c r="BW164" s="16">
        <f t="shared" si="117"/>
        <v>0</v>
      </c>
      <c r="BX164" s="90"/>
      <c r="BY164" s="90"/>
      <c r="BZ164" s="90"/>
      <c r="CA164" s="116"/>
      <c r="CB164" s="16">
        <f t="shared" si="118"/>
        <v>0</v>
      </c>
      <c r="CC164" s="90"/>
      <c r="CD164" s="90"/>
      <c r="CE164" s="90"/>
      <c r="CF164" s="116"/>
      <c r="CG164" s="16">
        <f t="shared" si="119"/>
        <v>0</v>
      </c>
      <c r="CH164" s="90"/>
      <c r="CI164" s="90"/>
      <c r="CJ164" s="90"/>
      <c r="CK164" s="116"/>
      <c r="CL164" s="16">
        <f t="shared" si="120"/>
        <v>0</v>
      </c>
      <c r="CM164" s="90"/>
      <c r="CN164" s="90"/>
      <c r="CO164" s="90"/>
      <c r="CP164" s="116"/>
      <c r="CQ164" s="16">
        <f t="shared" si="121"/>
        <v>0</v>
      </c>
      <c r="CR164" s="90"/>
      <c r="CS164" s="90"/>
      <c r="CT164" s="90"/>
      <c r="CU164" s="116"/>
      <c r="CV164" s="16">
        <f t="shared" si="122"/>
        <v>0</v>
      </c>
      <c r="CW164" s="90"/>
      <c r="CX164" s="90"/>
      <c r="CY164" s="90"/>
      <c r="CZ164" s="116"/>
      <c r="DA164" s="16">
        <f t="shared" si="123"/>
        <v>0</v>
      </c>
      <c r="DB164" s="90"/>
      <c r="DC164" s="90"/>
      <c r="DD164" s="90"/>
      <c r="DE164" s="116"/>
      <c r="DF164" s="16">
        <f t="shared" si="124"/>
        <v>0</v>
      </c>
      <c r="DG164" s="90"/>
      <c r="DH164" s="90"/>
      <c r="DI164" s="90"/>
      <c r="DJ164" s="116"/>
      <c r="DK164" s="16">
        <f t="shared" si="125"/>
        <v>0</v>
      </c>
      <c r="DL164" s="90"/>
      <c r="DM164" s="90"/>
      <c r="DN164" s="90"/>
      <c r="DO164" s="116"/>
      <c r="DP164" s="16">
        <f t="shared" si="126"/>
        <v>0</v>
      </c>
      <c r="DQ164" s="90"/>
      <c r="DR164" s="90"/>
      <c r="DS164" s="90"/>
      <c r="DT164" s="116"/>
      <c r="DU164" s="16">
        <f t="shared" si="127"/>
        <v>0</v>
      </c>
      <c r="DV164" s="90"/>
      <c r="DW164" s="90"/>
      <c r="DX164" s="90"/>
      <c r="DY164" s="116"/>
      <c r="DZ164" s="16">
        <f t="shared" si="128"/>
        <v>0</v>
      </c>
      <c r="EA164" s="90"/>
      <c r="EB164" s="90"/>
      <c r="EC164" s="90"/>
      <c r="ED164" s="116"/>
      <c r="EE164" s="16">
        <f t="shared" si="129"/>
        <v>0</v>
      </c>
      <c r="EF164" s="90"/>
      <c r="EG164" s="90"/>
      <c r="EH164" s="90"/>
      <c r="EI164" s="116"/>
      <c r="EJ164" s="16">
        <f t="shared" si="130"/>
        <v>0</v>
      </c>
      <c r="EK164" s="90"/>
      <c r="EL164" s="90"/>
      <c r="EM164" s="90"/>
      <c r="EN164" s="116"/>
      <c r="EO164" s="16">
        <f t="shared" si="131"/>
        <v>0</v>
      </c>
      <c r="EP164" s="90"/>
      <c r="EQ164" s="90"/>
      <c r="ER164" s="90"/>
      <c r="ES164" s="116"/>
      <c r="ET164" s="16">
        <f t="shared" si="132"/>
        <v>0</v>
      </c>
      <c r="EU164" s="90"/>
      <c r="EV164" s="90"/>
      <c r="EW164" s="90"/>
      <c r="EX164" s="116"/>
      <c r="EY164" s="16">
        <f t="shared" si="133"/>
        <v>0</v>
      </c>
      <c r="EZ164" s="90"/>
      <c r="FA164" s="90"/>
      <c r="FB164" s="90"/>
      <c r="FC164" s="116"/>
      <c r="FD164" s="16">
        <f t="shared" si="134"/>
        <v>0</v>
      </c>
      <c r="FE164" s="90"/>
      <c r="FF164" s="90"/>
      <c r="FG164" s="90"/>
      <c r="FH164" s="116"/>
      <c r="FI164" s="16">
        <f t="shared" si="135"/>
        <v>0</v>
      </c>
      <c r="FJ164" s="90"/>
      <c r="FK164" s="90"/>
      <c r="FL164" s="90"/>
      <c r="FM164" s="116"/>
      <c r="FN164" s="16">
        <f t="shared" si="136"/>
        <v>0</v>
      </c>
      <c r="FO164" s="90"/>
      <c r="FP164" s="90"/>
      <c r="FQ164" s="90"/>
      <c r="FR164" s="116"/>
      <c r="FS164" s="16">
        <f t="shared" si="137"/>
        <v>0</v>
      </c>
      <c r="FT164" s="90"/>
      <c r="FU164" s="90"/>
      <c r="FV164" s="90"/>
      <c r="FW164" s="116"/>
      <c r="FX164" s="16">
        <f t="shared" si="138"/>
        <v>0</v>
      </c>
      <c r="FY164" s="90"/>
      <c r="FZ164" s="90"/>
      <c r="GA164" s="90"/>
      <c r="GB164" s="116"/>
      <c r="GC164" s="16">
        <f t="shared" si="139"/>
        <v>0</v>
      </c>
      <c r="GD164" s="90"/>
      <c r="GE164" s="90"/>
      <c r="GF164" s="90"/>
      <c r="GG164" s="116"/>
      <c r="GH164" s="16">
        <f t="shared" si="140"/>
        <v>0</v>
      </c>
      <c r="GI164" s="90"/>
      <c r="GJ164" s="90"/>
      <c r="GK164" s="90"/>
      <c r="GL164" s="116"/>
      <c r="GM164" s="16">
        <f t="shared" si="141"/>
        <v>0</v>
      </c>
      <c r="GN164" s="90"/>
      <c r="GO164" s="90"/>
      <c r="GP164" s="90"/>
      <c r="GQ164" s="116"/>
      <c r="GR164" s="16">
        <f t="shared" si="142"/>
        <v>0</v>
      </c>
      <c r="GS164" s="90"/>
      <c r="GT164" s="90"/>
      <c r="GU164" s="90"/>
      <c r="GV164" s="116"/>
      <c r="GW164" s="16">
        <f t="shared" si="143"/>
        <v>0</v>
      </c>
      <c r="GX164" s="90"/>
      <c r="GY164" s="90"/>
      <c r="GZ164" s="90"/>
      <c r="HA164" s="116"/>
      <c r="HB164" s="16">
        <f t="shared" si="144"/>
        <v>0</v>
      </c>
      <c r="HC164" s="90"/>
      <c r="HD164" s="90"/>
      <c r="HE164" s="90"/>
      <c r="HF164" s="116"/>
      <c r="HG164" s="16">
        <f t="shared" si="145"/>
        <v>0</v>
      </c>
      <c r="HH164" s="90"/>
      <c r="HI164" s="90"/>
      <c r="HJ164" s="90"/>
      <c r="HK164" s="116"/>
      <c r="HL164" s="16">
        <f t="shared" si="146"/>
        <v>0</v>
      </c>
      <c r="HM164" s="90"/>
      <c r="HN164" s="90"/>
      <c r="HO164" s="90"/>
      <c r="HP164" s="116"/>
      <c r="HQ164" s="16">
        <f t="shared" si="147"/>
        <v>0</v>
      </c>
      <c r="HR164" s="90"/>
      <c r="HS164" s="90"/>
      <c r="HT164" s="90"/>
      <c r="HU164" s="116"/>
      <c r="HV164" s="16">
        <f t="shared" si="148"/>
        <v>0</v>
      </c>
      <c r="HW164" s="90"/>
      <c r="HX164" s="90"/>
      <c r="HY164" s="90"/>
      <c r="HZ164" s="116"/>
      <c r="IA164" s="16">
        <f t="shared" si="149"/>
        <v>0</v>
      </c>
      <c r="IB164" s="90"/>
      <c r="IC164" s="90"/>
      <c r="ID164" s="90"/>
      <c r="IE164" s="116"/>
      <c r="IF164" s="16">
        <f t="shared" si="150"/>
        <v>0</v>
      </c>
      <c r="IG164" s="90"/>
      <c r="IH164" s="90"/>
      <c r="II164" s="90"/>
      <c r="IJ164" s="116"/>
      <c r="IK164" s="16">
        <f t="shared" si="151"/>
        <v>0</v>
      </c>
      <c r="IL164" s="90"/>
      <c r="IM164" s="90"/>
      <c r="IN164" s="90"/>
      <c r="IO164" s="116"/>
      <c r="IP164" s="16">
        <f t="shared" si="152"/>
        <v>0</v>
      </c>
    </row>
    <row r="165" spans="1:250" x14ac:dyDescent="0.25">
      <c r="A165" s="90"/>
      <c r="B165" s="90"/>
      <c r="C165" s="90"/>
      <c r="D165" s="116"/>
      <c r="E165" s="16">
        <f t="shared" si="103"/>
        <v>0</v>
      </c>
      <c r="F165" s="90"/>
      <c r="G165" s="90"/>
      <c r="H165" s="90"/>
      <c r="I165" s="116"/>
      <c r="J165" s="16">
        <f t="shared" si="104"/>
        <v>0</v>
      </c>
      <c r="K165" s="90"/>
      <c r="L165" s="90"/>
      <c r="M165" s="90"/>
      <c r="N165" s="116"/>
      <c r="O165" s="16">
        <f t="shared" si="105"/>
        <v>0</v>
      </c>
      <c r="P165" s="90"/>
      <c r="Q165" s="90"/>
      <c r="R165" s="90"/>
      <c r="S165" s="116"/>
      <c r="T165" s="16">
        <f t="shared" si="106"/>
        <v>0</v>
      </c>
      <c r="U165" s="90"/>
      <c r="V165" s="90"/>
      <c r="W165" s="90"/>
      <c r="X165" s="116"/>
      <c r="Y165" s="16">
        <f t="shared" si="107"/>
        <v>0</v>
      </c>
      <c r="Z165" s="90"/>
      <c r="AA165" s="90"/>
      <c r="AB165" s="90"/>
      <c r="AC165" s="116"/>
      <c r="AD165" s="16">
        <f t="shared" si="108"/>
        <v>0</v>
      </c>
      <c r="AE165" s="90"/>
      <c r="AF165" s="90"/>
      <c r="AG165" s="90"/>
      <c r="AH165" s="116"/>
      <c r="AI165" s="16">
        <f t="shared" si="109"/>
        <v>0</v>
      </c>
      <c r="AJ165" s="90"/>
      <c r="AK165" s="90"/>
      <c r="AL165" s="90"/>
      <c r="AM165" s="116"/>
      <c r="AN165" s="16">
        <f t="shared" si="110"/>
        <v>0</v>
      </c>
      <c r="AO165" s="90"/>
      <c r="AP165" s="90"/>
      <c r="AQ165" s="90"/>
      <c r="AR165" s="116"/>
      <c r="AS165" s="16">
        <f t="shared" si="111"/>
        <v>0</v>
      </c>
      <c r="AT165" s="90"/>
      <c r="AU165" s="90"/>
      <c r="AV165" s="90"/>
      <c r="AW165" s="116"/>
      <c r="AX165" s="16">
        <f t="shared" si="112"/>
        <v>0</v>
      </c>
      <c r="AY165" s="90"/>
      <c r="AZ165" s="90"/>
      <c r="BA165" s="90"/>
      <c r="BB165" s="116"/>
      <c r="BC165" s="16">
        <f t="shared" si="113"/>
        <v>0</v>
      </c>
      <c r="BD165" s="90"/>
      <c r="BE165" s="90"/>
      <c r="BF165" s="90"/>
      <c r="BG165" s="116"/>
      <c r="BH165" s="16">
        <f t="shared" si="114"/>
        <v>0</v>
      </c>
      <c r="BI165" s="90"/>
      <c r="BJ165" s="90"/>
      <c r="BK165" s="90"/>
      <c r="BL165" s="116"/>
      <c r="BM165" s="16">
        <f t="shared" si="115"/>
        <v>0</v>
      </c>
      <c r="BN165" s="90"/>
      <c r="BO165" s="90"/>
      <c r="BP165" s="90"/>
      <c r="BQ165" s="116"/>
      <c r="BR165" s="16">
        <f t="shared" si="116"/>
        <v>0</v>
      </c>
      <c r="BS165" s="90"/>
      <c r="BT165" s="90"/>
      <c r="BU165" s="90"/>
      <c r="BV165" s="116"/>
      <c r="BW165" s="16">
        <f t="shared" si="117"/>
        <v>0</v>
      </c>
      <c r="BX165" s="90"/>
      <c r="BY165" s="90"/>
      <c r="BZ165" s="90"/>
      <c r="CA165" s="116"/>
      <c r="CB165" s="16">
        <f t="shared" si="118"/>
        <v>0</v>
      </c>
      <c r="CC165" s="90"/>
      <c r="CD165" s="90"/>
      <c r="CE165" s="90"/>
      <c r="CF165" s="116"/>
      <c r="CG165" s="16">
        <f t="shared" si="119"/>
        <v>0</v>
      </c>
      <c r="CH165" s="90"/>
      <c r="CI165" s="90"/>
      <c r="CJ165" s="90"/>
      <c r="CK165" s="116"/>
      <c r="CL165" s="16">
        <f t="shared" si="120"/>
        <v>0</v>
      </c>
      <c r="CM165" s="90"/>
      <c r="CN165" s="90"/>
      <c r="CO165" s="90"/>
      <c r="CP165" s="116"/>
      <c r="CQ165" s="16">
        <f t="shared" si="121"/>
        <v>0</v>
      </c>
      <c r="CR165" s="90"/>
      <c r="CS165" s="90"/>
      <c r="CT165" s="90"/>
      <c r="CU165" s="116"/>
      <c r="CV165" s="16">
        <f t="shared" si="122"/>
        <v>0</v>
      </c>
      <c r="CW165" s="90"/>
      <c r="CX165" s="90"/>
      <c r="CY165" s="90"/>
      <c r="CZ165" s="116"/>
      <c r="DA165" s="16">
        <f t="shared" si="123"/>
        <v>0</v>
      </c>
      <c r="DB165" s="90"/>
      <c r="DC165" s="90"/>
      <c r="DD165" s="90"/>
      <c r="DE165" s="116"/>
      <c r="DF165" s="16">
        <f t="shared" si="124"/>
        <v>0</v>
      </c>
      <c r="DG165" s="90"/>
      <c r="DH165" s="90"/>
      <c r="DI165" s="90"/>
      <c r="DJ165" s="116"/>
      <c r="DK165" s="16">
        <f t="shared" si="125"/>
        <v>0</v>
      </c>
      <c r="DL165" s="90"/>
      <c r="DM165" s="90"/>
      <c r="DN165" s="90"/>
      <c r="DO165" s="116"/>
      <c r="DP165" s="16">
        <f t="shared" si="126"/>
        <v>0</v>
      </c>
      <c r="DQ165" s="90"/>
      <c r="DR165" s="90"/>
      <c r="DS165" s="90"/>
      <c r="DT165" s="116"/>
      <c r="DU165" s="16">
        <f t="shared" si="127"/>
        <v>0</v>
      </c>
      <c r="DV165" s="90"/>
      <c r="DW165" s="90"/>
      <c r="DX165" s="90"/>
      <c r="DY165" s="116"/>
      <c r="DZ165" s="16">
        <f t="shared" si="128"/>
        <v>0</v>
      </c>
      <c r="EA165" s="90"/>
      <c r="EB165" s="90"/>
      <c r="EC165" s="90"/>
      <c r="ED165" s="116"/>
      <c r="EE165" s="16">
        <f t="shared" si="129"/>
        <v>0</v>
      </c>
      <c r="EF165" s="90"/>
      <c r="EG165" s="90"/>
      <c r="EH165" s="90"/>
      <c r="EI165" s="116"/>
      <c r="EJ165" s="16">
        <f t="shared" si="130"/>
        <v>0</v>
      </c>
      <c r="EK165" s="90"/>
      <c r="EL165" s="90"/>
      <c r="EM165" s="90"/>
      <c r="EN165" s="116"/>
      <c r="EO165" s="16">
        <f t="shared" si="131"/>
        <v>0</v>
      </c>
      <c r="EP165" s="90"/>
      <c r="EQ165" s="90"/>
      <c r="ER165" s="90"/>
      <c r="ES165" s="116"/>
      <c r="ET165" s="16">
        <f t="shared" si="132"/>
        <v>0</v>
      </c>
      <c r="EU165" s="90"/>
      <c r="EV165" s="90"/>
      <c r="EW165" s="90"/>
      <c r="EX165" s="116"/>
      <c r="EY165" s="16">
        <f t="shared" si="133"/>
        <v>0</v>
      </c>
      <c r="EZ165" s="90"/>
      <c r="FA165" s="90"/>
      <c r="FB165" s="90"/>
      <c r="FC165" s="116"/>
      <c r="FD165" s="16">
        <f t="shared" si="134"/>
        <v>0</v>
      </c>
      <c r="FE165" s="90"/>
      <c r="FF165" s="90"/>
      <c r="FG165" s="90"/>
      <c r="FH165" s="116"/>
      <c r="FI165" s="16">
        <f t="shared" si="135"/>
        <v>0</v>
      </c>
      <c r="FJ165" s="90"/>
      <c r="FK165" s="90"/>
      <c r="FL165" s="90"/>
      <c r="FM165" s="116"/>
      <c r="FN165" s="16">
        <f t="shared" si="136"/>
        <v>0</v>
      </c>
      <c r="FO165" s="90"/>
      <c r="FP165" s="90"/>
      <c r="FQ165" s="90"/>
      <c r="FR165" s="116"/>
      <c r="FS165" s="16">
        <f t="shared" si="137"/>
        <v>0</v>
      </c>
      <c r="FT165" s="90"/>
      <c r="FU165" s="90"/>
      <c r="FV165" s="90"/>
      <c r="FW165" s="116"/>
      <c r="FX165" s="16">
        <f t="shared" si="138"/>
        <v>0</v>
      </c>
      <c r="FY165" s="90"/>
      <c r="FZ165" s="90"/>
      <c r="GA165" s="90"/>
      <c r="GB165" s="116"/>
      <c r="GC165" s="16">
        <f t="shared" si="139"/>
        <v>0</v>
      </c>
      <c r="GD165" s="90"/>
      <c r="GE165" s="90"/>
      <c r="GF165" s="90"/>
      <c r="GG165" s="116"/>
      <c r="GH165" s="16">
        <f t="shared" si="140"/>
        <v>0</v>
      </c>
      <c r="GI165" s="90"/>
      <c r="GJ165" s="90"/>
      <c r="GK165" s="90"/>
      <c r="GL165" s="116"/>
      <c r="GM165" s="16">
        <f t="shared" si="141"/>
        <v>0</v>
      </c>
      <c r="GN165" s="90"/>
      <c r="GO165" s="90"/>
      <c r="GP165" s="90"/>
      <c r="GQ165" s="116"/>
      <c r="GR165" s="16">
        <f t="shared" si="142"/>
        <v>0</v>
      </c>
      <c r="GS165" s="90"/>
      <c r="GT165" s="90"/>
      <c r="GU165" s="90"/>
      <c r="GV165" s="116"/>
      <c r="GW165" s="16">
        <f t="shared" si="143"/>
        <v>0</v>
      </c>
      <c r="GX165" s="90"/>
      <c r="GY165" s="90"/>
      <c r="GZ165" s="90"/>
      <c r="HA165" s="116"/>
      <c r="HB165" s="16">
        <f t="shared" si="144"/>
        <v>0</v>
      </c>
      <c r="HC165" s="90"/>
      <c r="HD165" s="90"/>
      <c r="HE165" s="90"/>
      <c r="HF165" s="116"/>
      <c r="HG165" s="16">
        <f t="shared" si="145"/>
        <v>0</v>
      </c>
      <c r="HH165" s="90"/>
      <c r="HI165" s="90"/>
      <c r="HJ165" s="90"/>
      <c r="HK165" s="116"/>
      <c r="HL165" s="16">
        <f t="shared" si="146"/>
        <v>0</v>
      </c>
      <c r="HM165" s="90"/>
      <c r="HN165" s="90"/>
      <c r="HO165" s="90"/>
      <c r="HP165" s="116"/>
      <c r="HQ165" s="16">
        <f t="shared" si="147"/>
        <v>0</v>
      </c>
      <c r="HR165" s="90"/>
      <c r="HS165" s="90"/>
      <c r="HT165" s="90"/>
      <c r="HU165" s="116"/>
      <c r="HV165" s="16">
        <f t="shared" si="148"/>
        <v>0</v>
      </c>
      <c r="HW165" s="90"/>
      <c r="HX165" s="90"/>
      <c r="HY165" s="90"/>
      <c r="HZ165" s="116"/>
      <c r="IA165" s="16">
        <f t="shared" si="149"/>
        <v>0</v>
      </c>
      <c r="IB165" s="90"/>
      <c r="IC165" s="90"/>
      <c r="ID165" s="90"/>
      <c r="IE165" s="116"/>
      <c r="IF165" s="16">
        <f t="shared" si="150"/>
        <v>0</v>
      </c>
      <c r="IG165" s="90"/>
      <c r="IH165" s="90"/>
      <c r="II165" s="90"/>
      <c r="IJ165" s="116"/>
      <c r="IK165" s="16">
        <f t="shared" si="151"/>
        <v>0</v>
      </c>
      <c r="IL165" s="90"/>
      <c r="IM165" s="90"/>
      <c r="IN165" s="90"/>
      <c r="IO165" s="116"/>
      <c r="IP165" s="16">
        <f t="shared" si="152"/>
        <v>0</v>
      </c>
    </row>
    <row r="166" spans="1:250" x14ac:dyDescent="0.25">
      <c r="A166" s="90"/>
      <c r="B166" s="90"/>
      <c r="C166" s="90"/>
      <c r="D166" s="116"/>
      <c r="E166" s="16">
        <f t="shared" si="103"/>
        <v>0</v>
      </c>
      <c r="F166" s="90"/>
      <c r="G166" s="90"/>
      <c r="H166" s="90"/>
      <c r="I166" s="116"/>
      <c r="J166" s="16">
        <f t="shared" si="104"/>
        <v>0</v>
      </c>
      <c r="K166" s="90"/>
      <c r="L166" s="90"/>
      <c r="M166" s="90"/>
      <c r="N166" s="116"/>
      <c r="O166" s="16">
        <f t="shared" si="105"/>
        <v>0</v>
      </c>
      <c r="P166" s="90"/>
      <c r="Q166" s="90"/>
      <c r="R166" s="90"/>
      <c r="S166" s="116"/>
      <c r="T166" s="16">
        <f t="shared" si="106"/>
        <v>0</v>
      </c>
      <c r="U166" s="90"/>
      <c r="V166" s="90"/>
      <c r="W166" s="90"/>
      <c r="X166" s="116"/>
      <c r="Y166" s="16">
        <f t="shared" si="107"/>
        <v>0</v>
      </c>
      <c r="Z166" s="90"/>
      <c r="AA166" s="90"/>
      <c r="AB166" s="90"/>
      <c r="AC166" s="116"/>
      <c r="AD166" s="16">
        <f t="shared" si="108"/>
        <v>0</v>
      </c>
      <c r="AE166" s="90"/>
      <c r="AF166" s="90"/>
      <c r="AG166" s="90"/>
      <c r="AH166" s="116"/>
      <c r="AI166" s="16">
        <f t="shared" si="109"/>
        <v>0</v>
      </c>
      <c r="AJ166" s="90"/>
      <c r="AK166" s="90"/>
      <c r="AL166" s="90"/>
      <c r="AM166" s="116"/>
      <c r="AN166" s="16">
        <f t="shared" si="110"/>
        <v>0</v>
      </c>
      <c r="AO166" s="90"/>
      <c r="AP166" s="90"/>
      <c r="AQ166" s="90"/>
      <c r="AR166" s="116"/>
      <c r="AS166" s="16">
        <f t="shared" si="111"/>
        <v>0</v>
      </c>
      <c r="AT166" s="90"/>
      <c r="AU166" s="90"/>
      <c r="AV166" s="90"/>
      <c r="AW166" s="116"/>
      <c r="AX166" s="16">
        <f t="shared" si="112"/>
        <v>0</v>
      </c>
      <c r="AY166" s="90"/>
      <c r="AZ166" s="90"/>
      <c r="BA166" s="90"/>
      <c r="BB166" s="116"/>
      <c r="BC166" s="16">
        <f t="shared" si="113"/>
        <v>0</v>
      </c>
      <c r="BD166" s="90"/>
      <c r="BE166" s="90"/>
      <c r="BF166" s="90"/>
      <c r="BG166" s="116"/>
      <c r="BH166" s="16">
        <f t="shared" si="114"/>
        <v>0</v>
      </c>
      <c r="BI166" s="90"/>
      <c r="BJ166" s="90"/>
      <c r="BK166" s="90"/>
      <c r="BL166" s="116"/>
      <c r="BM166" s="16">
        <f t="shared" si="115"/>
        <v>0</v>
      </c>
      <c r="BN166" s="90"/>
      <c r="BO166" s="90"/>
      <c r="BP166" s="90"/>
      <c r="BQ166" s="116"/>
      <c r="BR166" s="16">
        <f t="shared" si="116"/>
        <v>0</v>
      </c>
      <c r="BS166" s="90"/>
      <c r="BT166" s="90"/>
      <c r="BU166" s="90"/>
      <c r="BV166" s="116"/>
      <c r="BW166" s="16">
        <f t="shared" si="117"/>
        <v>0</v>
      </c>
      <c r="BX166" s="90"/>
      <c r="BY166" s="90"/>
      <c r="BZ166" s="90"/>
      <c r="CA166" s="116"/>
      <c r="CB166" s="16">
        <f t="shared" si="118"/>
        <v>0</v>
      </c>
      <c r="CC166" s="90"/>
      <c r="CD166" s="90"/>
      <c r="CE166" s="90"/>
      <c r="CF166" s="116"/>
      <c r="CG166" s="16">
        <f t="shared" si="119"/>
        <v>0</v>
      </c>
      <c r="CH166" s="90"/>
      <c r="CI166" s="90"/>
      <c r="CJ166" s="90"/>
      <c r="CK166" s="116"/>
      <c r="CL166" s="16">
        <f t="shared" si="120"/>
        <v>0</v>
      </c>
      <c r="CM166" s="90"/>
      <c r="CN166" s="90"/>
      <c r="CO166" s="90"/>
      <c r="CP166" s="116"/>
      <c r="CQ166" s="16">
        <f t="shared" si="121"/>
        <v>0</v>
      </c>
      <c r="CR166" s="90"/>
      <c r="CS166" s="90"/>
      <c r="CT166" s="90"/>
      <c r="CU166" s="116"/>
      <c r="CV166" s="16">
        <f t="shared" si="122"/>
        <v>0</v>
      </c>
      <c r="CW166" s="90"/>
      <c r="CX166" s="90"/>
      <c r="CY166" s="90"/>
      <c r="CZ166" s="116"/>
      <c r="DA166" s="16">
        <f t="shared" si="123"/>
        <v>0</v>
      </c>
      <c r="DB166" s="90"/>
      <c r="DC166" s="90"/>
      <c r="DD166" s="90"/>
      <c r="DE166" s="116"/>
      <c r="DF166" s="16">
        <f t="shared" si="124"/>
        <v>0</v>
      </c>
      <c r="DG166" s="90"/>
      <c r="DH166" s="90"/>
      <c r="DI166" s="90"/>
      <c r="DJ166" s="116"/>
      <c r="DK166" s="16">
        <f t="shared" si="125"/>
        <v>0</v>
      </c>
      <c r="DL166" s="90"/>
      <c r="DM166" s="90"/>
      <c r="DN166" s="90"/>
      <c r="DO166" s="116"/>
      <c r="DP166" s="16">
        <f t="shared" si="126"/>
        <v>0</v>
      </c>
      <c r="DQ166" s="90"/>
      <c r="DR166" s="90"/>
      <c r="DS166" s="90"/>
      <c r="DT166" s="116"/>
      <c r="DU166" s="16">
        <f t="shared" si="127"/>
        <v>0</v>
      </c>
      <c r="DV166" s="90"/>
      <c r="DW166" s="90"/>
      <c r="DX166" s="90"/>
      <c r="DY166" s="116"/>
      <c r="DZ166" s="16">
        <f t="shared" si="128"/>
        <v>0</v>
      </c>
      <c r="EA166" s="90"/>
      <c r="EB166" s="90"/>
      <c r="EC166" s="90"/>
      <c r="ED166" s="116"/>
      <c r="EE166" s="16">
        <f t="shared" si="129"/>
        <v>0</v>
      </c>
      <c r="EF166" s="90"/>
      <c r="EG166" s="90"/>
      <c r="EH166" s="90"/>
      <c r="EI166" s="116"/>
      <c r="EJ166" s="16">
        <f t="shared" si="130"/>
        <v>0</v>
      </c>
      <c r="EK166" s="90"/>
      <c r="EL166" s="90"/>
      <c r="EM166" s="90"/>
      <c r="EN166" s="116"/>
      <c r="EO166" s="16">
        <f t="shared" si="131"/>
        <v>0</v>
      </c>
      <c r="EP166" s="90"/>
      <c r="EQ166" s="90"/>
      <c r="ER166" s="90"/>
      <c r="ES166" s="116"/>
      <c r="ET166" s="16">
        <f t="shared" si="132"/>
        <v>0</v>
      </c>
      <c r="EU166" s="90"/>
      <c r="EV166" s="90"/>
      <c r="EW166" s="90"/>
      <c r="EX166" s="116"/>
      <c r="EY166" s="16">
        <f t="shared" si="133"/>
        <v>0</v>
      </c>
      <c r="EZ166" s="90"/>
      <c r="FA166" s="90"/>
      <c r="FB166" s="90"/>
      <c r="FC166" s="116"/>
      <c r="FD166" s="16">
        <f t="shared" si="134"/>
        <v>0</v>
      </c>
      <c r="FE166" s="90"/>
      <c r="FF166" s="90"/>
      <c r="FG166" s="90"/>
      <c r="FH166" s="116"/>
      <c r="FI166" s="16">
        <f t="shared" si="135"/>
        <v>0</v>
      </c>
      <c r="FJ166" s="90"/>
      <c r="FK166" s="90"/>
      <c r="FL166" s="90"/>
      <c r="FM166" s="116"/>
      <c r="FN166" s="16">
        <f t="shared" si="136"/>
        <v>0</v>
      </c>
      <c r="FO166" s="90"/>
      <c r="FP166" s="90"/>
      <c r="FQ166" s="90"/>
      <c r="FR166" s="116"/>
      <c r="FS166" s="16">
        <f t="shared" si="137"/>
        <v>0</v>
      </c>
      <c r="FT166" s="90"/>
      <c r="FU166" s="90"/>
      <c r="FV166" s="90"/>
      <c r="FW166" s="116"/>
      <c r="FX166" s="16">
        <f t="shared" si="138"/>
        <v>0</v>
      </c>
      <c r="FY166" s="90"/>
      <c r="FZ166" s="90"/>
      <c r="GA166" s="90"/>
      <c r="GB166" s="116"/>
      <c r="GC166" s="16">
        <f t="shared" si="139"/>
        <v>0</v>
      </c>
      <c r="GD166" s="90"/>
      <c r="GE166" s="90"/>
      <c r="GF166" s="90"/>
      <c r="GG166" s="116"/>
      <c r="GH166" s="16">
        <f t="shared" si="140"/>
        <v>0</v>
      </c>
      <c r="GI166" s="90"/>
      <c r="GJ166" s="90"/>
      <c r="GK166" s="90"/>
      <c r="GL166" s="116"/>
      <c r="GM166" s="16">
        <f t="shared" si="141"/>
        <v>0</v>
      </c>
      <c r="GN166" s="90"/>
      <c r="GO166" s="90"/>
      <c r="GP166" s="90"/>
      <c r="GQ166" s="116"/>
      <c r="GR166" s="16">
        <f t="shared" si="142"/>
        <v>0</v>
      </c>
      <c r="GS166" s="90"/>
      <c r="GT166" s="90"/>
      <c r="GU166" s="90"/>
      <c r="GV166" s="116"/>
      <c r="GW166" s="16">
        <f t="shared" si="143"/>
        <v>0</v>
      </c>
      <c r="GX166" s="90"/>
      <c r="GY166" s="90"/>
      <c r="GZ166" s="90"/>
      <c r="HA166" s="116"/>
      <c r="HB166" s="16">
        <f t="shared" si="144"/>
        <v>0</v>
      </c>
      <c r="HC166" s="90"/>
      <c r="HD166" s="90"/>
      <c r="HE166" s="90"/>
      <c r="HF166" s="116"/>
      <c r="HG166" s="16">
        <f t="shared" si="145"/>
        <v>0</v>
      </c>
      <c r="HH166" s="90"/>
      <c r="HI166" s="90"/>
      <c r="HJ166" s="90"/>
      <c r="HK166" s="116"/>
      <c r="HL166" s="16">
        <f t="shared" si="146"/>
        <v>0</v>
      </c>
      <c r="HM166" s="90"/>
      <c r="HN166" s="90"/>
      <c r="HO166" s="90"/>
      <c r="HP166" s="116"/>
      <c r="HQ166" s="16">
        <f t="shared" si="147"/>
        <v>0</v>
      </c>
      <c r="HR166" s="90"/>
      <c r="HS166" s="90"/>
      <c r="HT166" s="90"/>
      <c r="HU166" s="116"/>
      <c r="HV166" s="16">
        <f t="shared" si="148"/>
        <v>0</v>
      </c>
      <c r="HW166" s="90"/>
      <c r="HX166" s="90"/>
      <c r="HY166" s="90"/>
      <c r="HZ166" s="116"/>
      <c r="IA166" s="16">
        <f t="shared" si="149"/>
        <v>0</v>
      </c>
      <c r="IB166" s="90"/>
      <c r="IC166" s="90"/>
      <c r="ID166" s="90"/>
      <c r="IE166" s="116"/>
      <c r="IF166" s="16">
        <f t="shared" si="150"/>
        <v>0</v>
      </c>
      <c r="IG166" s="90"/>
      <c r="IH166" s="90"/>
      <c r="II166" s="90"/>
      <c r="IJ166" s="116"/>
      <c r="IK166" s="16">
        <f t="shared" si="151"/>
        <v>0</v>
      </c>
      <c r="IL166" s="90"/>
      <c r="IM166" s="90"/>
      <c r="IN166" s="90"/>
      <c r="IO166" s="116"/>
      <c r="IP166" s="16">
        <f t="shared" si="152"/>
        <v>0</v>
      </c>
    </row>
    <row r="167" spans="1:250" x14ac:dyDescent="0.25">
      <c r="A167" s="90"/>
      <c r="B167" s="90"/>
      <c r="C167" s="90"/>
      <c r="D167" s="116"/>
      <c r="E167" s="16">
        <f t="shared" si="103"/>
        <v>0</v>
      </c>
      <c r="F167" s="90"/>
      <c r="G167" s="90"/>
      <c r="H167" s="90"/>
      <c r="I167" s="116"/>
      <c r="J167" s="16">
        <f t="shared" si="104"/>
        <v>0</v>
      </c>
      <c r="K167" s="90"/>
      <c r="L167" s="90"/>
      <c r="M167" s="90"/>
      <c r="N167" s="116"/>
      <c r="O167" s="16">
        <f t="shared" si="105"/>
        <v>0</v>
      </c>
      <c r="P167" s="90"/>
      <c r="Q167" s="90"/>
      <c r="R167" s="90"/>
      <c r="S167" s="116"/>
      <c r="T167" s="16">
        <f t="shared" si="106"/>
        <v>0</v>
      </c>
      <c r="U167" s="90"/>
      <c r="V167" s="90"/>
      <c r="W167" s="90"/>
      <c r="X167" s="116"/>
      <c r="Y167" s="16">
        <f t="shared" si="107"/>
        <v>0</v>
      </c>
      <c r="Z167" s="90"/>
      <c r="AA167" s="90"/>
      <c r="AB167" s="90"/>
      <c r="AC167" s="116"/>
      <c r="AD167" s="16">
        <f t="shared" si="108"/>
        <v>0</v>
      </c>
      <c r="AE167" s="90"/>
      <c r="AF167" s="90"/>
      <c r="AG167" s="90"/>
      <c r="AH167" s="116"/>
      <c r="AI167" s="16">
        <f t="shared" si="109"/>
        <v>0</v>
      </c>
      <c r="AJ167" s="90"/>
      <c r="AK167" s="90"/>
      <c r="AL167" s="90"/>
      <c r="AM167" s="116"/>
      <c r="AN167" s="16">
        <f t="shared" si="110"/>
        <v>0</v>
      </c>
      <c r="AO167" s="90"/>
      <c r="AP167" s="90"/>
      <c r="AQ167" s="90"/>
      <c r="AR167" s="116"/>
      <c r="AS167" s="16">
        <f t="shared" si="111"/>
        <v>0</v>
      </c>
      <c r="AT167" s="90"/>
      <c r="AU167" s="90"/>
      <c r="AV167" s="90"/>
      <c r="AW167" s="116"/>
      <c r="AX167" s="16">
        <f t="shared" si="112"/>
        <v>0</v>
      </c>
      <c r="AY167" s="90"/>
      <c r="AZ167" s="90"/>
      <c r="BA167" s="90"/>
      <c r="BB167" s="116"/>
      <c r="BC167" s="16">
        <f t="shared" si="113"/>
        <v>0</v>
      </c>
      <c r="BD167" s="90"/>
      <c r="BE167" s="90"/>
      <c r="BF167" s="90"/>
      <c r="BG167" s="116"/>
      <c r="BH167" s="16">
        <f t="shared" si="114"/>
        <v>0</v>
      </c>
      <c r="BI167" s="90"/>
      <c r="BJ167" s="90"/>
      <c r="BK167" s="90"/>
      <c r="BL167" s="116"/>
      <c r="BM167" s="16">
        <f t="shared" si="115"/>
        <v>0</v>
      </c>
      <c r="BN167" s="90"/>
      <c r="BO167" s="90"/>
      <c r="BP167" s="90"/>
      <c r="BQ167" s="116"/>
      <c r="BR167" s="16">
        <f t="shared" si="116"/>
        <v>0</v>
      </c>
      <c r="BS167" s="90"/>
      <c r="BT167" s="90"/>
      <c r="BU167" s="90"/>
      <c r="BV167" s="116"/>
      <c r="BW167" s="16">
        <f t="shared" si="117"/>
        <v>0</v>
      </c>
      <c r="BX167" s="90"/>
      <c r="BY167" s="90"/>
      <c r="BZ167" s="90"/>
      <c r="CA167" s="116"/>
      <c r="CB167" s="16">
        <f t="shared" si="118"/>
        <v>0</v>
      </c>
      <c r="CC167" s="90"/>
      <c r="CD167" s="90"/>
      <c r="CE167" s="90"/>
      <c r="CF167" s="116"/>
      <c r="CG167" s="16">
        <f t="shared" si="119"/>
        <v>0</v>
      </c>
      <c r="CH167" s="90"/>
      <c r="CI167" s="90"/>
      <c r="CJ167" s="90"/>
      <c r="CK167" s="116"/>
      <c r="CL167" s="16">
        <f t="shared" si="120"/>
        <v>0</v>
      </c>
      <c r="CM167" s="90"/>
      <c r="CN167" s="90"/>
      <c r="CO167" s="90"/>
      <c r="CP167" s="116"/>
      <c r="CQ167" s="16">
        <f t="shared" si="121"/>
        <v>0</v>
      </c>
      <c r="CR167" s="90"/>
      <c r="CS167" s="90"/>
      <c r="CT167" s="90"/>
      <c r="CU167" s="116"/>
      <c r="CV167" s="16">
        <f t="shared" si="122"/>
        <v>0</v>
      </c>
      <c r="CW167" s="90"/>
      <c r="CX167" s="90"/>
      <c r="CY167" s="90"/>
      <c r="CZ167" s="116"/>
      <c r="DA167" s="16">
        <f t="shared" si="123"/>
        <v>0</v>
      </c>
      <c r="DB167" s="90"/>
      <c r="DC167" s="90"/>
      <c r="DD167" s="90"/>
      <c r="DE167" s="116"/>
      <c r="DF167" s="16">
        <f t="shared" si="124"/>
        <v>0</v>
      </c>
      <c r="DG167" s="90"/>
      <c r="DH167" s="90"/>
      <c r="DI167" s="90"/>
      <c r="DJ167" s="116"/>
      <c r="DK167" s="16">
        <f t="shared" si="125"/>
        <v>0</v>
      </c>
      <c r="DL167" s="90"/>
      <c r="DM167" s="90"/>
      <c r="DN167" s="90"/>
      <c r="DO167" s="116"/>
      <c r="DP167" s="16">
        <f t="shared" si="126"/>
        <v>0</v>
      </c>
      <c r="DQ167" s="90"/>
      <c r="DR167" s="90"/>
      <c r="DS167" s="90"/>
      <c r="DT167" s="116"/>
      <c r="DU167" s="16">
        <f t="shared" si="127"/>
        <v>0</v>
      </c>
      <c r="DV167" s="90"/>
      <c r="DW167" s="90"/>
      <c r="DX167" s="90"/>
      <c r="DY167" s="116"/>
      <c r="DZ167" s="16">
        <f t="shared" si="128"/>
        <v>0</v>
      </c>
      <c r="EA167" s="90"/>
      <c r="EB167" s="90"/>
      <c r="EC167" s="90"/>
      <c r="ED167" s="116"/>
      <c r="EE167" s="16">
        <f t="shared" si="129"/>
        <v>0</v>
      </c>
      <c r="EF167" s="90"/>
      <c r="EG167" s="90"/>
      <c r="EH167" s="90"/>
      <c r="EI167" s="116"/>
      <c r="EJ167" s="16">
        <f t="shared" si="130"/>
        <v>0</v>
      </c>
      <c r="EK167" s="90"/>
      <c r="EL167" s="90"/>
      <c r="EM167" s="90"/>
      <c r="EN167" s="116"/>
      <c r="EO167" s="16">
        <f t="shared" si="131"/>
        <v>0</v>
      </c>
      <c r="EP167" s="90"/>
      <c r="EQ167" s="90"/>
      <c r="ER167" s="90"/>
      <c r="ES167" s="116"/>
      <c r="ET167" s="16">
        <f t="shared" si="132"/>
        <v>0</v>
      </c>
      <c r="EU167" s="90"/>
      <c r="EV167" s="90"/>
      <c r="EW167" s="90"/>
      <c r="EX167" s="116"/>
      <c r="EY167" s="16">
        <f t="shared" si="133"/>
        <v>0</v>
      </c>
      <c r="EZ167" s="90"/>
      <c r="FA167" s="90"/>
      <c r="FB167" s="90"/>
      <c r="FC167" s="116"/>
      <c r="FD167" s="16">
        <f t="shared" si="134"/>
        <v>0</v>
      </c>
      <c r="FE167" s="90"/>
      <c r="FF167" s="90"/>
      <c r="FG167" s="90"/>
      <c r="FH167" s="116"/>
      <c r="FI167" s="16">
        <f t="shared" si="135"/>
        <v>0</v>
      </c>
      <c r="FJ167" s="90"/>
      <c r="FK167" s="90"/>
      <c r="FL167" s="90"/>
      <c r="FM167" s="116"/>
      <c r="FN167" s="16">
        <f t="shared" si="136"/>
        <v>0</v>
      </c>
      <c r="FO167" s="90"/>
      <c r="FP167" s="90"/>
      <c r="FQ167" s="90"/>
      <c r="FR167" s="116"/>
      <c r="FS167" s="16">
        <f t="shared" si="137"/>
        <v>0</v>
      </c>
      <c r="FT167" s="90"/>
      <c r="FU167" s="90"/>
      <c r="FV167" s="90"/>
      <c r="FW167" s="116"/>
      <c r="FX167" s="16">
        <f t="shared" si="138"/>
        <v>0</v>
      </c>
      <c r="FY167" s="90"/>
      <c r="FZ167" s="90"/>
      <c r="GA167" s="90"/>
      <c r="GB167" s="116"/>
      <c r="GC167" s="16">
        <f t="shared" si="139"/>
        <v>0</v>
      </c>
      <c r="GD167" s="90"/>
      <c r="GE167" s="90"/>
      <c r="GF167" s="90"/>
      <c r="GG167" s="116"/>
      <c r="GH167" s="16">
        <f t="shared" si="140"/>
        <v>0</v>
      </c>
      <c r="GI167" s="90"/>
      <c r="GJ167" s="90"/>
      <c r="GK167" s="90"/>
      <c r="GL167" s="116"/>
      <c r="GM167" s="16">
        <f t="shared" si="141"/>
        <v>0</v>
      </c>
      <c r="GN167" s="90"/>
      <c r="GO167" s="90"/>
      <c r="GP167" s="90"/>
      <c r="GQ167" s="116"/>
      <c r="GR167" s="16">
        <f t="shared" si="142"/>
        <v>0</v>
      </c>
      <c r="GS167" s="90"/>
      <c r="GT167" s="90"/>
      <c r="GU167" s="90"/>
      <c r="GV167" s="116"/>
      <c r="GW167" s="16">
        <f t="shared" si="143"/>
        <v>0</v>
      </c>
      <c r="GX167" s="90"/>
      <c r="GY167" s="90"/>
      <c r="GZ167" s="90"/>
      <c r="HA167" s="116"/>
      <c r="HB167" s="16">
        <f t="shared" si="144"/>
        <v>0</v>
      </c>
      <c r="HC167" s="90"/>
      <c r="HD167" s="90"/>
      <c r="HE167" s="90"/>
      <c r="HF167" s="116"/>
      <c r="HG167" s="16">
        <f t="shared" si="145"/>
        <v>0</v>
      </c>
      <c r="HH167" s="90"/>
      <c r="HI167" s="90"/>
      <c r="HJ167" s="90"/>
      <c r="HK167" s="116"/>
      <c r="HL167" s="16">
        <f t="shared" si="146"/>
        <v>0</v>
      </c>
      <c r="HM167" s="90"/>
      <c r="HN167" s="90"/>
      <c r="HO167" s="90"/>
      <c r="HP167" s="116"/>
      <c r="HQ167" s="16">
        <f t="shared" si="147"/>
        <v>0</v>
      </c>
      <c r="HR167" s="90"/>
      <c r="HS167" s="90"/>
      <c r="HT167" s="90"/>
      <c r="HU167" s="116"/>
      <c r="HV167" s="16">
        <f t="shared" si="148"/>
        <v>0</v>
      </c>
      <c r="HW167" s="90"/>
      <c r="HX167" s="90"/>
      <c r="HY167" s="90"/>
      <c r="HZ167" s="116"/>
      <c r="IA167" s="16">
        <f t="shared" si="149"/>
        <v>0</v>
      </c>
      <c r="IB167" s="90"/>
      <c r="IC167" s="90"/>
      <c r="ID167" s="90"/>
      <c r="IE167" s="116"/>
      <c r="IF167" s="16">
        <f t="shared" si="150"/>
        <v>0</v>
      </c>
      <c r="IG167" s="90"/>
      <c r="IH167" s="90"/>
      <c r="II167" s="90"/>
      <c r="IJ167" s="116"/>
      <c r="IK167" s="16">
        <f t="shared" si="151"/>
        <v>0</v>
      </c>
      <c r="IL167" s="90"/>
      <c r="IM167" s="90"/>
      <c r="IN167" s="90"/>
      <c r="IO167" s="116"/>
      <c r="IP167" s="16">
        <f t="shared" si="152"/>
        <v>0</v>
      </c>
    </row>
    <row r="168" spans="1:250" x14ac:dyDescent="0.25">
      <c r="A168" s="90"/>
      <c r="B168" s="90"/>
      <c r="C168" s="90"/>
      <c r="D168" s="116"/>
      <c r="E168" s="16">
        <f t="shared" si="103"/>
        <v>0</v>
      </c>
      <c r="F168" s="90"/>
      <c r="G168" s="90"/>
      <c r="H168" s="90"/>
      <c r="I168" s="116"/>
      <c r="J168" s="16">
        <f t="shared" si="104"/>
        <v>0</v>
      </c>
      <c r="K168" s="90"/>
      <c r="L168" s="90"/>
      <c r="M168" s="90"/>
      <c r="N168" s="116"/>
      <c r="O168" s="16">
        <f t="shared" si="105"/>
        <v>0</v>
      </c>
      <c r="P168" s="90"/>
      <c r="Q168" s="90"/>
      <c r="R168" s="90"/>
      <c r="S168" s="116"/>
      <c r="T168" s="16">
        <f t="shared" si="106"/>
        <v>0</v>
      </c>
      <c r="U168" s="90"/>
      <c r="V168" s="90"/>
      <c r="W168" s="90"/>
      <c r="X168" s="116"/>
      <c r="Y168" s="16">
        <f t="shared" si="107"/>
        <v>0</v>
      </c>
      <c r="Z168" s="90"/>
      <c r="AA168" s="90"/>
      <c r="AB168" s="90"/>
      <c r="AC168" s="116"/>
      <c r="AD168" s="16">
        <f t="shared" si="108"/>
        <v>0</v>
      </c>
      <c r="AE168" s="90"/>
      <c r="AF168" s="90"/>
      <c r="AG168" s="90"/>
      <c r="AH168" s="116"/>
      <c r="AI168" s="16">
        <f t="shared" si="109"/>
        <v>0</v>
      </c>
      <c r="AJ168" s="90"/>
      <c r="AK168" s="90"/>
      <c r="AL168" s="90"/>
      <c r="AM168" s="116"/>
      <c r="AN168" s="16">
        <f t="shared" si="110"/>
        <v>0</v>
      </c>
      <c r="AO168" s="90"/>
      <c r="AP168" s="90"/>
      <c r="AQ168" s="90"/>
      <c r="AR168" s="116"/>
      <c r="AS168" s="16">
        <f t="shared" si="111"/>
        <v>0</v>
      </c>
      <c r="AT168" s="90"/>
      <c r="AU168" s="90"/>
      <c r="AV168" s="90"/>
      <c r="AW168" s="116"/>
      <c r="AX168" s="16">
        <f t="shared" si="112"/>
        <v>0</v>
      </c>
      <c r="AY168" s="90"/>
      <c r="AZ168" s="90"/>
      <c r="BA168" s="90"/>
      <c r="BB168" s="116"/>
      <c r="BC168" s="16">
        <f t="shared" si="113"/>
        <v>0</v>
      </c>
      <c r="BD168" s="90"/>
      <c r="BE168" s="90"/>
      <c r="BF168" s="90"/>
      <c r="BG168" s="116"/>
      <c r="BH168" s="16">
        <f t="shared" si="114"/>
        <v>0</v>
      </c>
      <c r="BI168" s="90"/>
      <c r="BJ168" s="90"/>
      <c r="BK168" s="90"/>
      <c r="BL168" s="116"/>
      <c r="BM168" s="16">
        <f t="shared" si="115"/>
        <v>0</v>
      </c>
      <c r="BN168" s="90"/>
      <c r="BO168" s="90"/>
      <c r="BP168" s="90"/>
      <c r="BQ168" s="116"/>
      <c r="BR168" s="16">
        <f t="shared" si="116"/>
        <v>0</v>
      </c>
      <c r="BS168" s="90"/>
      <c r="BT168" s="90"/>
      <c r="BU168" s="90"/>
      <c r="BV168" s="116"/>
      <c r="BW168" s="16">
        <f t="shared" si="117"/>
        <v>0</v>
      </c>
      <c r="BX168" s="90"/>
      <c r="BY168" s="90"/>
      <c r="BZ168" s="90"/>
      <c r="CA168" s="116"/>
      <c r="CB168" s="16">
        <f t="shared" si="118"/>
        <v>0</v>
      </c>
      <c r="CC168" s="90"/>
      <c r="CD168" s="90"/>
      <c r="CE168" s="90"/>
      <c r="CF168" s="116"/>
      <c r="CG168" s="16">
        <f t="shared" si="119"/>
        <v>0</v>
      </c>
      <c r="CH168" s="90"/>
      <c r="CI168" s="90"/>
      <c r="CJ168" s="90"/>
      <c r="CK168" s="116"/>
      <c r="CL168" s="16">
        <f t="shared" si="120"/>
        <v>0</v>
      </c>
      <c r="CM168" s="90"/>
      <c r="CN168" s="90"/>
      <c r="CO168" s="90"/>
      <c r="CP168" s="116"/>
      <c r="CQ168" s="16">
        <f t="shared" si="121"/>
        <v>0</v>
      </c>
      <c r="CR168" s="90"/>
      <c r="CS168" s="90"/>
      <c r="CT168" s="90"/>
      <c r="CU168" s="116"/>
      <c r="CV168" s="16">
        <f t="shared" si="122"/>
        <v>0</v>
      </c>
      <c r="CW168" s="90"/>
      <c r="CX168" s="90"/>
      <c r="CY168" s="90"/>
      <c r="CZ168" s="116"/>
      <c r="DA168" s="16">
        <f t="shared" si="123"/>
        <v>0</v>
      </c>
      <c r="DB168" s="90"/>
      <c r="DC168" s="90"/>
      <c r="DD168" s="90"/>
      <c r="DE168" s="116"/>
      <c r="DF168" s="16">
        <f t="shared" si="124"/>
        <v>0</v>
      </c>
      <c r="DG168" s="90"/>
      <c r="DH168" s="90"/>
      <c r="DI168" s="90"/>
      <c r="DJ168" s="116"/>
      <c r="DK168" s="16">
        <f t="shared" si="125"/>
        <v>0</v>
      </c>
      <c r="DL168" s="90"/>
      <c r="DM168" s="90"/>
      <c r="DN168" s="90"/>
      <c r="DO168" s="116"/>
      <c r="DP168" s="16">
        <f t="shared" si="126"/>
        <v>0</v>
      </c>
      <c r="DQ168" s="90"/>
      <c r="DR168" s="90"/>
      <c r="DS168" s="90"/>
      <c r="DT168" s="116"/>
      <c r="DU168" s="16">
        <f t="shared" si="127"/>
        <v>0</v>
      </c>
      <c r="DV168" s="90"/>
      <c r="DW168" s="90"/>
      <c r="DX168" s="90"/>
      <c r="DY168" s="116"/>
      <c r="DZ168" s="16">
        <f t="shared" si="128"/>
        <v>0</v>
      </c>
      <c r="EA168" s="90"/>
      <c r="EB168" s="90"/>
      <c r="EC168" s="90"/>
      <c r="ED168" s="116"/>
      <c r="EE168" s="16">
        <f t="shared" si="129"/>
        <v>0</v>
      </c>
      <c r="EF168" s="90"/>
      <c r="EG168" s="90"/>
      <c r="EH168" s="90"/>
      <c r="EI168" s="116"/>
      <c r="EJ168" s="16">
        <f t="shared" si="130"/>
        <v>0</v>
      </c>
      <c r="EK168" s="90"/>
      <c r="EL168" s="90"/>
      <c r="EM168" s="90"/>
      <c r="EN168" s="116"/>
      <c r="EO168" s="16">
        <f t="shared" si="131"/>
        <v>0</v>
      </c>
      <c r="EP168" s="90"/>
      <c r="EQ168" s="90"/>
      <c r="ER168" s="90"/>
      <c r="ES168" s="116"/>
      <c r="ET168" s="16">
        <f t="shared" si="132"/>
        <v>0</v>
      </c>
      <c r="EU168" s="90"/>
      <c r="EV168" s="90"/>
      <c r="EW168" s="90"/>
      <c r="EX168" s="116"/>
      <c r="EY168" s="16">
        <f t="shared" si="133"/>
        <v>0</v>
      </c>
      <c r="EZ168" s="90"/>
      <c r="FA168" s="90"/>
      <c r="FB168" s="90"/>
      <c r="FC168" s="116"/>
      <c r="FD168" s="16">
        <f t="shared" si="134"/>
        <v>0</v>
      </c>
      <c r="FE168" s="90"/>
      <c r="FF168" s="90"/>
      <c r="FG168" s="90"/>
      <c r="FH168" s="116"/>
      <c r="FI168" s="16">
        <f t="shared" si="135"/>
        <v>0</v>
      </c>
      <c r="FJ168" s="90"/>
      <c r="FK168" s="90"/>
      <c r="FL168" s="90"/>
      <c r="FM168" s="116"/>
      <c r="FN168" s="16">
        <f t="shared" si="136"/>
        <v>0</v>
      </c>
      <c r="FO168" s="90"/>
      <c r="FP168" s="90"/>
      <c r="FQ168" s="90"/>
      <c r="FR168" s="116"/>
      <c r="FS168" s="16">
        <f t="shared" si="137"/>
        <v>0</v>
      </c>
      <c r="FT168" s="90"/>
      <c r="FU168" s="90"/>
      <c r="FV168" s="90"/>
      <c r="FW168" s="116"/>
      <c r="FX168" s="16">
        <f t="shared" si="138"/>
        <v>0</v>
      </c>
      <c r="FY168" s="90"/>
      <c r="FZ168" s="90"/>
      <c r="GA168" s="90"/>
      <c r="GB168" s="116"/>
      <c r="GC168" s="16">
        <f t="shared" si="139"/>
        <v>0</v>
      </c>
      <c r="GD168" s="90"/>
      <c r="GE168" s="90"/>
      <c r="GF168" s="90"/>
      <c r="GG168" s="116"/>
      <c r="GH168" s="16">
        <f t="shared" si="140"/>
        <v>0</v>
      </c>
      <c r="GI168" s="90"/>
      <c r="GJ168" s="90"/>
      <c r="GK168" s="90"/>
      <c r="GL168" s="116"/>
      <c r="GM168" s="16">
        <f t="shared" si="141"/>
        <v>0</v>
      </c>
      <c r="GN168" s="90"/>
      <c r="GO168" s="90"/>
      <c r="GP168" s="90"/>
      <c r="GQ168" s="116"/>
      <c r="GR168" s="16">
        <f t="shared" si="142"/>
        <v>0</v>
      </c>
      <c r="GS168" s="90"/>
      <c r="GT168" s="90"/>
      <c r="GU168" s="90"/>
      <c r="GV168" s="116"/>
      <c r="GW168" s="16">
        <f t="shared" si="143"/>
        <v>0</v>
      </c>
      <c r="GX168" s="90"/>
      <c r="GY168" s="90"/>
      <c r="GZ168" s="90"/>
      <c r="HA168" s="116"/>
      <c r="HB168" s="16">
        <f t="shared" si="144"/>
        <v>0</v>
      </c>
      <c r="HC168" s="90"/>
      <c r="HD168" s="90"/>
      <c r="HE168" s="90"/>
      <c r="HF168" s="116"/>
      <c r="HG168" s="16">
        <f t="shared" si="145"/>
        <v>0</v>
      </c>
      <c r="HH168" s="90"/>
      <c r="HI168" s="90"/>
      <c r="HJ168" s="90"/>
      <c r="HK168" s="116"/>
      <c r="HL168" s="16">
        <f t="shared" si="146"/>
        <v>0</v>
      </c>
      <c r="HM168" s="90"/>
      <c r="HN168" s="90"/>
      <c r="HO168" s="90"/>
      <c r="HP168" s="116"/>
      <c r="HQ168" s="16">
        <f t="shared" si="147"/>
        <v>0</v>
      </c>
      <c r="HR168" s="90"/>
      <c r="HS168" s="90"/>
      <c r="HT168" s="90"/>
      <c r="HU168" s="116"/>
      <c r="HV168" s="16">
        <f t="shared" si="148"/>
        <v>0</v>
      </c>
      <c r="HW168" s="90"/>
      <c r="HX168" s="90"/>
      <c r="HY168" s="90"/>
      <c r="HZ168" s="116"/>
      <c r="IA168" s="16">
        <f t="shared" si="149"/>
        <v>0</v>
      </c>
      <c r="IB168" s="90"/>
      <c r="IC168" s="90"/>
      <c r="ID168" s="90"/>
      <c r="IE168" s="116"/>
      <c r="IF168" s="16">
        <f t="shared" si="150"/>
        <v>0</v>
      </c>
      <c r="IG168" s="90"/>
      <c r="IH168" s="90"/>
      <c r="II168" s="90"/>
      <c r="IJ168" s="116"/>
      <c r="IK168" s="16">
        <f t="shared" si="151"/>
        <v>0</v>
      </c>
      <c r="IL168" s="90"/>
      <c r="IM168" s="90"/>
      <c r="IN168" s="90"/>
      <c r="IO168" s="116"/>
      <c r="IP168" s="16">
        <f t="shared" si="152"/>
        <v>0</v>
      </c>
    </row>
    <row r="169" spans="1:250" x14ac:dyDescent="0.25">
      <c r="A169" s="90"/>
      <c r="B169" s="90"/>
      <c r="C169" s="90"/>
      <c r="D169" s="116"/>
      <c r="E169" s="16">
        <f t="shared" si="103"/>
        <v>0</v>
      </c>
      <c r="F169" s="90"/>
      <c r="G169" s="90"/>
      <c r="H169" s="90"/>
      <c r="I169" s="116"/>
      <c r="J169" s="16">
        <f t="shared" si="104"/>
        <v>0</v>
      </c>
      <c r="K169" s="90"/>
      <c r="L169" s="90"/>
      <c r="M169" s="90"/>
      <c r="N169" s="116"/>
      <c r="O169" s="16">
        <f t="shared" si="105"/>
        <v>0</v>
      </c>
      <c r="P169" s="90"/>
      <c r="Q169" s="90"/>
      <c r="R169" s="90"/>
      <c r="S169" s="116"/>
      <c r="T169" s="16">
        <f t="shared" si="106"/>
        <v>0</v>
      </c>
      <c r="U169" s="90"/>
      <c r="V169" s="90"/>
      <c r="W169" s="90"/>
      <c r="X169" s="116"/>
      <c r="Y169" s="16">
        <f t="shared" si="107"/>
        <v>0</v>
      </c>
      <c r="Z169" s="90"/>
      <c r="AA169" s="90"/>
      <c r="AB169" s="90"/>
      <c r="AC169" s="116"/>
      <c r="AD169" s="16">
        <f t="shared" si="108"/>
        <v>0</v>
      </c>
      <c r="AE169" s="90"/>
      <c r="AF169" s="90"/>
      <c r="AG169" s="90"/>
      <c r="AH169" s="116"/>
      <c r="AI169" s="16">
        <f t="shared" si="109"/>
        <v>0</v>
      </c>
      <c r="AJ169" s="90"/>
      <c r="AK169" s="90"/>
      <c r="AL169" s="90"/>
      <c r="AM169" s="116"/>
      <c r="AN169" s="16">
        <f t="shared" si="110"/>
        <v>0</v>
      </c>
      <c r="AO169" s="90"/>
      <c r="AP169" s="90"/>
      <c r="AQ169" s="90"/>
      <c r="AR169" s="116"/>
      <c r="AS169" s="16">
        <f t="shared" si="111"/>
        <v>0</v>
      </c>
      <c r="AT169" s="90"/>
      <c r="AU169" s="90"/>
      <c r="AV169" s="90"/>
      <c r="AW169" s="116"/>
      <c r="AX169" s="16">
        <f t="shared" si="112"/>
        <v>0</v>
      </c>
      <c r="AY169" s="90"/>
      <c r="AZ169" s="90"/>
      <c r="BA169" s="90"/>
      <c r="BB169" s="116"/>
      <c r="BC169" s="16">
        <f t="shared" si="113"/>
        <v>0</v>
      </c>
      <c r="BD169" s="90"/>
      <c r="BE169" s="90"/>
      <c r="BF169" s="90"/>
      <c r="BG169" s="116"/>
      <c r="BH169" s="16">
        <f t="shared" si="114"/>
        <v>0</v>
      </c>
      <c r="BI169" s="90"/>
      <c r="BJ169" s="90"/>
      <c r="BK169" s="90"/>
      <c r="BL169" s="116"/>
      <c r="BM169" s="16">
        <f t="shared" si="115"/>
        <v>0</v>
      </c>
      <c r="BN169" s="90"/>
      <c r="BO169" s="90"/>
      <c r="BP169" s="90"/>
      <c r="BQ169" s="116"/>
      <c r="BR169" s="16">
        <f t="shared" si="116"/>
        <v>0</v>
      </c>
      <c r="BS169" s="90"/>
      <c r="BT169" s="90"/>
      <c r="BU169" s="90"/>
      <c r="BV169" s="116"/>
      <c r="BW169" s="16">
        <f t="shared" si="117"/>
        <v>0</v>
      </c>
      <c r="BX169" s="90"/>
      <c r="BY169" s="90"/>
      <c r="BZ169" s="90"/>
      <c r="CA169" s="116"/>
      <c r="CB169" s="16">
        <f t="shared" si="118"/>
        <v>0</v>
      </c>
      <c r="CC169" s="90"/>
      <c r="CD169" s="90"/>
      <c r="CE169" s="90"/>
      <c r="CF169" s="116"/>
      <c r="CG169" s="16">
        <f t="shared" si="119"/>
        <v>0</v>
      </c>
      <c r="CH169" s="90"/>
      <c r="CI169" s="90"/>
      <c r="CJ169" s="90"/>
      <c r="CK169" s="116"/>
      <c r="CL169" s="16">
        <f t="shared" si="120"/>
        <v>0</v>
      </c>
      <c r="CM169" s="90"/>
      <c r="CN169" s="90"/>
      <c r="CO169" s="90"/>
      <c r="CP169" s="116"/>
      <c r="CQ169" s="16">
        <f t="shared" si="121"/>
        <v>0</v>
      </c>
      <c r="CR169" s="90"/>
      <c r="CS169" s="90"/>
      <c r="CT169" s="90"/>
      <c r="CU169" s="116"/>
      <c r="CV169" s="16">
        <f t="shared" si="122"/>
        <v>0</v>
      </c>
      <c r="CW169" s="90"/>
      <c r="CX169" s="90"/>
      <c r="CY169" s="90"/>
      <c r="CZ169" s="116"/>
      <c r="DA169" s="16">
        <f t="shared" si="123"/>
        <v>0</v>
      </c>
      <c r="DB169" s="90"/>
      <c r="DC169" s="90"/>
      <c r="DD169" s="90"/>
      <c r="DE169" s="116"/>
      <c r="DF169" s="16">
        <f t="shared" si="124"/>
        <v>0</v>
      </c>
      <c r="DG169" s="90"/>
      <c r="DH169" s="90"/>
      <c r="DI169" s="90"/>
      <c r="DJ169" s="116"/>
      <c r="DK169" s="16">
        <f t="shared" si="125"/>
        <v>0</v>
      </c>
      <c r="DL169" s="90"/>
      <c r="DM169" s="90"/>
      <c r="DN169" s="90"/>
      <c r="DO169" s="116"/>
      <c r="DP169" s="16">
        <f t="shared" si="126"/>
        <v>0</v>
      </c>
      <c r="DQ169" s="90"/>
      <c r="DR169" s="90"/>
      <c r="DS169" s="90"/>
      <c r="DT169" s="116"/>
      <c r="DU169" s="16">
        <f t="shared" si="127"/>
        <v>0</v>
      </c>
      <c r="DV169" s="90"/>
      <c r="DW169" s="90"/>
      <c r="DX169" s="90"/>
      <c r="DY169" s="116"/>
      <c r="DZ169" s="16">
        <f t="shared" si="128"/>
        <v>0</v>
      </c>
      <c r="EA169" s="90"/>
      <c r="EB169" s="90"/>
      <c r="EC169" s="90"/>
      <c r="ED169" s="116"/>
      <c r="EE169" s="16">
        <f t="shared" si="129"/>
        <v>0</v>
      </c>
      <c r="EF169" s="90"/>
      <c r="EG169" s="90"/>
      <c r="EH169" s="90"/>
      <c r="EI169" s="116"/>
      <c r="EJ169" s="16">
        <f t="shared" si="130"/>
        <v>0</v>
      </c>
      <c r="EK169" s="90"/>
      <c r="EL169" s="90"/>
      <c r="EM169" s="90"/>
      <c r="EN169" s="116"/>
      <c r="EO169" s="16">
        <f t="shared" si="131"/>
        <v>0</v>
      </c>
      <c r="EP169" s="90"/>
      <c r="EQ169" s="90"/>
      <c r="ER169" s="90"/>
      <c r="ES169" s="116"/>
      <c r="ET169" s="16">
        <f t="shared" si="132"/>
        <v>0</v>
      </c>
      <c r="EU169" s="90"/>
      <c r="EV169" s="90"/>
      <c r="EW169" s="90"/>
      <c r="EX169" s="116"/>
      <c r="EY169" s="16">
        <f t="shared" si="133"/>
        <v>0</v>
      </c>
      <c r="EZ169" s="90"/>
      <c r="FA169" s="90"/>
      <c r="FB169" s="90"/>
      <c r="FC169" s="116"/>
      <c r="FD169" s="16">
        <f t="shared" si="134"/>
        <v>0</v>
      </c>
      <c r="FE169" s="90"/>
      <c r="FF169" s="90"/>
      <c r="FG169" s="90"/>
      <c r="FH169" s="116"/>
      <c r="FI169" s="16">
        <f t="shared" si="135"/>
        <v>0</v>
      </c>
      <c r="FJ169" s="90"/>
      <c r="FK169" s="90"/>
      <c r="FL169" s="90"/>
      <c r="FM169" s="116"/>
      <c r="FN169" s="16">
        <f t="shared" si="136"/>
        <v>0</v>
      </c>
      <c r="FO169" s="90"/>
      <c r="FP169" s="90"/>
      <c r="FQ169" s="90"/>
      <c r="FR169" s="116"/>
      <c r="FS169" s="16">
        <f t="shared" si="137"/>
        <v>0</v>
      </c>
      <c r="FT169" s="90"/>
      <c r="FU169" s="90"/>
      <c r="FV169" s="90"/>
      <c r="FW169" s="116"/>
      <c r="FX169" s="16">
        <f t="shared" si="138"/>
        <v>0</v>
      </c>
      <c r="FY169" s="90"/>
      <c r="FZ169" s="90"/>
      <c r="GA169" s="90"/>
      <c r="GB169" s="116"/>
      <c r="GC169" s="16">
        <f t="shared" si="139"/>
        <v>0</v>
      </c>
      <c r="GD169" s="90"/>
      <c r="GE169" s="90"/>
      <c r="GF169" s="90"/>
      <c r="GG169" s="116"/>
      <c r="GH169" s="16">
        <f t="shared" si="140"/>
        <v>0</v>
      </c>
      <c r="GI169" s="90"/>
      <c r="GJ169" s="90"/>
      <c r="GK169" s="90"/>
      <c r="GL169" s="116"/>
      <c r="GM169" s="16">
        <f t="shared" si="141"/>
        <v>0</v>
      </c>
      <c r="GN169" s="90"/>
      <c r="GO169" s="90"/>
      <c r="GP169" s="90"/>
      <c r="GQ169" s="116"/>
      <c r="GR169" s="16">
        <f t="shared" si="142"/>
        <v>0</v>
      </c>
      <c r="GS169" s="90"/>
      <c r="GT169" s="90"/>
      <c r="GU169" s="90"/>
      <c r="GV169" s="116"/>
      <c r="GW169" s="16">
        <f t="shared" si="143"/>
        <v>0</v>
      </c>
      <c r="GX169" s="90"/>
      <c r="GY169" s="90"/>
      <c r="GZ169" s="90"/>
      <c r="HA169" s="116"/>
      <c r="HB169" s="16">
        <f t="shared" si="144"/>
        <v>0</v>
      </c>
      <c r="HC169" s="90"/>
      <c r="HD169" s="90"/>
      <c r="HE169" s="90"/>
      <c r="HF169" s="116"/>
      <c r="HG169" s="16">
        <f t="shared" si="145"/>
        <v>0</v>
      </c>
      <c r="HH169" s="90"/>
      <c r="HI169" s="90"/>
      <c r="HJ169" s="90"/>
      <c r="HK169" s="116"/>
      <c r="HL169" s="16">
        <f t="shared" si="146"/>
        <v>0</v>
      </c>
      <c r="HM169" s="90"/>
      <c r="HN169" s="90"/>
      <c r="HO169" s="90"/>
      <c r="HP169" s="116"/>
      <c r="HQ169" s="16">
        <f t="shared" si="147"/>
        <v>0</v>
      </c>
      <c r="HR169" s="90"/>
      <c r="HS169" s="90"/>
      <c r="HT169" s="90"/>
      <c r="HU169" s="116"/>
      <c r="HV169" s="16">
        <f t="shared" si="148"/>
        <v>0</v>
      </c>
      <c r="HW169" s="90"/>
      <c r="HX169" s="90"/>
      <c r="HY169" s="90"/>
      <c r="HZ169" s="116"/>
      <c r="IA169" s="16">
        <f t="shared" si="149"/>
        <v>0</v>
      </c>
      <c r="IB169" s="90"/>
      <c r="IC169" s="90"/>
      <c r="ID169" s="90"/>
      <c r="IE169" s="116"/>
      <c r="IF169" s="16">
        <f t="shared" si="150"/>
        <v>0</v>
      </c>
      <c r="IG169" s="90"/>
      <c r="IH169" s="90"/>
      <c r="II169" s="90"/>
      <c r="IJ169" s="116"/>
      <c r="IK169" s="16">
        <f t="shared" si="151"/>
        <v>0</v>
      </c>
      <c r="IL169" s="90"/>
      <c r="IM169" s="90"/>
      <c r="IN169" s="90"/>
      <c r="IO169" s="116"/>
      <c r="IP169" s="16">
        <f t="shared" si="152"/>
        <v>0</v>
      </c>
    </row>
    <row r="170" spans="1:250" x14ac:dyDescent="0.25">
      <c r="A170" s="90"/>
      <c r="B170" s="90"/>
      <c r="C170" s="90"/>
      <c r="D170" s="116"/>
      <c r="E170" s="16">
        <f t="shared" si="103"/>
        <v>0</v>
      </c>
      <c r="F170" s="90"/>
      <c r="G170" s="90"/>
      <c r="H170" s="90"/>
      <c r="I170" s="116"/>
      <c r="J170" s="16">
        <f t="shared" si="104"/>
        <v>0</v>
      </c>
      <c r="K170" s="90"/>
      <c r="L170" s="90"/>
      <c r="M170" s="90"/>
      <c r="N170" s="116"/>
      <c r="O170" s="16">
        <f t="shared" si="105"/>
        <v>0</v>
      </c>
      <c r="P170" s="90"/>
      <c r="Q170" s="90"/>
      <c r="R170" s="90"/>
      <c r="S170" s="116"/>
      <c r="T170" s="16">
        <f t="shared" si="106"/>
        <v>0</v>
      </c>
      <c r="U170" s="90"/>
      <c r="V170" s="90"/>
      <c r="W170" s="90"/>
      <c r="X170" s="116"/>
      <c r="Y170" s="16">
        <f t="shared" si="107"/>
        <v>0</v>
      </c>
      <c r="Z170" s="90"/>
      <c r="AA170" s="90"/>
      <c r="AB170" s="90"/>
      <c r="AC170" s="116"/>
      <c r="AD170" s="16">
        <f t="shared" si="108"/>
        <v>0</v>
      </c>
      <c r="AE170" s="90"/>
      <c r="AF170" s="90"/>
      <c r="AG170" s="90"/>
      <c r="AH170" s="116"/>
      <c r="AI170" s="16">
        <f t="shared" si="109"/>
        <v>0</v>
      </c>
      <c r="AJ170" s="90"/>
      <c r="AK170" s="90"/>
      <c r="AL170" s="90"/>
      <c r="AM170" s="116"/>
      <c r="AN170" s="16">
        <f t="shared" si="110"/>
        <v>0</v>
      </c>
      <c r="AO170" s="90"/>
      <c r="AP170" s="90"/>
      <c r="AQ170" s="90"/>
      <c r="AR170" s="116"/>
      <c r="AS170" s="16">
        <f t="shared" si="111"/>
        <v>0</v>
      </c>
      <c r="AT170" s="90"/>
      <c r="AU170" s="90"/>
      <c r="AV170" s="90"/>
      <c r="AW170" s="116"/>
      <c r="AX170" s="16">
        <f t="shared" si="112"/>
        <v>0</v>
      </c>
      <c r="AY170" s="90"/>
      <c r="AZ170" s="90"/>
      <c r="BA170" s="90"/>
      <c r="BB170" s="116"/>
      <c r="BC170" s="16">
        <f t="shared" si="113"/>
        <v>0</v>
      </c>
      <c r="BD170" s="90"/>
      <c r="BE170" s="90"/>
      <c r="BF170" s="90"/>
      <c r="BG170" s="116"/>
      <c r="BH170" s="16">
        <f t="shared" si="114"/>
        <v>0</v>
      </c>
      <c r="BI170" s="90"/>
      <c r="BJ170" s="90"/>
      <c r="BK170" s="90"/>
      <c r="BL170" s="116"/>
      <c r="BM170" s="16">
        <f t="shared" si="115"/>
        <v>0</v>
      </c>
      <c r="BN170" s="90"/>
      <c r="BO170" s="90"/>
      <c r="BP170" s="90"/>
      <c r="BQ170" s="116"/>
      <c r="BR170" s="16">
        <f t="shared" si="116"/>
        <v>0</v>
      </c>
      <c r="BS170" s="90"/>
      <c r="BT170" s="90"/>
      <c r="BU170" s="90"/>
      <c r="BV170" s="116"/>
      <c r="BW170" s="16">
        <f t="shared" si="117"/>
        <v>0</v>
      </c>
      <c r="BX170" s="90"/>
      <c r="BY170" s="90"/>
      <c r="BZ170" s="90"/>
      <c r="CA170" s="116"/>
      <c r="CB170" s="16">
        <f t="shared" si="118"/>
        <v>0</v>
      </c>
      <c r="CC170" s="90"/>
      <c r="CD170" s="90"/>
      <c r="CE170" s="90"/>
      <c r="CF170" s="116"/>
      <c r="CG170" s="16">
        <f t="shared" si="119"/>
        <v>0</v>
      </c>
      <c r="CH170" s="90"/>
      <c r="CI170" s="90"/>
      <c r="CJ170" s="90"/>
      <c r="CK170" s="116"/>
      <c r="CL170" s="16">
        <f t="shared" si="120"/>
        <v>0</v>
      </c>
      <c r="CM170" s="90"/>
      <c r="CN170" s="90"/>
      <c r="CO170" s="90"/>
      <c r="CP170" s="116"/>
      <c r="CQ170" s="16">
        <f t="shared" si="121"/>
        <v>0</v>
      </c>
      <c r="CR170" s="90"/>
      <c r="CS170" s="90"/>
      <c r="CT170" s="90"/>
      <c r="CU170" s="116"/>
      <c r="CV170" s="16">
        <f t="shared" si="122"/>
        <v>0</v>
      </c>
      <c r="CW170" s="90"/>
      <c r="CX170" s="90"/>
      <c r="CY170" s="90"/>
      <c r="CZ170" s="116"/>
      <c r="DA170" s="16">
        <f t="shared" si="123"/>
        <v>0</v>
      </c>
      <c r="DB170" s="90"/>
      <c r="DC170" s="90"/>
      <c r="DD170" s="90"/>
      <c r="DE170" s="116"/>
      <c r="DF170" s="16">
        <f t="shared" si="124"/>
        <v>0</v>
      </c>
      <c r="DG170" s="90"/>
      <c r="DH170" s="90"/>
      <c r="DI170" s="90"/>
      <c r="DJ170" s="116"/>
      <c r="DK170" s="16">
        <f t="shared" si="125"/>
        <v>0</v>
      </c>
      <c r="DL170" s="90"/>
      <c r="DM170" s="90"/>
      <c r="DN170" s="90"/>
      <c r="DO170" s="116"/>
      <c r="DP170" s="16">
        <f t="shared" si="126"/>
        <v>0</v>
      </c>
      <c r="DQ170" s="90"/>
      <c r="DR170" s="90"/>
      <c r="DS170" s="90"/>
      <c r="DT170" s="116"/>
      <c r="DU170" s="16">
        <f t="shared" si="127"/>
        <v>0</v>
      </c>
      <c r="DV170" s="90"/>
      <c r="DW170" s="90"/>
      <c r="DX170" s="90"/>
      <c r="DY170" s="116"/>
      <c r="DZ170" s="16">
        <f t="shared" si="128"/>
        <v>0</v>
      </c>
      <c r="EA170" s="90"/>
      <c r="EB170" s="90"/>
      <c r="EC170" s="90"/>
      <c r="ED170" s="116"/>
      <c r="EE170" s="16">
        <f t="shared" si="129"/>
        <v>0</v>
      </c>
      <c r="EF170" s="90"/>
      <c r="EG170" s="90"/>
      <c r="EH170" s="90"/>
      <c r="EI170" s="116"/>
      <c r="EJ170" s="16">
        <f t="shared" si="130"/>
        <v>0</v>
      </c>
      <c r="EK170" s="90"/>
      <c r="EL170" s="90"/>
      <c r="EM170" s="90"/>
      <c r="EN170" s="116"/>
      <c r="EO170" s="16">
        <f t="shared" si="131"/>
        <v>0</v>
      </c>
      <c r="EP170" s="90"/>
      <c r="EQ170" s="90"/>
      <c r="ER170" s="90"/>
      <c r="ES170" s="116"/>
      <c r="ET170" s="16">
        <f t="shared" si="132"/>
        <v>0</v>
      </c>
      <c r="EU170" s="90"/>
      <c r="EV170" s="90"/>
      <c r="EW170" s="90"/>
      <c r="EX170" s="116"/>
      <c r="EY170" s="16">
        <f t="shared" si="133"/>
        <v>0</v>
      </c>
      <c r="EZ170" s="90"/>
      <c r="FA170" s="90"/>
      <c r="FB170" s="90"/>
      <c r="FC170" s="116"/>
      <c r="FD170" s="16">
        <f t="shared" si="134"/>
        <v>0</v>
      </c>
      <c r="FE170" s="90"/>
      <c r="FF170" s="90"/>
      <c r="FG170" s="90"/>
      <c r="FH170" s="116"/>
      <c r="FI170" s="16">
        <f t="shared" si="135"/>
        <v>0</v>
      </c>
      <c r="FJ170" s="90"/>
      <c r="FK170" s="90"/>
      <c r="FL170" s="90"/>
      <c r="FM170" s="116"/>
      <c r="FN170" s="16">
        <f t="shared" si="136"/>
        <v>0</v>
      </c>
      <c r="FO170" s="90"/>
      <c r="FP170" s="90"/>
      <c r="FQ170" s="90"/>
      <c r="FR170" s="116"/>
      <c r="FS170" s="16">
        <f t="shared" si="137"/>
        <v>0</v>
      </c>
      <c r="FT170" s="90"/>
      <c r="FU170" s="90"/>
      <c r="FV170" s="90"/>
      <c r="FW170" s="116"/>
      <c r="FX170" s="16">
        <f t="shared" si="138"/>
        <v>0</v>
      </c>
      <c r="FY170" s="90"/>
      <c r="FZ170" s="90"/>
      <c r="GA170" s="90"/>
      <c r="GB170" s="116"/>
      <c r="GC170" s="16">
        <f t="shared" si="139"/>
        <v>0</v>
      </c>
      <c r="GD170" s="90"/>
      <c r="GE170" s="90"/>
      <c r="GF170" s="90"/>
      <c r="GG170" s="116"/>
      <c r="GH170" s="16">
        <f t="shared" si="140"/>
        <v>0</v>
      </c>
      <c r="GI170" s="90"/>
      <c r="GJ170" s="90"/>
      <c r="GK170" s="90"/>
      <c r="GL170" s="116"/>
      <c r="GM170" s="16">
        <f t="shared" si="141"/>
        <v>0</v>
      </c>
      <c r="GN170" s="90"/>
      <c r="GO170" s="90"/>
      <c r="GP170" s="90"/>
      <c r="GQ170" s="116"/>
      <c r="GR170" s="16">
        <f t="shared" si="142"/>
        <v>0</v>
      </c>
      <c r="GS170" s="90"/>
      <c r="GT170" s="90"/>
      <c r="GU170" s="90"/>
      <c r="GV170" s="116"/>
      <c r="GW170" s="16">
        <f t="shared" si="143"/>
        <v>0</v>
      </c>
      <c r="GX170" s="90"/>
      <c r="GY170" s="90"/>
      <c r="GZ170" s="90"/>
      <c r="HA170" s="116"/>
      <c r="HB170" s="16">
        <f t="shared" si="144"/>
        <v>0</v>
      </c>
      <c r="HC170" s="90"/>
      <c r="HD170" s="90"/>
      <c r="HE170" s="90"/>
      <c r="HF170" s="116"/>
      <c r="HG170" s="16">
        <f t="shared" si="145"/>
        <v>0</v>
      </c>
      <c r="HH170" s="90"/>
      <c r="HI170" s="90"/>
      <c r="HJ170" s="90"/>
      <c r="HK170" s="116"/>
      <c r="HL170" s="16">
        <f t="shared" si="146"/>
        <v>0</v>
      </c>
      <c r="HM170" s="90"/>
      <c r="HN170" s="90"/>
      <c r="HO170" s="90"/>
      <c r="HP170" s="116"/>
      <c r="HQ170" s="16">
        <f t="shared" si="147"/>
        <v>0</v>
      </c>
      <c r="HR170" s="90"/>
      <c r="HS170" s="90"/>
      <c r="HT170" s="90"/>
      <c r="HU170" s="116"/>
      <c r="HV170" s="16">
        <f t="shared" si="148"/>
        <v>0</v>
      </c>
      <c r="HW170" s="90"/>
      <c r="HX170" s="90"/>
      <c r="HY170" s="90"/>
      <c r="HZ170" s="116"/>
      <c r="IA170" s="16">
        <f t="shared" si="149"/>
        <v>0</v>
      </c>
      <c r="IB170" s="90"/>
      <c r="IC170" s="90"/>
      <c r="ID170" s="90"/>
      <c r="IE170" s="116"/>
      <c r="IF170" s="16">
        <f t="shared" si="150"/>
        <v>0</v>
      </c>
      <c r="IG170" s="90"/>
      <c r="IH170" s="90"/>
      <c r="II170" s="90"/>
      <c r="IJ170" s="116"/>
      <c r="IK170" s="16">
        <f t="shared" si="151"/>
        <v>0</v>
      </c>
      <c r="IL170" s="90"/>
      <c r="IM170" s="90"/>
      <c r="IN170" s="90"/>
      <c r="IO170" s="116"/>
      <c r="IP170" s="16">
        <f t="shared" si="152"/>
        <v>0</v>
      </c>
    </row>
    <row r="171" spans="1:250" x14ac:dyDescent="0.25">
      <c r="A171" s="90"/>
      <c r="B171" s="90"/>
      <c r="C171" s="90"/>
      <c r="D171" s="116"/>
      <c r="E171" s="16">
        <f t="shared" si="103"/>
        <v>0</v>
      </c>
      <c r="F171" s="90"/>
      <c r="G171" s="90"/>
      <c r="H171" s="90"/>
      <c r="I171" s="116"/>
      <c r="J171" s="16">
        <f t="shared" si="104"/>
        <v>0</v>
      </c>
      <c r="K171" s="90"/>
      <c r="L171" s="90"/>
      <c r="M171" s="90"/>
      <c r="N171" s="116"/>
      <c r="O171" s="16">
        <f t="shared" si="105"/>
        <v>0</v>
      </c>
      <c r="P171" s="90"/>
      <c r="Q171" s="90"/>
      <c r="R171" s="90"/>
      <c r="S171" s="116"/>
      <c r="T171" s="16">
        <f t="shared" si="106"/>
        <v>0</v>
      </c>
      <c r="U171" s="90"/>
      <c r="V171" s="90"/>
      <c r="W171" s="90"/>
      <c r="X171" s="116"/>
      <c r="Y171" s="16">
        <f t="shared" si="107"/>
        <v>0</v>
      </c>
      <c r="Z171" s="90"/>
      <c r="AA171" s="90"/>
      <c r="AB171" s="90"/>
      <c r="AC171" s="116"/>
      <c r="AD171" s="16">
        <f t="shared" si="108"/>
        <v>0</v>
      </c>
      <c r="AE171" s="90"/>
      <c r="AF171" s="90"/>
      <c r="AG171" s="90"/>
      <c r="AH171" s="116"/>
      <c r="AI171" s="16">
        <f t="shared" si="109"/>
        <v>0</v>
      </c>
      <c r="AJ171" s="90"/>
      <c r="AK171" s="90"/>
      <c r="AL171" s="90"/>
      <c r="AM171" s="116"/>
      <c r="AN171" s="16">
        <f t="shared" si="110"/>
        <v>0</v>
      </c>
      <c r="AO171" s="90"/>
      <c r="AP171" s="90"/>
      <c r="AQ171" s="90"/>
      <c r="AR171" s="116"/>
      <c r="AS171" s="16">
        <f t="shared" si="111"/>
        <v>0</v>
      </c>
      <c r="AT171" s="90"/>
      <c r="AU171" s="90"/>
      <c r="AV171" s="90"/>
      <c r="AW171" s="116"/>
      <c r="AX171" s="16">
        <f t="shared" si="112"/>
        <v>0</v>
      </c>
      <c r="AY171" s="90"/>
      <c r="AZ171" s="90"/>
      <c r="BA171" s="90"/>
      <c r="BB171" s="116"/>
      <c r="BC171" s="16">
        <f t="shared" si="113"/>
        <v>0</v>
      </c>
      <c r="BD171" s="90"/>
      <c r="BE171" s="90"/>
      <c r="BF171" s="90"/>
      <c r="BG171" s="116"/>
      <c r="BH171" s="16">
        <f t="shared" si="114"/>
        <v>0</v>
      </c>
      <c r="BI171" s="90"/>
      <c r="BJ171" s="90"/>
      <c r="BK171" s="90"/>
      <c r="BL171" s="116"/>
      <c r="BM171" s="16">
        <f t="shared" si="115"/>
        <v>0</v>
      </c>
      <c r="BN171" s="90"/>
      <c r="BO171" s="90"/>
      <c r="BP171" s="90"/>
      <c r="BQ171" s="116"/>
      <c r="BR171" s="16">
        <f t="shared" si="116"/>
        <v>0</v>
      </c>
      <c r="BS171" s="90"/>
      <c r="BT171" s="90"/>
      <c r="BU171" s="90"/>
      <c r="BV171" s="116"/>
      <c r="BW171" s="16">
        <f t="shared" si="117"/>
        <v>0</v>
      </c>
      <c r="BX171" s="90"/>
      <c r="BY171" s="90"/>
      <c r="BZ171" s="90"/>
      <c r="CA171" s="116"/>
      <c r="CB171" s="16">
        <f t="shared" si="118"/>
        <v>0</v>
      </c>
      <c r="CC171" s="90"/>
      <c r="CD171" s="90"/>
      <c r="CE171" s="90"/>
      <c r="CF171" s="116"/>
      <c r="CG171" s="16">
        <f t="shared" si="119"/>
        <v>0</v>
      </c>
      <c r="CH171" s="90"/>
      <c r="CI171" s="90"/>
      <c r="CJ171" s="90"/>
      <c r="CK171" s="116"/>
      <c r="CL171" s="16">
        <f t="shared" si="120"/>
        <v>0</v>
      </c>
      <c r="CM171" s="90"/>
      <c r="CN171" s="90"/>
      <c r="CO171" s="90"/>
      <c r="CP171" s="116"/>
      <c r="CQ171" s="16">
        <f t="shared" si="121"/>
        <v>0</v>
      </c>
      <c r="CR171" s="90"/>
      <c r="CS171" s="90"/>
      <c r="CT171" s="90"/>
      <c r="CU171" s="116"/>
      <c r="CV171" s="16">
        <f t="shared" si="122"/>
        <v>0</v>
      </c>
      <c r="CW171" s="90"/>
      <c r="CX171" s="90"/>
      <c r="CY171" s="90"/>
      <c r="CZ171" s="116"/>
      <c r="DA171" s="16">
        <f t="shared" si="123"/>
        <v>0</v>
      </c>
      <c r="DB171" s="90"/>
      <c r="DC171" s="90"/>
      <c r="DD171" s="90"/>
      <c r="DE171" s="116"/>
      <c r="DF171" s="16">
        <f t="shared" si="124"/>
        <v>0</v>
      </c>
      <c r="DG171" s="90"/>
      <c r="DH171" s="90"/>
      <c r="DI171" s="90"/>
      <c r="DJ171" s="116"/>
      <c r="DK171" s="16">
        <f t="shared" si="125"/>
        <v>0</v>
      </c>
      <c r="DL171" s="90"/>
      <c r="DM171" s="90"/>
      <c r="DN171" s="90"/>
      <c r="DO171" s="116"/>
      <c r="DP171" s="16">
        <f t="shared" si="126"/>
        <v>0</v>
      </c>
      <c r="DQ171" s="90"/>
      <c r="DR171" s="90"/>
      <c r="DS171" s="90"/>
      <c r="DT171" s="116"/>
      <c r="DU171" s="16">
        <f t="shared" si="127"/>
        <v>0</v>
      </c>
      <c r="DV171" s="90"/>
      <c r="DW171" s="90"/>
      <c r="DX171" s="90"/>
      <c r="DY171" s="116"/>
      <c r="DZ171" s="16">
        <f t="shared" si="128"/>
        <v>0</v>
      </c>
      <c r="EA171" s="90"/>
      <c r="EB171" s="90"/>
      <c r="EC171" s="90"/>
      <c r="ED171" s="116"/>
      <c r="EE171" s="16">
        <f t="shared" si="129"/>
        <v>0</v>
      </c>
      <c r="EF171" s="90"/>
      <c r="EG171" s="90"/>
      <c r="EH171" s="90"/>
      <c r="EI171" s="116"/>
      <c r="EJ171" s="16">
        <f t="shared" si="130"/>
        <v>0</v>
      </c>
      <c r="EK171" s="90"/>
      <c r="EL171" s="90"/>
      <c r="EM171" s="90"/>
      <c r="EN171" s="116"/>
      <c r="EO171" s="16">
        <f t="shared" si="131"/>
        <v>0</v>
      </c>
      <c r="EP171" s="90"/>
      <c r="EQ171" s="90"/>
      <c r="ER171" s="90"/>
      <c r="ES171" s="116"/>
      <c r="ET171" s="16">
        <f t="shared" si="132"/>
        <v>0</v>
      </c>
      <c r="EU171" s="90"/>
      <c r="EV171" s="90"/>
      <c r="EW171" s="90"/>
      <c r="EX171" s="116"/>
      <c r="EY171" s="16">
        <f t="shared" si="133"/>
        <v>0</v>
      </c>
      <c r="EZ171" s="90"/>
      <c r="FA171" s="90"/>
      <c r="FB171" s="90"/>
      <c r="FC171" s="116"/>
      <c r="FD171" s="16">
        <f t="shared" si="134"/>
        <v>0</v>
      </c>
      <c r="FE171" s="90"/>
      <c r="FF171" s="90"/>
      <c r="FG171" s="90"/>
      <c r="FH171" s="116"/>
      <c r="FI171" s="16">
        <f t="shared" si="135"/>
        <v>0</v>
      </c>
      <c r="FJ171" s="90"/>
      <c r="FK171" s="90"/>
      <c r="FL171" s="90"/>
      <c r="FM171" s="116"/>
      <c r="FN171" s="16">
        <f t="shared" si="136"/>
        <v>0</v>
      </c>
      <c r="FO171" s="90"/>
      <c r="FP171" s="90"/>
      <c r="FQ171" s="90"/>
      <c r="FR171" s="116"/>
      <c r="FS171" s="16">
        <f t="shared" si="137"/>
        <v>0</v>
      </c>
      <c r="FT171" s="90"/>
      <c r="FU171" s="90"/>
      <c r="FV171" s="90"/>
      <c r="FW171" s="116"/>
      <c r="FX171" s="16">
        <f t="shared" si="138"/>
        <v>0</v>
      </c>
      <c r="FY171" s="90"/>
      <c r="FZ171" s="90"/>
      <c r="GA171" s="90"/>
      <c r="GB171" s="116"/>
      <c r="GC171" s="16">
        <f t="shared" si="139"/>
        <v>0</v>
      </c>
      <c r="GD171" s="90"/>
      <c r="GE171" s="90"/>
      <c r="GF171" s="90"/>
      <c r="GG171" s="116"/>
      <c r="GH171" s="16">
        <f t="shared" si="140"/>
        <v>0</v>
      </c>
      <c r="GI171" s="90"/>
      <c r="GJ171" s="90"/>
      <c r="GK171" s="90"/>
      <c r="GL171" s="116"/>
      <c r="GM171" s="16">
        <f t="shared" si="141"/>
        <v>0</v>
      </c>
      <c r="GN171" s="90"/>
      <c r="GO171" s="90"/>
      <c r="GP171" s="90"/>
      <c r="GQ171" s="116"/>
      <c r="GR171" s="16">
        <f t="shared" si="142"/>
        <v>0</v>
      </c>
      <c r="GS171" s="90"/>
      <c r="GT171" s="90"/>
      <c r="GU171" s="90"/>
      <c r="GV171" s="116"/>
      <c r="GW171" s="16">
        <f t="shared" si="143"/>
        <v>0</v>
      </c>
      <c r="GX171" s="90"/>
      <c r="GY171" s="90"/>
      <c r="GZ171" s="90"/>
      <c r="HA171" s="116"/>
      <c r="HB171" s="16">
        <f t="shared" si="144"/>
        <v>0</v>
      </c>
      <c r="HC171" s="90"/>
      <c r="HD171" s="90"/>
      <c r="HE171" s="90"/>
      <c r="HF171" s="116"/>
      <c r="HG171" s="16">
        <f t="shared" si="145"/>
        <v>0</v>
      </c>
      <c r="HH171" s="90"/>
      <c r="HI171" s="90"/>
      <c r="HJ171" s="90"/>
      <c r="HK171" s="116"/>
      <c r="HL171" s="16">
        <f t="shared" si="146"/>
        <v>0</v>
      </c>
      <c r="HM171" s="90"/>
      <c r="HN171" s="90"/>
      <c r="HO171" s="90"/>
      <c r="HP171" s="116"/>
      <c r="HQ171" s="16">
        <f t="shared" si="147"/>
        <v>0</v>
      </c>
      <c r="HR171" s="90"/>
      <c r="HS171" s="90"/>
      <c r="HT171" s="90"/>
      <c r="HU171" s="116"/>
      <c r="HV171" s="16">
        <f t="shared" si="148"/>
        <v>0</v>
      </c>
      <c r="HW171" s="90"/>
      <c r="HX171" s="90"/>
      <c r="HY171" s="90"/>
      <c r="HZ171" s="116"/>
      <c r="IA171" s="16">
        <f t="shared" si="149"/>
        <v>0</v>
      </c>
      <c r="IB171" s="90"/>
      <c r="IC171" s="90"/>
      <c r="ID171" s="90"/>
      <c r="IE171" s="116"/>
      <c r="IF171" s="16">
        <f t="shared" si="150"/>
        <v>0</v>
      </c>
      <c r="IG171" s="90"/>
      <c r="IH171" s="90"/>
      <c r="II171" s="90"/>
      <c r="IJ171" s="116"/>
      <c r="IK171" s="16">
        <f t="shared" si="151"/>
        <v>0</v>
      </c>
      <c r="IL171" s="90"/>
      <c r="IM171" s="90"/>
      <c r="IN171" s="90"/>
      <c r="IO171" s="116"/>
      <c r="IP171" s="16">
        <f t="shared" si="152"/>
        <v>0</v>
      </c>
    </row>
    <row r="172" spans="1:250" x14ac:dyDescent="0.25">
      <c r="A172" s="90"/>
      <c r="B172" s="90"/>
      <c r="C172" s="90"/>
      <c r="D172" s="116"/>
      <c r="E172" s="16">
        <f t="shared" si="103"/>
        <v>0</v>
      </c>
      <c r="F172" s="90"/>
      <c r="G172" s="90"/>
      <c r="H172" s="90"/>
      <c r="I172" s="116"/>
      <c r="J172" s="16">
        <f t="shared" si="104"/>
        <v>0</v>
      </c>
      <c r="K172" s="90"/>
      <c r="L172" s="90"/>
      <c r="M172" s="90"/>
      <c r="N172" s="116"/>
      <c r="O172" s="16">
        <f t="shared" si="105"/>
        <v>0</v>
      </c>
      <c r="P172" s="90"/>
      <c r="Q172" s="90"/>
      <c r="R172" s="90"/>
      <c r="S172" s="116"/>
      <c r="T172" s="16">
        <f t="shared" si="106"/>
        <v>0</v>
      </c>
      <c r="U172" s="90"/>
      <c r="V172" s="90"/>
      <c r="W172" s="90"/>
      <c r="X172" s="116"/>
      <c r="Y172" s="16">
        <f t="shared" si="107"/>
        <v>0</v>
      </c>
      <c r="Z172" s="90"/>
      <c r="AA172" s="90"/>
      <c r="AB172" s="90"/>
      <c r="AC172" s="116"/>
      <c r="AD172" s="16">
        <f t="shared" si="108"/>
        <v>0</v>
      </c>
      <c r="AE172" s="90"/>
      <c r="AF172" s="90"/>
      <c r="AG172" s="90"/>
      <c r="AH172" s="116"/>
      <c r="AI172" s="16">
        <f t="shared" si="109"/>
        <v>0</v>
      </c>
      <c r="AJ172" s="90"/>
      <c r="AK172" s="90"/>
      <c r="AL172" s="90"/>
      <c r="AM172" s="116"/>
      <c r="AN172" s="16">
        <f t="shared" si="110"/>
        <v>0</v>
      </c>
      <c r="AO172" s="90"/>
      <c r="AP172" s="90"/>
      <c r="AQ172" s="90"/>
      <c r="AR172" s="116"/>
      <c r="AS172" s="16">
        <f t="shared" si="111"/>
        <v>0</v>
      </c>
      <c r="AT172" s="90"/>
      <c r="AU172" s="90"/>
      <c r="AV172" s="90"/>
      <c r="AW172" s="116"/>
      <c r="AX172" s="16">
        <f t="shared" si="112"/>
        <v>0</v>
      </c>
      <c r="AY172" s="90"/>
      <c r="AZ172" s="90"/>
      <c r="BA172" s="90"/>
      <c r="BB172" s="116"/>
      <c r="BC172" s="16">
        <f t="shared" si="113"/>
        <v>0</v>
      </c>
      <c r="BD172" s="90"/>
      <c r="BE172" s="90"/>
      <c r="BF172" s="90"/>
      <c r="BG172" s="116"/>
      <c r="BH172" s="16">
        <f t="shared" si="114"/>
        <v>0</v>
      </c>
      <c r="BI172" s="90"/>
      <c r="BJ172" s="90"/>
      <c r="BK172" s="90"/>
      <c r="BL172" s="116"/>
      <c r="BM172" s="16">
        <f t="shared" si="115"/>
        <v>0</v>
      </c>
      <c r="BN172" s="90"/>
      <c r="BO172" s="90"/>
      <c r="BP172" s="90"/>
      <c r="BQ172" s="116"/>
      <c r="BR172" s="16">
        <f t="shared" si="116"/>
        <v>0</v>
      </c>
      <c r="BS172" s="90"/>
      <c r="BT172" s="90"/>
      <c r="BU172" s="90"/>
      <c r="BV172" s="116"/>
      <c r="BW172" s="16">
        <f t="shared" si="117"/>
        <v>0</v>
      </c>
      <c r="BX172" s="90"/>
      <c r="BY172" s="90"/>
      <c r="BZ172" s="90"/>
      <c r="CA172" s="116"/>
      <c r="CB172" s="16">
        <f t="shared" si="118"/>
        <v>0</v>
      </c>
      <c r="CC172" s="90"/>
      <c r="CD172" s="90"/>
      <c r="CE172" s="90"/>
      <c r="CF172" s="116"/>
      <c r="CG172" s="16">
        <f t="shared" si="119"/>
        <v>0</v>
      </c>
      <c r="CH172" s="90"/>
      <c r="CI172" s="90"/>
      <c r="CJ172" s="90"/>
      <c r="CK172" s="116"/>
      <c r="CL172" s="16">
        <f t="shared" si="120"/>
        <v>0</v>
      </c>
      <c r="CM172" s="90"/>
      <c r="CN172" s="90"/>
      <c r="CO172" s="90"/>
      <c r="CP172" s="116"/>
      <c r="CQ172" s="16">
        <f t="shared" si="121"/>
        <v>0</v>
      </c>
      <c r="CR172" s="90"/>
      <c r="CS172" s="90"/>
      <c r="CT172" s="90"/>
      <c r="CU172" s="116"/>
      <c r="CV172" s="16">
        <f t="shared" si="122"/>
        <v>0</v>
      </c>
      <c r="CW172" s="90"/>
      <c r="CX172" s="90"/>
      <c r="CY172" s="90"/>
      <c r="CZ172" s="116"/>
      <c r="DA172" s="16">
        <f t="shared" si="123"/>
        <v>0</v>
      </c>
      <c r="DB172" s="90"/>
      <c r="DC172" s="90"/>
      <c r="DD172" s="90"/>
      <c r="DE172" s="116"/>
      <c r="DF172" s="16">
        <f t="shared" si="124"/>
        <v>0</v>
      </c>
      <c r="DG172" s="90"/>
      <c r="DH172" s="90"/>
      <c r="DI172" s="90"/>
      <c r="DJ172" s="116"/>
      <c r="DK172" s="16">
        <f t="shared" si="125"/>
        <v>0</v>
      </c>
      <c r="DL172" s="90"/>
      <c r="DM172" s="90"/>
      <c r="DN172" s="90"/>
      <c r="DO172" s="116"/>
      <c r="DP172" s="16">
        <f t="shared" si="126"/>
        <v>0</v>
      </c>
      <c r="DQ172" s="90"/>
      <c r="DR172" s="90"/>
      <c r="DS172" s="90"/>
      <c r="DT172" s="116"/>
      <c r="DU172" s="16">
        <f t="shared" si="127"/>
        <v>0</v>
      </c>
      <c r="DV172" s="90"/>
      <c r="DW172" s="90"/>
      <c r="DX172" s="90"/>
      <c r="DY172" s="116"/>
      <c r="DZ172" s="16">
        <f t="shared" si="128"/>
        <v>0</v>
      </c>
      <c r="EA172" s="90"/>
      <c r="EB172" s="90"/>
      <c r="EC172" s="90"/>
      <c r="ED172" s="116"/>
      <c r="EE172" s="16">
        <f t="shared" si="129"/>
        <v>0</v>
      </c>
      <c r="EF172" s="90"/>
      <c r="EG172" s="90"/>
      <c r="EH172" s="90"/>
      <c r="EI172" s="116"/>
      <c r="EJ172" s="16">
        <f t="shared" si="130"/>
        <v>0</v>
      </c>
      <c r="EK172" s="90"/>
      <c r="EL172" s="90"/>
      <c r="EM172" s="90"/>
      <c r="EN172" s="116"/>
      <c r="EO172" s="16">
        <f t="shared" si="131"/>
        <v>0</v>
      </c>
      <c r="EP172" s="90"/>
      <c r="EQ172" s="90"/>
      <c r="ER172" s="90"/>
      <c r="ES172" s="116"/>
      <c r="ET172" s="16">
        <f t="shared" si="132"/>
        <v>0</v>
      </c>
      <c r="EU172" s="90"/>
      <c r="EV172" s="90"/>
      <c r="EW172" s="90"/>
      <c r="EX172" s="116"/>
      <c r="EY172" s="16">
        <f t="shared" si="133"/>
        <v>0</v>
      </c>
      <c r="EZ172" s="90"/>
      <c r="FA172" s="90"/>
      <c r="FB172" s="90"/>
      <c r="FC172" s="116"/>
      <c r="FD172" s="16">
        <f t="shared" si="134"/>
        <v>0</v>
      </c>
      <c r="FE172" s="90"/>
      <c r="FF172" s="90"/>
      <c r="FG172" s="90"/>
      <c r="FH172" s="116"/>
      <c r="FI172" s="16">
        <f t="shared" si="135"/>
        <v>0</v>
      </c>
      <c r="FJ172" s="90"/>
      <c r="FK172" s="90"/>
      <c r="FL172" s="90"/>
      <c r="FM172" s="116"/>
      <c r="FN172" s="16">
        <f t="shared" si="136"/>
        <v>0</v>
      </c>
      <c r="FO172" s="90"/>
      <c r="FP172" s="90"/>
      <c r="FQ172" s="90"/>
      <c r="FR172" s="116"/>
      <c r="FS172" s="16">
        <f t="shared" si="137"/>
        <v>0</v>
      </c>
      <c r="FT172" s="90"/>
      <c r="FU172" s="90"/>
      <c r="FV172" s="90"/>
      <c r="FW172" s="116"/>
      <c r="FX172" s="16">
        <f t="shared" si="138"/>
        <v>0</v>
      </c>
      <c r="FY172" s="90"/>
      <c r="FZ172" s="90"/>
      <c r="GA172" s="90"/>
      <c r="GB172" s="116"/>
      <c r="GC172" s="16">
        <f t="shared" si="139"/>
        <v>0</v>
      </c>
      <c r="GD172" s="90"/>
      <c r="GE172" s="90"/>
      <c r="GF172" s="90"/>
      <c r="GG172" s="116"/>
      <c r="GH172" s="16">
        <f t="shared" si="140"/>
        <v>0</v>
      </c>
      <c r="GI172" s="90"/>
      <c r="GJ172" s="90"/>
      <c r="GK172" s="90"/>
      <c r="GL172" s="116"/>
      <c r="GM172" s="16">
        <f t="shared" si="141"/>
        <v>0</v>
      </c>
      <c r="GN172" s="90"/>
      <c r="GO172" s="90"/>
      <c r="GP172" s="90"/>
      <c r="GQ172" s="116"/>
      <c r="GR172" s="16">
        <f t="shared" si="142"/>
        <v>0</v>
      </c>
      <c r="GS172" s="90"/>
      <c r="GT172" s="90"/>
      <c r="GU172" s="90"/>
      <c r="GV172" s="116"/>
      <c r="GW172" s="16">
        <f t="shared" si="143"/>
        <v>0</v>
      </c>
      <c r="GX172" s="90"/>
      <c r="GY172" s="90"/>
      <c r="GZ172" s="90"/>
      <c r="HA172" s="116"/>
      <c r="HB172" s="16">
        <f t="shared" si="144"/>
        <v>0</v>
      </c>
      <c r="HC172" s="90"/>
      <c r="HD172" s="90"/>
      <c r="HE172" s="90"/>
      <c r="HF172" s="116"/>
      <c r="HG172" s="16">
        <f t="shared" si="145"/>
        <v>0</v>
      </c>
      <c r="HH172" s="90"/>
      <c r="HI172" s="90"/>
      <c r="HJ172" s="90"/>
      <c r="HK172" s="116"/>
      <c r="HL172" s="16">
        <f t="shared" si="146"/>
        <v>0</v>
      </c>
      <c r="HM172" s="90"/>
      <c r="HN172" s="90"/>
      <c r="HO172" s="90"/>
      <c r="HP172" s="116"/>
      <c r="HQ172" s="16">
        <f t="shared" si="147"/>
        <v>0</v>
      </c>
      <c r="HR172" s="90"/>
      <c r="HS172" s="90"/>
      <c r="HT172" s="90"/>
      <c r="HU172" s="116"/>
      <c r="HV172" s="16">
        <f t="shared" si="148"/>
        <v>0</v>
      </c>
      <c r="HW172" s="90"/>
      <c r="HX172" s="90"/>
      <c r="HY172" s="90"/>
      <c r="HZ172" s="116"/>
      <c r="IA172" s="16">
        <f t="shared" si="149"/>
        <v>0</v>
      </c>
      <c r="IB172" s="90"/>
      <c r="IC172" s="90"/>
      <c r="ID172" s="90"/>
      <c r="IE172" s="116"/>
      <c r="IF172" s="16">
        <f t="shared" si="150"/>
        <v>0</v>
      </c>
      <c r="IG172" s="90"/>
      <c r="IH172" s="90"/>
      <c r="II172" s="90"/>
      <c r="IJ172" s="116"/>
      <c r="IK172" s="16">
        <f t="shared" si="151"/>
        <v>0</v>
      </c>
      <c r="IL172" s="90"/>
      <c r="IM172" s="90"/>
      <c r="IN172" s="90"/>
      <c r="IO172" s="116"/>
      <c r="IP172" s="16">
        <f t="shared" si="152"/>
        <v>0</v>
      </c>
    </row>
    <row r="173" spans="1:250" x14ac:dyDescent="0.25">
      <c r="A173" s="90"/>
      <c r="B173" s="90"/>
      <c r="C173" s="90"/>
      <c r="D173" s="116"/>
      <c r="E173" s="16">
        <f t="shared" si="103"/>
        <v>0</v>
      </c>
      <c r="F173" s="90"/>
      <c r="G173" s="90"/>
      <c r="H173" s="90"/>
      <c r="I173" s="116"/>
      <c r="J173" s="16">
        <f t="shared" si="104"/>
        <v>0</v>
      </c>
      <c r="K173" s="90"/>
      <c r="L173" s="90"/>
      <c r="M173" s="90"/>
      <c r="N173" s="116"/>
      <c r="O173" s="16">
        <f t="shared" si="105"/>
        <v>0</v>
      </c>
      <c r="P173" s="90"/>
      <c r="Q173" s="90"/>
      <c r="R173" s="90"/>
      <c r="S173" s="116"/>
      <c r="T173" s="16">
        <f t="shared" si="106"/>
        <v>0</v>
      </c>
      <c r="U173" s="90"/>
      <c r="V173" s="90"/>
      <c r="W173" s="90"/>
      <c r="X173" s="116"/>
      <c r="Y173" s="16">
        <f t="shared" si="107"/>
        <v>0</v>
      </c>
      <c r="Z173" s="90"/>
      <c r="AA173" s="90"/>
      <c r="AB173" s="90"/>
      <c r="AC173" s="116"/>
      <c r="AD173" s="16">
        <f t="shared" si="108"/>
        <v>0</v>
      </c>
      <c r="AE173" s="90"/>
      <c r="AF173" s="90"/>
      <c r="AG173" s="90"/>
      <c r="AH173" s="116"/>
      <c r="AI173" s="16">
        <f t="shared" si="109"/>
        <v>0</v>
      </c>
      <c r="AJ173" s="90"/>
      <c r="AK173" s="90"/>
      <c r="AL173" s="90"/>
      <c r="AM173" s="116"/>
      <c r="AN173" s="16">
        <f t="shared" si="110"/>
        <v>0</v>
      </c>
      <c r="AO173" s="90"/>
      <c r="AP173" s="90"/>
      <c r="AQ173" s="90"/>
      <c r="AR173" s="116"/>
      <c r="AS173" s="16">
        <f t="shared" si="111"/>
        <v>0</v>
      </c>
      <c r="AT173" s="90"/>
      <c r="AU173" s="90"/>
      <c r="AV173" s="90"/>
      <c r="AW173" s="116"/>
      <c r="AX173" s="16">
        <f t="shared" si="112"/>
        <v>0</v>
      </c>
      <c r="AY173" s="90"/>
      <c r="AZ173" s="90"/>
      <c r="BA173" s="90"/>
      <c r="BB173" s="116"/>
      <c r="BC173" s="16">
        <f t="shared" si="113"/>
        <v>0</v>
      </c>
      <c r="BD173" s="90"/>
      <c r="BE173" s="90"/>
      <c r="BF173" s="90"/>
      <c r="BG173" s="116"/>
      <c r="BH173" s="16">
        <f t="shared" si="114"/>
        <v>0</v>
      </c>
      <c r="BI173" s="90"/>
      <c r="BJ173" s="90"/>
      <c r="BK173" s="90"/>
      <c r="BL173" s="116"/>
      <c r="BM173" s="16">
        <f t="shared" si="115"/>
        <v>0</v>
      </c>
      <c r="BN173" s="90"/>
      <c r="BO173" s="90"/>
      <c r="BP173" s="90"/>
      <c r="BQ173" s="116"/>
      <c r="BR173" s="16">
        <f t="shared" si="116"/>
        <v>0</v>
      </c>
      <c r="BS173" s="90"/>
      <c r="BT173" s="90"/>
      <c r="BU173" s="90"/>
      <c r="BV173" s="116"/>
      <c r="BW173" s="16">
        <f t="shared" si="117"/>
        <v>0</v>
      </c>
      <c r="BX173" s="90"/>
      <c r="BY173" s="90"/>
      <c r="BZ173" s="90"/>
      <c r="CA173" s="116"/>
      <c r="CB173" s="16">
        <f t="shared" si="118"/>
        <v>0</v>
      </c>
      <c r="CC173" s="90"/>
      <c r="CD173" s="90"/>
      <c r="CE173" s="90"/>
      <c r="CF173" s="116"/>
      <c r="CG173" s="16">
        <f t="shared" si="119"/>
        <v>0</v>
      </c>
      <c r="CH173" s="90"/>
      <c r="CI173" s="90"/>
      <c r="CJ173" s="90"/>
      <c r="CK173" s="116"/>
      <c r="CL173" s="16">
        <f t="shared" si="120"/>
        <v>0</v>
      </c>
      <c r="CM173" s="90"/>
      <c r="CN173" s="90"/>
      <c r="CO173" s="90"/>
      <c r="CP173" s="116"/>
      <c r="CQ173" s="16">
        <f t="shared" si="121"/>
        <v>0</v>
      </c>
      <c r="CR173" s="90"/>
      <c r="CS173" s="90"/>
      <c r="CT173" s="90"/>
      <c r="CU173" s="116"/>
      <c r="CV173" s="16">
        <f t="shared" si="122"/>
        <v>0</v>
      </c>
      <c r="CW173" s="90"/>
      <c r="CX173" s="90"/>
      <c r="CY173" s="90"/>
      <c r="CZ173" s="116"/>
      <c r="DA173" s="16">
        <f t="shared" si="123"/>
        <v>0</v>
      </c>
      <c r="DB173" s="90"/>
      <c r="DC173" s="90"/>
      <c r="DD173" s="90"/>
      <c r="DE173" s="116"/>
      <c r="DF173" s="16">
        <f t="shared" si="124"/>
        <v>0</v>
      </c>
      <c r="DG173" s="90"/>
      <c r="DH173" s="90"/>
      <c r="DI173" s="90"/>
      <c r="DJ173" s="116"/>
      <c r="DK173" s="16">
        <f t="shared" si="125"/>
        <v>0</v>
      </c>
      <c r="DL173" s="90"/>
      <c r="DM173" s="90"/>
      <c r="DN173" s="90"/>
      <c r="DO173" s="116"/>
      <c r="DP173" s="16">
        <f t="shared" si="126"/>
        <v>0</v>
      </c>
      <c r="DQ173" s="90"/>
      <c r="DR173" s="90"/>
      <c r="DS173" s="90"/>
      <c r="DT173" s="116"/>
      <c r="DU173" s="16">
        <f t="shared" si="127"/>
        <v>0</v>
      </c>
      <c r="DV173" s="90"/>
      <c r="DW173" s="90"/>
      <c r="DX173" s="90"/>
      <c r="DY173" s="116"/>
      <c r="DZ173" s="16">
        <f t="shared" si="128"/>
        <v>0</v>
      </c>
      <c r="EA173" s="90"/>
      <c r="EB173" s="90"/>
      <c r="EC173" s="90"/>
      <c r="ED173" s="116"/>
      <c r="EE173" s="16">
        <f t="shared" si="129"/>
        <v>0</v>
      </c>
      <c r="EF173" s="90"/>
      <c r="EG173" s="90"/>
      <c r="EH173" s="90"/>
      <c r="EI173" s="116"/>
      <c r="EJ173" s="16">
        <f t="shared" si="130"/>
        <v>0</v>
      </c>
      <c r="EK173" s="90"/>
      <c r="EL173" s="90"/>
      <c r="EM173" s="90"/>
      <c r="EN173" s="116"/>
      <c r="EO173" s="16">
        <f t="shared" si="131"/>
        <v>0</v>
      </c>
      <c r="EP173" s="90"/>
      <c r="EQ173" s="90"/>
      <c r="ER173" s="90"/>
      <c r="ES173" s="116"/>
      <c r="ET173" s="16">
        <f t="shared" si="132"/>
        <v>0</v>
      </c>
      <c r="EU173" s="90"/>
      <c r="EV173" s="90"/>
      <c r="EW173" s="90"/>
      <c r="EX173" s="116"/>
      <c r="EY173" s="16">
        <f t="shared" si="133"/>
        <v>0</v>
      </c>
      <c r="EZ173" s="90"/>
      <c r="FA173" s="90"/>
      <c r="FB173" s="90"/>
      <c r="FC173" s="116"/>
      <c r="FD173" s="16">
        <f t="shared" si="134"/>
        <v>0</v>
      </c>
      <c r="FE173" s="90"/>
      <c r="FF173" s="90"/>
      <c r="FG173" s="90"/>
      <c r="FH173" s="116"/>
      <c r="FI173" s="16">
        <f t="shared" si="135"/>
        <v>0</v>
      </c>
      <c r="FJ173" s="90"/>
      <c r="FK173" s="90"/>
      <c r="FL173" s="90"/>
      <c r="FM173" s="116"/>
      <c r="FN173" s="16">
        <f t="shared" si="136"/>
        <v>0</v>
      </c>
      <c r="FO173" s="90"/>
      <c r="FP173" s="90"/>
      <c r="FQ173" s="90"/>
      <c r="FR173" s="116"/>
      <c r="FS173" s="16">
        <f t="shared" si="137"/>
        <v>0</v>
      </c>
      <c r="FT173" s="90"/>
      <c r="FU173" s="90"/>
      <c r="FV173" s="90"/>
      <c r="FW173" s="116"/>
      <c r="FX173" s="16">
        <f t="shared" si="138"/>
        <v>0</v>
      </c>
      <c r="FY173" s="90"/>
      <c r="FZ173" s="90"/>
      <c r="GA173" s="90"/>
      <c r="GB173" s="116"/>
      <c r="GC173" s="16">
        <f t="shared" si="139"/>
        <v>0</v>
      </c>
      <c r="GD173" s="90"/>
      <c r="GE173" s="90"/>
      <c r="GF173" s="90"/>
      <c r="GG173" s="116"/>
      <c r="GH173" s="16">
        <f t="shared" si="140"/>
        <v>0</v>
      </c>
      <c r="GI173" s="90"/>
      <c r="GJ173" s="90"/>
      <c r="GK173" s="90"/>
      <c r="GL173" s="116"/>
      <c r="GM173" s="16">
        <f t="shared" si="141"/>
        <v>0</v>
      </c>
      <c r="GN173" s="90"/>
      <c r="GO173" s="90"/>
      <c r="GP173" s="90"/>
      <c r="GQ173" s="116"/>
      <c r="GR173" s="16">
        <f t="shared" si="142"/>
        <v>0</v>
      </c>
      <c r="GS173" s="90"/>
      <c r="GT173" s="90"/>
      <c r="GU173" s="90"/>
      <c r="GV173" s="116"/>
      <c r="GW173" s="16">
        <f t="shared" si="143"/>
        <v>0</v>
      </c>
      <c r="GX173" s="90"/>
      <c r="GY173" s="90"/>
      <c r="GZ173" s="90"/>
      <c r="HA173" s="116"/>
      <c r="HB173" s="16">
        <f t="shared" si="144"/>
        <v>0</v>
      </c>
      <c r="HC173" s="90"/>
      <c r="HD173" s="90"/>
      <c r="HE173" s="90"/>
      <c r="HF173" s="116"/>
      <c r="HG173" s="16">
        <f t="shared" si="145"/>
        <v>0</v>
      </c>
      <c r="HH173" s="90"/>
      <c r="HI173" s="90"/>
      <c r="HJ173" s="90"/>
      <c r="HK173" s="116"/>
      <c r="HL173" s="16">
        <f t="shared" si="146"/>
        <v>0</v>
      </c>
      <c r="HM173" s="90"/>
      <c r="HN173" s="90"/>
      <c r="HO173" s="90"/>
      <c r="HP173" s="116"/>
      <c r="HQ173" s="16">
        <f t="shared" si="147"/>
        <v>0</v>
      </c>
      <c r="HR173" s="90"/>
      <c r="HS173" s="90"/>
      <c r="HT173" s="90"/>
      <c r="HU173" s="116"/>
      <c r="HV173" s="16">
        <f t="shared" si="148"/>
        <v>0</v>
      </c>
      <c r="HW173" s="90"/>
      <c r="HX173" s="90"/>
      <c r="HY173" s="90"/>
      <c r="HZ173" s="116"/>
      <c r="IA173" s="16">
        <f t="shared" si="149"/>
        <v>0</v>
      </c>
      <c r="IB173" s="90"/>
      <c r="IC173" s="90"/>
      <c r="ID173" s="90"/>
      <c r="IE173" s="116"/>
      <c r="IF173" s="16">
        <f t="shared" si="150"/>
        <v>0</v>
      </c>
      <c r="IG173" s="90"/>
      <c r="IH173" s="90"/>
      <c r="II173" s="90"/>
      <c r="IJ173" s="116"/>
      <c r="IK173" s="16">
        <f t="shared" si="151"/>
        <v>0</v>
      </c>
      <c r="IL173" s="90"/>
      <c r="IM173" s="90"/>
      <c r="IN173" s="90"/>
      <c r="IO173" s="116"/>
      <c r="IP173" s="16">
        <f t="shared" si="152"/>
        <v>0</v>
      </c>
    </row>
    <row r="174" spans="1:250" x14ac:dyDescent="0.25">
      <c r="A174" s="90"/>
      <c r="B174" s="90"/>
      <c r="C174" s="90"/>
      <c r="D174" s="116"/>
      <c r="E174" s="16">
        <f t="shared" si="103"/>
        <v>0</v>
      </c>
      <c r="F174" s="90"/>
      <c r="G174" s="90"/>
      <c r="H174" s="90"/>
      <c r="I174" s="116"/>
      <c r="J174" s="16">
        <f t="shared" si="104"/>
        <v>0</v>
      </c>
      <c r="K174" s="90"/>
      <c r="L174" s="90"/>
      <c r="M174" s="90"/>
      <c r="N174" s="116"/>
      <c r="O174" s="16">
        <f t="shared" si="105"/>
        <v>0</v>
      </c>
      <c r="P174" s="90"/>
      <c r="Q174" s="90"/>
      <c r="R174" s="90"/>
      <c r="S174" s="116"/>
      <c r="T174" s="16">
        <f t="shared" si="106"/>
        <v>0</v>
      </c>
      <c r="U174" s="90"/>
      <c r="V174" s="90"/>
      <c r="W174" s="90"/>
      <c r="X174" s="116"/>
      <c r="Y174" s="16">
        <f t="shared" si="107"/>
        <v>0</v>
      </c>
      <c r="Z174" s="90"/>
      <c r="AA174" s="90"/>
      <c r="AB174" s="90"/>
      <c r="AC174" s="116"/>
      <c r="AD174" s="16">
        <f t="shared" si="108"/>
        <v>0</v>
      </c>
      <c r="AE174" s="90"/>
      <c r="AF174" s="90"/>
      <c r="AG174" s="90"/>
      <c r="AH174" s="116"/>
      <c r="AI174" s="16">
        <f t="shared" si="109"/>
        <v>0</v>
      </c>
      <c r="AJ174" s="90"/>
      <c r="AK174" s="90"/>
      <c r="AL174" s="90"/>
      <c r="AM174" s="116"/>
      <c r="AN174" s="16">
        <f t="shared" si="110"/>
        <v>0</v>
      </c>
      <c r="AO174" s="90"/>
      <c r="AP174" s="90"/>
      <c r="AQ174" s="90"/>
      <c r="AR174" s="116"/>
      <c r="AS174" s="16">
        <f t="shared" si="111"/>
        <v>0</v>
      </c>
      <c r="AT174" s="90"/>
      <c r="AU174" s="90"/>
      <c r="AV174" s="90"/>
      <c r="AW174" s="116"/>
      <c r="AX174" s="16">
        <f t="shared" si="112"/>
        <v>0</v>
      </c>
      <c r="AY174" s="90"/>
      <c r="AZ174" s="90"/>
      <c r="BA174" s="90"/>
      <c r="BB174" s="116"/>
      <c r="BC174" s="16">
        <f t="shared" si="113"/>
        <v>0</v>
      </c>
      <c r="BD174" s="90"/>
      <c r="BE174" s="90"/>
      <c r="BF174" s="90"/>
      <c r="BG174" s="116"/>
      <c r="BH174" s="16">
        <f t="shared" si="114"/>
        <v>0</v>
      </c>
      <c r="BI174" s="90"/>
      <c r="BJ174" s="90"/>
      <c r="BK174" s="90"/>
      <c r="BL174" s="116"/>
      <c r="BM174" s="16">
        <f t="shared" si="115"/>
        <v>0</v>
      </c>
      <c r="BN174" s="90"/>
      <c r="BO174" s="90"/>
      <c r="BP174" s="90"/>
      <c r="BQ174" s="116"/>
      <c r="BR174" s="16">
        <f t="shared" si="116"/>
        <v>0</v>
      </c>
      <c r="BS174" s="90"/>
      <c r="BT174" s="90"/>
      <c r="BU174" s="90"/>
      <c r="BV174" s="116"/>
      <c r="BW174" s="16">
        <f t="shared" si="117"/>
        <v>0</v>
      </c>
      <c r="BX174" s="90"/>
      <c r="BY174" s="90"/>
      <c r="BZ174" s="90"/>
      <c r="CA174" s="116"/>
      <c r="CB174" s="16">
        <f t="shared" si="118"/>
        <v>0</v>
      </c>
      <c r="CC174" s="90"/>
      <c r="CD174" s="90"/>
      <c r="CE174" s="90"/>
      <c r="CF174" s="116"/>
      <c r="CG174" s="16">
        <f t="shared" si="119"/>
        <v>0</v>
      </c>
      <c r="CH174" s="90"/>
      <c r="CI174" s="90"/>
      <c r="CJ174" s="90"/>
      <c r="CK174" s="116"/>
      <c r="CL174" s="16">
        <f t="shared" si="120"/>
        <v>0</v>
      </c>
      <c r="CM174" s="90"/>
      <c r="CN174" s="90"/>
      <c r="CO174" s="90"/>
      <c r="CP174" s="116"/>
      <c r="CQ174" s="16">
        <f t="shared" si="121"/>
        <v>0</v>
      </c>
      <c r="CR174" s="90"/>
      <c r="CS174" s="90"/>
      <c r="CT174" s="90"/>
      <c r="CU174" s="116"/>
      <c r="CV174" s="16">
        <f t="shared" si="122"/>
        <v>0</v>
      </c>
      <c r="CW174" s="90"/>
      <c r="CX174" s="90"/>
      <c r="CY174" s="90"/>
      <c r="CZ174" s="116"/>
      <c r="DA174" s="16">
        <f t="shared" si="123"/>
        <v>0</v>
      </c>
      <c r="DB174" s="90"/>
      <c r="DC174" s="90"/>
      <c r="DD174" s="90"/>
      <c r="DE174" s="116"/>
      <c r="DF174" s="16">
        <f t="shared" si="124"/>
        <v>0</v>
      </c>
      <c r="DG174" s="90"/>
      <c r="DH174" s="90"/>
      <c r="DI174" s="90"/>
      <c r="DJ174" s="116"/>
      <c r="DK174" s="16">
        <f t="shared" si="125"/>
        <v>0</v>
      </c>
      <c r="DL174" s="90"/>
      <c r="DM174" s="90"/>
      <c r="DN174" s="90"/>
      <c r="DO174" s="116"/>
      <c r="DP174" s="16">
        <f t="shared" si="126"/>
        <v>0</v>
      </c>
      <c r="DQ174" s="90"/>
      <c r="DR174" s="90"/>
      <c r="DS174" s="90"/>
      <c r="DT174" s="116"/>
      <c r="DU174" s="16">
        <f t="shared" si="127"/>
        <v>0</v>
      </c>
      <c r="DV174" s="90"/>
      <c r="DW174" s="90"/>
      <c r="DX174" s="90"/>
      <c r="DY174" s="116"/>
      <c r="DZ174" s="16">
        <f t="shared" si="128"/>
        <v>0</v>
      </c>
      <c r="EA174" s="90"/>
      <c r="EB174" s="90"/>
      <c r="EC174" s="90"/>
      <c r="ED174" s="116"/>
      <c r="EE174" s="16">
        <f t="shared" si="129"/>
        <v>0</v>
      </c>
      <c r="EF174" s="90"/>
      <c r="EG174" s="90"/>
      <c r="EH174" s="90"/>
      <c r="EI174" s="116"/>
      <c r="EJ174" s="16">
        <f t="shared" si="130"/>
        <v>0</v>
      </c>
      <c r="EK174" s="90"/>
      <c r="EL174" s="90"/>
      <c r="EM174" s="90"/>
      <c r="EN174" s="116"/>
      <c r="EO174" s="16">
        <f t="shared" si="131"/>
        <v>0</v>
      </c>
      <c r="EP174" s="90"/>
      <c r="EQ174" s="90"/>
      <c r="ER174" s="90"/>
      <c r="ES174" s="116"/>
      <c r="ET174" s="16">
        <f t="shared" si="132"/>
        <v>0</v>
      </c>
      <c r="EU174" s="90"/>
      <c r="EV174" s="90"/>
      <c r="EW174" s="90"/>
      <c r="EX174" s="116"/>
      <c r="EY174" s="16">
        <f t="shared" si="133"/>
        <v>0</v>
      </c>
      <c r="EZ174" s="90"/>
      <c r="FA174" s="90"/>
      <c r="FB174" s="90"/>
      <c r="FC174" s="116"/>
      <c r="FD174" s="16">
        <f t="shared" si="134"/>
        <v>0</v>
      </c>
      <c r="FE174" s="90"/>
      <c r="FF174" s="90"/>
      <c r="FG174" s="90"/>
      <c r="FH174" s="116"/>
      <c r="FI174" s="16">
        <f t="shared" si="135"/>
        <v>0</v>
      </c>
      <c r="FJ174" s="90"/>
      <c r="FK174" s="90"/>
      <c r="FL174" s="90"/>
      <c r="FM174" s="116"/>
      <c r="FN174" s="16">
        <f t="shared" si="136"/>
        <v>0</v>
      </c>
      <c r="FO174" s="90"/>
      <c r="FP174" s="90"/>
      <c r="FQ174" s="90"/>
      <c r="FR174" s="116"/>
      <c r="FS174" s="16">
        <f t="shared" si="137"/>
        <v>0</v>
      </c>
      <c r="FT174" s="90"/>
      <c r="FU174" s="90"/>
      <c r="FV174" s="90"/>
      <c r="FW174" s="116"/>
      <c r="FX174" s="16">
        <f t="shared" si="138"/>
        <v>0</v>
      </c>
      <c r="FY174" s="90"/>
      <c r="FZ174" s="90"/>
      <c r="GA174" s="90"/>
      <c r="GB174" s="116"/>
      <c r="GC174" s="16">
        <f t="shared" si="139"/>
        <v>0</v>
      </c>
      <c r="GD174" s="90"/>
      <c r="GE174" s="90"/>
      <c r="GF174" s="90"/>
      <c r="GG174" s="116"/>
      <c r="GH174" s="16">
        <f t="shared" si="140"/>
        <v>0</v>
      </c>
      <c r="GI174" s="90"/>
      <c r="GJ174" s="90"/>
      <c r="GK174" s="90"/>
      <c r="GL174" s="116"/>
      <c r="GM174" s="16">
        <f t="shared" si="141"/>
        <v>0</v>
      </c>
      <c r="GN174" s="90"/>
      <c r="GO174" s="90"/>
      <c r="GP174" s="90"/>
      <c r="GQ174" s="116"/>
      <c r="GR174" s="16">
        <f t="shared" si="142"/>
        <v>0</v>
      </c>
      <c r="GS174" s="90"/>
      <c r="GT174" s="90"/>
      <c r="GU174" s="90"/>
      <c r="GV174" s="116"/>
      <c r="GW174" s="16">
        <f t="shared" si="143"/>
        <v>0</v>
      </c>
      <c r="GX174" s="90"/>
      <c r="GY174" s="90"/>
      <c r="GZ174" s="90"/>
      <c r="HA174" s="116"/>
      <c r="HB174" s="16">
        <f t="shared" si="144"/>
        <v>0</v>
      </c>
      <c r="HC174" s="90"/>
      <c r="HD174" s="90"/>
      <c r="HE174" s="90"/>
      <c r="HF174" s="116"/>
      <c r="HG174" s="16">
        <f t="shared" si="145"/>
        <v>0</v>
      </c>
      <c r="HH174" s="90"/>
      <c r="HI174" s="90"/>
      <c r="HJ174" s="90"/>
      <c r="HK174" s="116"/>
      <c r="HL174" s="16">
        <f t="shared" si="146"/>
        <v>0</v>
      </c>
      <c r="HM174" s="90"/>
      <c r="HN174" s="90"/>
      <c r="HO174" s="90"/>
      <c r="HP174" s="116"/>
      <c r="HQ174" s="16">
        <f t="shared" si="147"/>
        <v>0</v>
      </c>
      <c r="HR174" s="90"/>
      <c r="HS174" s="90"/>
      <c r="HT174" s="90"/>
      <c r="HU174" s="116"/>
      <c r="HV174" s="16">
        <f t="shared" si="148"/>
        <v>0</v>
      </c>
      <c r="HW174" s="90"/>
      <c r="HX174" s="90"/>
      <c r="HY174" s="90"/>
      <c r="HZ174" s="116"/>
      <c r="IA174" s="16">
        <f t="shared" si="149"/>
        <v>0</v>
      </c>
      <c r="IB174" s="90"/>
      <c r="IC174" s="90"/>
      <c r="ID174" s="90"/>
      <c r="IE174" s="116"/>
      <c r="IF174" s="16">
        <f t="shared" si="150"/>
        <v>0</v>
      </c>
      <c r="IG174" s="90"/>
      <c r="IH174" s="90"/>
      <c r="II174" s="90"/>
      <c r="IJ174" s="116"/>
      <c r="IK174" s="16">
        <f t="shared" si="151"/>
        <v>0</v>
      </c>
      <c r="IL174" s="90"/>
      <c r="IM174" s="90"/>
      <c r="IN174" s="90"/>
      <c r="IO174" s="116"/>
      <c r="IP174" s="16">
        <f t="shared" si="152"/>
        <v>0</v>
      </c>
    </row>
    <row r="175" spans="1:250" x14ac:dyDescent="0.25">
      <c r="A175" s="90"/>
      <c r="B175" s="90"/>
      <c r="C175" s="90"/>
      <c r="D175" s="116"/>
      <c r="E175" s="16">
        <f t="shared" si="103"/>
        <v>0</v>
      </c>
      <c r="F175" s="90"/>
      <c r="G175" s="90"/>
      <c r="H175" s="90"/>
      <c r="I175" s="116"/>
      <c r="J175" s="16">
        <f t="shared" si="104"/>
        <v>0</v>
      </c>
      <c r="K175" s="90"/>
      <c r="L175" s="90"/>
      <c r="M175" s="90"/>
      <c r="N175" s="116"/>
      <c r="O175" s="16">
        <f t="shared" si="105"/>
        <v>0</v>
      </c>
      <c r="P175" s="90"/>
      <c r="Q175" s="90"/>
      <c r="R175" s="90"/>
      <c r="S175" s="116"/>
      <c r="T175" s="16">
        <f t="shared" si="106"/>
        <v>0</v>
      </c>
      <c r="U175" s="90"/>
      <c r="V175" s="90"/>
      <c r="W175" s="90"/>
      <c r="X175" s="116"/>
      <c r="Y175" s="16">
        <f t="shared" si="107"/>
        <v>0</v>
      </c>
      <c r="Z175" s="90"/>
      <c r="AA175" s="90"/>
      <c r="AB175" s="90"/>
      <c r="AC175" s="116"/>
      <c r="AD175" s="16">
        <f t="shared" si="108"/>
        <v>0</v>
      </c>
      <c r="AE175" s="90"/>
      <c r="AF175" s="90"/>
      <c r="AG175" s="90"/>
      <c r="AH175" s="116"/>
      <c r="AI175" s="16">
        <f t="shared" si="109"/>
        <v>0</v>
      </c>
      <c r="AJ175" s="90"/>
      <c r="AK175" s="90"/>
      <c r="AL175" s="90"/>
      <c r="AM175" s="116"/>
      <c r="AN175" s="16">
        <f t="shared" si="110"/>
        <v>0</v>
      </c>
      <c r="AO175" s="90"/>
      <c r="AP175" s="90"/>
      <c r="AQ175" s="90"/>
      <c r="AR175" s="116"/>
      <c r="AS175" s="16">
        <f t="shared" si="111"/>
        <v>0</v>
      </c>
      <c r="AT175" s="90"/>
      <c r="AU175" s="90"/>
      <c r="AV175" s="90"/>
      <c r="AW175" s="116"/>
      <c r="AX175" s="16">
        <f t="shared" si="112"/>
        <v>0</v>
      </c>
      <c r="AY175" s="90"/>
      <c r="AZ175" s="90"/>
      <c r="BA175" s="90"/>
      <c r="BB175" s="116"/>
      <c r="BC175" s="16">
        <f t="shared" si="113"/>
        <v>0</v>
      </c>
      <c r="BD175" s="90"/>
      <c r="BE175" s="90"/>
      <c r="BF175" s="90"/>
      <c r="BG175" s="116"/>
      <c r="BH175" s="16">
        <f t="shared" si="114"/>
        <v>0</v>
      </c>
      <c r="BI175" s="90"/>
      <c r="BJ175" s="90"/>
      <c r="BK175" s="90"/>
      <c r="BL175" s="116"/>
      <c r="BM175" s="16">
        <f t="shared" si="115"/>
        <v>0</v>
      </c>
      <c r="BN175" s="90"/>
      <c r="BO175" s="90"/>
      <c r="BP175" s="90"/>
      <c r="BQ175" s="116"/>
      <c r="BR175" s="16">
        <f t="shared" si="116"/>
        <v>0</v>
      </c>
      <c r="BS175" s="90"/>
      <c r="BT175" s="90"/>
      <c r="BU175" s="90"/>
      <c r="BV175" s="116"/>
      <c r="BW175" s="16">
        <f t="shared" si="117"/>
        <v>0</v>
      </c>
      <c r="BX175" s="90"/>
      <c r="BY175" s="90"/>
      <c r="BZ175" s="90"/>
      <c r="CA175" s="116"/>
      <c r="CB175" s="16">
        <f t="shared" si="118"/>
        <v>0</v>
      </c>
      <c r="CC175" s="90"/>
      <c r="CD175" s="90"/>
      <c r="CE175" s="90"/>
      <c r="CF175" s="116"/>
      <c r="CG175" s="16">
        <f t="shared" si="119"/>
        <v>0</v>
      </c>
      <c r="CH175" s="90"/>
      <c r="CI175" s="90"/>
      <c r="CJ175" s="90"/>
      <c r="CK175" s="116"/>
      <c r="CL175" s="16">
        <f t="shared" si="120"/>
        <v>0</v>
      </c>
      <c r="CM175" s="90"/>
      <c r="CN175" s="90"/>
      <c r="CO175" s="90"/>
      <c r="CP175" s="116"/>
      <c r="CQ175" s="16">
        <f t="shared" si="121"/>
        <v>0</v>
      </c>
      <c r="CR175" s="90"/>
      <c r="CS175" s="90"/>
      <c r="CT175" s="90"/>
      <c r="CU175" s="116"/>
      <c r="CV175" s="16">
        <f t="shared" si="122"/>
        <v>0</v>
      </c>
      <c r="CW175" s="90"/>
      <c r="CX175" s="90"/>
      <c r="CY175" s="90"/>
      <c r="CZ175" s="116"/>
      <c r="DA175" s="16">
        <f t="shared" si="123"/>
        <v>0</v>
      </c>
      <c r="DB175" s="90"/>
      <c r="DC175" s="90"/>
      <c r="DD175" s="90"/>
      <c r="DE175" s="116"/>
      <c r="DF175" s="16">
        <f t="shared" si="124"/>
        <v>0</v>
      </c>
      <c r="DG175" s="90"/>
      <c r="DH175" s="90"/>
      <c r="DI175" s="90"/>
      <c r="DJ175" s="116"/>
      <c r="DK175" s="16">
        <f t="shared" si="125"/>
        <v>0</v>
      </c>
      <c r="DL175" s="90"/>
      <c r="DM175" s="90"/>
      <c r="DN175" s="90"/>
      <c r="DO175" s="116"/>
      <c r="DP175" s="16">
        <f t="shared" si="126"/>
        <v>0</v>
      </c>
      <c r="DQ175" s="90"/>
      <c r="DR175" s="90"/>
      <c r="DS175" s="90"/>
      <c r="DT175" s="116"/>
      <c r="DU175" s="16">
        <f t="shared" si="127"/>
        <v>0</v>
      </c>
      <c r="DV175" s="90"/>
      <c r="DW175" s="90"/>
      <c r="DX175" s="90"/>
      <c r="DY175" s="116"/>
      <c r="DZ175" s="16">
        <f t="shared" si="128"/>
        <v>0</v>
      </c>
      <c r="EA175" s="90"/>
      <c r="EB175" s="90"/>
      <c r="EC175" s="90"/>
      <c r="ED175" s="116"/>
      <c r="EE175" s="16">
        <f t="shared" si="129"/>
        <v>0</v>
      </c>
      <c r="EF175" s="90"/>
      <c r="EG175" s="90"/>
      <c r="EH175" s="90"/>
      <c r="EI175" s="116"/>
      <c r="EJ175" s="16">
        <f t="shared" si="130"/>
        <v>0</v>
      </c>
      <c r="EK175" s="90"/>
      <c r="EL175" s="90"/>
      <c r="EM175" s="90"/>
      <c r="EN175" s="116"/>
      <c r="EO175" s="16">
        <f t="shared" si="131"/>
        <v>0</v>
      </c>
      <c r="EP175" s="90"/>
      <c r="EQ175" s="90"/>
      <c r="ER175" s="90"/>
      <c r="ES175" s="116"/>
      <c r="ET175" s="16">
        <f t="shared" si="132"/>
        <v>0</v>
      </c>
      <c r="EU175" s="90"/>
      <c r="EV175" s="90"/>
      <c r="EW175" s="90"/>
      <c r="EX175" s="116"/>
      <c r="EY175" s="16">
        <f t="shared" si="133"/>
        <v>0</v>
      </c>
      <c r="EZ175" s="90"/>
      <c r="FA175" s="90"/>
      <c r="FB175" s="90"/>
      <c r="FC175" s="116"/>
      <c r="FD175" s="16">
        <f t="shared" si="134"/>
        <v>0</v>
      </c>
      <c r="FE175" s="90"/>
      <c r="FF175" s="90"/>
      <c r="FG175" s="90"/>
      <c r="FH175" s="116"/>
      <c r="FI175" s="16">
        <f t="shared" si="135"/>
        <v>0</v>
      </c>
      <c r="FJ175" s="90"/>
      <c r="FK175" s="90"/>
      <c r="FL175" s="90"/>
      <c r="FM175" s="116"/>
      <c r="FN175" s="16">
        <f t="shared" si="136"/>
        <v>0</v>
      </c>
      <c r="FO175" s="90"/>
      <c r="FP175" s="90"/>
      <c r="FQ175" s="90"/>
      <c r="FR175" s="116"/>
      <c r="FS175" s="16">
        <f t="shared" si="137"/>
        <v>0</v>
      </c>
      <c r="FT175" s="90"/>
      <c r="FU175" s="90"/>
      <c r="FV175" s="90"/>
      <c r="FW175" s="116"/>
      <c r="FX175" s="16">
        <f t="shared" si="138"/>
        <v>0</v>
      </c>
      <c r="FY175" s="90"/>
      <c r="FZ175" s="90"/>
      <c r="GA175" s="90"/>
      <c r="GB175" s="116"/>
      <c r="GC175" s="16">
        <f t="shared" si="139"/>
        <v>0</v>
      </c>
      <c r="GD175" s="90"/>
      <c r="GE175" s="90"/>
      <c r="GF175" s="90"/>
      <c r="GG175" s="116"/>
      <c r="GH175" s="16">
        <f t="shared" si="140"/>
        <v>0</v>
      </c>
      <c r="GI175" s="90"/>
      <c r="GJ175" s="90"/>
      <c r="GK175" s="90"/>
      <c r="GL175" s="116"/>
      <c r="GM175" s="16">
        <f t="shared" si="141"/>
        <v>0</v>
      </c>
      <c r="GN175" s="90"/>
      <c r="GO175" s="90"/>
      <c r="GP175" s="90"/>
      <c r="GQ175" s="116"/>
      <c r="GR175" s="16">
        <f t="shared" si="142"/>
        <v>0</v>
      </c>
      <c r="GS175" s="90"/>
      <c r="GT175" s="90"/>
      <c r="GU175" s="90"/>
      <c r="GV175" s="116"/>
      <c r="GW175" s="16">
        <f t="shared" si="143"/>
        <v>0</v>
      </c>
      <c r="GX175" s="90"/>
      <c r="GY175" s="90"/>
      <c r="GZ175" s="90"/>
      <c r="HA175" s="116"/>
      <c r="HB175" s="16">
        <f t="shared" si="144"/>
        <v>0</v>
      </c>
      <c r="HC175" s="90"/>
      <c r="HD175" s="90"/>
      <c r="HE175" s="90"/>
      <c r="HF175" s="116"/>
      <c r="HG175" s="16">
        <f t="shared" si="145"/>
        <v>0</v>
      </c>
      <c r="HH175" s="90"/>
      <c r="HI175" s="90"/>
      <c r="HJ175" s="90"/>
      <c r="HK175" s="116"/>
      <c r="HL175" s="16">
        <f t="shared" si="146"/>
        <v>0</v>
      </c>
      <c r="HM175" s="90"/>
      <c r="HN175" s="90"/>
      <c r="HO175" s="90"/>
      <c r="HP175" s="116"/>
      <c r="HQ175" s="16">
        <f t="shared" si="147"/>
        <v>0</v>
      </c>
      <c r="HR175" s="90"/>
      <c r="HS175" s="90"/>
      <c r="HT175" s="90"/>
      <c r="HU175" s="116"/>
      <c r="HV175" s="16">
        <f t="shared" si="148"/>
        <v>0</v>
      </c>
      <c r="HW175" s="90"/>
      <c r="HX175" s="90"/>
      <c r="HY175" s="90"/>
      <c r="HZ175" s="116"/>
      <c r="IA175" s="16">
        <f t="shared" si="149"/>
        <v>0</v>
      </c>
      <c r="IB175" s="90"/>
      <c r="IC175" s="90"/>
      <c r="ID175" s="90"/>
      <c r="IE175" s="116"/>
      <c r="IF175" s="16">
        <f t="shared" si="150"/>
        <v>0</v>
      </c>
      <c r="IG175" s="90"/>
      <c r="IH175" s="90"/>
      <c r="II175" s="90"/>
      <c r="IJ175" s="116"/>
      <c r="IK175" s="16">
        <f t="shared" si="151"/>
        <v>0</v>
      </c>
      <c r="IL175" s="90"/>
      <c r="IM175" s="90"/>
      <c r="IN175" s="90"/>
      <c r="IO175" s="116"/>
      <c r="IP175" s="16">
        <f t="shared" si="152"/>
        <v>0</v>
      </c>
    </row>
    <row r="176" spans="1:250" x14ac:dyDescent="0.25">
      <c r="A176" s="90"/>
      <c r="B176" s="90"/>
      <c r="C176" s="90"/>
      <c r="D176" s="116"/>
      <c r="E176" s="16">
        <f t="shared" si="103"/>
        <v>0</v>
      </c>
      <c r="F176" s="90"/>
      <c r="G176" s="90"/>
      <c r="H176" s="90"/>
      <c r="I176" s="116"/>
      <c r="J176" s="16">
        <f t="shared" si="104"/>
        <v>0</v>
      </c>
      <c r="K176" s="90"/>
      <c r="L176" s="90"/>
      <c r="M176" s="90"/>
      <c r="N176" s="116"/>
      <c r="O176" s="16">
        <f t="shared" si="105"/>
        <v>0</v>
      </c>
      <c r="P176" s="90"/>
      <c r="Q176" s="90"/>
      <c r="R176" s="90"/>
      <c r="S176" s="116"/>
      <c r="T176" s="16">
        <f t="shared" si="106"/>
        <v>0</v>
      </c>
      <c r="U176" s="90"/>
      <c r="V176" s="90"/>
      <c r="W176" s="90"/>
      <c r="X176" s="116"/>
      <c r="Y176" s="16">
        <f t="shared" si="107"/>
        <v>0</v>
      </c>
      <c r="Z176" s="90"/>
      <c r="AA176" s="90"/>
      <c r="AB176" s="90"/>
      <c r="AC176" s="116"/>
      <c r="AD176" s="16">
        <f t="shared" si="108"/>
        <v>0</v>
      </c>
      <c r="AE176" s="90"/>
      <c r="AF176" s="90"/>
      <c r="AG176" s="90"/>
      <c r="AH176" s="116"/>
      <c r="AI176" s="16">
        <f t="shared" si="109"/>
        <v>0</v>
      </c>
      <c r="AJ176" s="90"/>
      <c r="AK176" s="90"/>
      <c r="AL176" s="90"/>
      <c r="AM176" s="116"/>
      <c r="AN176" s="16">
        <f t="shared" si="110"/>
        <v>0</v>
      </c>
      <c r="AO176" s="90"/>
      <c r="AP176" s="90"/>
      <c r="AQ176" s="90"/>
      <c r="AR176" s="116"/>
      <c r="AS176" s="16">
        <f t="shared" si="111"/>
        <v>0</v>
      </c>
      <c r="AT176" s="90"/>
      <c r="AU176" s="90"/>
      <c r="AV176" s="90"/>
      <c r="AW176" s="116"/>
      <c r="AX176" s="16">
        <f t="shared" si="112"/>
        <v>0</v>
      </c>
      <c r="AY176" s="90"/>
      <c r="AZ176" s="90"/>
      <c r="BA176" s="90"/>
      <c r="BB176" s="116"/>
      <c r="BC176" s="16">
        <f t="shared" si="113"/>
        <v>0</v>
      </c>
      <c r="BD176" s="90"/>
      <c r="BE176" s="90"/>
      <c r="BF176" s="90"/>
      <c r="BG176" s="116"/>
      <c r="BH176" s="16">
        <f t="shared" si="114"/>
        <v>0</v>
      </c>
      <c r="BI176" s="90"/>
      <c r="BJ176" s="90"/>
      <c r="BK176" s="90"/>
      <c r="BL176" s="116"/>
      <c r="BM176" s="16">
        <f t="shared" si="115"/>
        <v>0</v>
      </c>
      <c r="BN176" s="90"/>
      <c r="BO176" s="90"/>
      <c r="BP176" s="90"/>
      <c r="BQ176" s="116"/>
      <c r="BR176" s="16">
        <f t="shared" si="116"/>
        <v>0</v>
      </c>
      <c r="BS176" s="90"/>
      <c r="BT176" s="90"/>
      <c r="BU176" s="90"/>
      <c r="BV176" s="116"/>
      <c r="BW176" s="16">
        <f t="shared" si="117"/>
        <v>0</v>
      </c>
      <c r="BX176" s="90"/>
      <c r="BY176" s="90"/>
      <c r="BZ176" s="90"/>
      <c r="CA176" s="116"/>
      <c r="CB176" s="16">
        <f t="shared" si="118"/>
        <v>0</v>
      </c>
      <c r="CC176" s="90"/>
      <c r="CD176" s="90"/>
      <c r="CE176" s="90"/>
      <c r="CF176" s="116"/>
      <c r="CG176" s="16">
        <f t="shared" si="119"/>
        <v>0</v>
      </c>
      <c r="CH176" s="90"/>
      <c r="CI176" s="90"/>
      <c r="CJ176" s="90"/>
      <c r="CK176" s="116"/>
      <c r="CL176" s="16">
        <f t="shared" si="120"/>
        <v>0</v>
      </c>
      <c r="CM176" s="90"/>
      <c r="CN176" s="90"/>
      <c r="CO176" s="90"/>
      <c r="CP176" s="116"/>
      <c r="CQ176" s="16">
        <f t="shared" si="121"/>
        <v>0</v>
      </c>
      <c r="CR176" s="90"/>
      <c r="CS176" s="90"/>
      <c r="CT176" s="90"/>
      <c r="CU176" s="116"/>
      <c r="CV176" s="16">
        <f t="shared" si="122"/>
        <v>0</v>
      </c>
      <c r="CW176" s="90"/>
      <c r="CX176" s="90"/>
      <c r="CY176" s="90"/>
      <c r="CZ176" s="116"/>
      <c r="DA176" s="16">
        <f t="shared" si="123"/>
        <v>0</v>
      </c>
      <c r="DB176" s="90"/>
      <c r="DC176" s="90"/>
      <c r="DD176" s="90"/>
      <c r="DE176" s="116"/>
      <c r="DF176" s="16">
        <f t="shared" si="124"/>
        <v>0</v>
      </c>
      <c r="DG176" s="90"/>
      <c r="DH176" s="90"/>
      <c r="DI176" s="90"/>
      <c r="DJ176" s="116"/>
      <c r="DK176" s="16">
        <f t="shared" si="125"/>
        <v>0</v>
      </c>
      <c r="DL176" s="90"/>
      <c r="DM176" s="90"/>
      <c r="DN176" s="90"/>
      <c r="DO176" s="116"/>
      <c r="DP176" s="16">
        <f t="shared" si="126"/>
        <v>0</v>
      </c>
      <c r="DQ176" s="90"/>
      <c r="DR176" s="90"/>
      <c r="DS176" s="90"/>
      <c r="DT176" s="116"/>
      <c r="DU176" s="16">
        <f t="shared" si="127"/>
        <v>0</v>
      </c>
      <c r="DV176" s="90"/>
      <c r="DW176" s="90"/>
      <c r="DX176" s="90"/>
      <c r="DY176" s="116"/>
      <c r="DZ176" s="16">
        <f t="shared" si="128"/>
        <v>0</v>
      </c>
      <c r="EA176" s="90"/>
      <c r="EB176" s="90"/>
      <c r="EC176" s="90"/>
      <c r="ED176" s="116"/>
      <c r="EE176" s="16">
        <f t="shared" si="129"/>
        <v>0</v>
      </c>
      <c r="EF176" s="90"/>
      <c r="EG176" s="90"/>
      <c r="EH176" s="90"/>
      <c r="EI176" s="116"/>
      <c r="EJ176" s="16">
        <f t="shared" si="130"/>
        <v>0</v>
      </c>
      <c r="EK176" s="90"/>
      <c r="EL176" s="90"/>
      <c r="EM176" s="90"/>
      <c r="EN176" s="116"/>
      <c r="EO176" s="16">
        <f t="shared" si="131"/>
        <v>0</v>
      </c>
      <c r="EP176" s="90"/>
      <c r="EQ176" s="90"/>
      <c r="ER176" s="90"/>
      <c r="ES176" s="116"/>
      <c r="ET176" s="16">
        <f t="shared" si="132"/>
        <v>0</v>
      </c>
      <c r="EU176" s="90"/>
      <c r="EV176" s="90"/>
      <c r="EW176" s="90"/>
      <c r="EX176" s="116"/>
      <c r="EY176" s="16">
        <f t="shared" si="133"/>
        <v>0</v>
      </c>
      <c r="EZ176" s="90"/>
      <c r="FA176" s="90"/>
      <c r="FB176" s="90"/>
      <c r="FC176" s="116"/>
      <c r="FD176" s="16">
        <f t="shared" si="134"/>
        <v>0</v>
      </c>
      <c r="FE176" s="90"/>
      <c r="FF176" s="90"/>
      <c r="FG176" s="90"/>
      <c r="FH176" s="116"/>
      <c r="FI176" s="16">
        <f t="shared" si="135"/>
        <v>0</v>
      </c>
      <c r="FJ176" s="90"/>
      <c r="FK176" s="90"/>
      <c r="FL176" s="90"/>
      <c r="FM176" s="116"/>
      <c r="FN176" s="16">
        <f t="shared" si="136"/>
        <v>0</v>
      </c>
      <c r="FO176" s="90"/>
      <c r="FP176" s="90"/>
      <c r="FQ176" s="90"/>
      <c r="FR176" s="116"/>
      <c r="FS176" s="16">
        <f t="shared" si="137"/>
        <v>0</v>
      </c>
      <c r="FT176" s="90"/>
      <c r="FU176" s="90"/>
      <c r="FV176" s="90"/>
      <c r="FW176" s="116"/>
      <c r="FX176" s="16">
        <f t="shared" si="138"/>
        <v>0</v>
      </c>
      <c r="FY176" s="90"/>
      <c r="FZ176" s="90"/>
      <c r="GA176" s="90"/>
      <c r="GB176" s="116"/>
      <c r="GC176" s="16">
        <f t="shared" si="139"/>
        <v>0</v>
      </c>
      <c r="GD176" s="90"/>
      <c r="GE176" s="90"/>
      <c r="GF176" s="90"/>
      <c r="GG176" s="116"/>
      <c r="GH176" s="16">
        <f t="shared" si="140"/>
        <v>0</v>
      </c>
      <c r="GI176" s="90"/>
      <c r="GJ176" s="90"/>
      <c r="GK176" s="90"/>
      <c r="GL176" s="116"/>
      <c r="GM176" s="16">
        <f t="shared" si="141"/>
        <v>0</v>
      </c>
      <c r="GN176" s="90"/>
      <c r="GO176" s="90"/>
      <c r="GP176" s="90"/>
      <c r="GQ176" s="116"/>
      <c r="GR176" s="16">
        <f t="shared" si="142"/>
        <v>0</v>
      </c>
      <c r="GS176" s="90"/>
      <c r="GT176" s="90"/>
      <c r="GU176" s="90"/>
      <c r="GV176" s="116"/>
      <c r="GW176" s="16">
        <f t="shared" si="143"/>
        <v>0</v>
      </c>
      <c r="GX176" s="90"/>
      <c r="GY176" s="90"/>
      <c r="GZ176" s="90"/>
      <c r="HA176" s="116"/>
      <c r="HB176" s="16">
        <f t="shared" si="144"/>
        <v>0</v>
      </c>
      <c r="HC176" s="90"/>
      <c r="HD176" s="90"/>
      <c r="HE176" s="90"/>
      <c r="HF176" s="116"/>
      <c r="HG176" s="16">
        <f t="shared" si="145"/>
        <v>0</v>
      </c>
      <c r="HH176" s="90"/>
      <c r="HI176" s="90"/>
      <c r="HJ176" s="90"/>
      <c r="HK176" s="116"/>
      <c r="HL176" s="16">
        <f t="shared" si="146"/>
        <v>0</v>
      </c>
      <c r="HM176" s="90"/>
      <c r="HN176" s="90"/>
      <c r="HO176" s="90"/>
      <c r="HP176" s="116"/>
      <c r="HQ176" s="16">
        <f t="shared" si="147"/>
        <v>0</v>
      </c>
      <c r="HR176" s="90"/>
      <c r="HS176" s="90"/>
      <c r="HT176" s="90"/>
      <c r="HU176" s="116"/>
      <c r="HV176" s="16">
        <f t="shared" si="148"/>
        <v>0</v>
      </c>
      <c r="HW176" s="90"/>
      <c r="HX176" s="90"/>
      <c r="HY176" s="90"/>
      <c r="HZ176" s="116"/>
      <c r="IA176" s="16">
        <f t="shared" si="149"/>
        <v>0</v>
      </c>
      <c r="IB176" s="90"/>
      <c r="IC176" s="90"/>
      <c r="ID176" s="90"/>
      <c r="IE176" s="116"/>
      <c r="IF176" s="16">
        <f t="shared" si="150"/>
        <v>0</v>
      </c>
      <c r="IG176" s="90"/>
      <c r="IH176" s="90"/>
      <c r="II176" s="90"/>
      <c r="IJ176" s="116"/>
      <c r="IK176" s="16">
        <f t="shared" si="151"/>
        <v>0</v>
      </c>
      <c r="IL176" s="90"/>
      <c r="IM176" s="90"/>
      <c r="IN176" s="90"/>
      <c r="IO176" s="116"/>
      <c r="IP176" s="16">
        <f t="shared" si="152"/>
        <v>0</v>
      </c>
    </row>
    <row r="177" spans="1:250" x14ac:dyDescent="0.25">
      <c r="A177" s="90"/>
      <c r="B177" s="90"/>
      <c r="C177" s="90"/>
      <c r="D177" s="116"/>
      <c r="E177" s="16">
        <f t="shared" si="103"/>
        <v>0</v>
      </c>
      <c r="F177" s="90"/>
      <c r="G177" s="90"/>
      <c r="H177" s="90"/>
      <c r="I177" s="116"/>
      <c r="J177" s="16">
        <f t="shared" si="104"/>
        <v>0</v>
      </c>
      <c r="K177" s="90"/>
      <c r="L177" s="90"/>
      <c r="M177" s="90"/>
      <c r="N177" s="116"/>
      <c r="O177" s="16">
        <f t="shared" si="105"/>
        <v>0</v>
      </c>
      <c r="P177" s="90"/>
      <c r="Q177" s="90"/>
      <c r="R177" s="90"/>
      <c r="S177" s="116"/>
      <c r="T177" s="16">
        <f t="shared" si="106"/>
        <v>0</v>
      </c>
      <c r="U177" s="90"/>
      <c r="V177" s="90"/>
      <c r="W177" s="90"/>
      <c r="X177" s="116"/>
      <c r="Y177" s="16">
        <f t="shared" si="107"/>
        <v>0</v>
      </c>
      <c r="Z177" s="90"/>
      <c r="AA177" s="90"/>
      <c r="AB177" s="90"/>
      <c r="AC177" s="116"/>
      <c r="AD177" s="16">
        <f t="shared" si="108"/>
        <v>0</v>
      </c>
      <c r="AE177" s="90"/>
      <c r="AF177" s="90"/>
      <c r="AG177" s="90"/>
      <c r="AH177" s="116"/>
      <c r="AI177" s="16">
        <f t="shared" si="109"/>
        <v>0</v>
      </c>
      <c r="AJ177" s="90"/>
      <c r="AK177" s="90"/>
      <c r="AL177" s="90"/>
      <c r="AM177" s="116"/>
      <c r="AN177" s="16">
        <f t="shared" si="110"/>
        <v>0</v>
      </c>
      <c r="AO177" s="90"/>
      <c r="AP177" s="90"/>
      <c r="AQ177" s="90"/>
      <c r="AR177" s="116"/>
      <c r="AS177" s="16">
        <f t="shared" si="111"/>
        <v>0</v>
      </c>
      <c r="AT177" s="90"/>
      <c r="AU177" s="90"/>
      <c r="AV177" s="90"/>
      <c r="AW177" s="116"/>
      <c r="AX177" s="16">
        <f t="shared" si="112"/>
        <v>0</v>
      </c>
      <c r="AY177" s="90"/>
      <c r="AZ177" s="90"/>
      <c r="BA177" s="90"/>
      <c r="BB177" s="116"/>
      <c r="BC177" s="16">
        <f t="shared" si="113"/>
        <v>0</v>
      </c>
      <c r="BD177" s="90"/>
      <c r="BE177" s="90"/>
      <c r="BF177" s="90"/>
      <c r="BG177" s="116"/>
      <c r="BH177" s="16">
        <f t="shared" si="114"/>
        <v>0</v>
      </c>
      <c r="BI177" s="90"/>
      <c r="BJ177" s="90"/>
      <c r="BK177" s="90"/>
      <c r="BL177" s="116"/>
      <c r="BM177" s="16">
        <f t="shared" si="115"/>
        <v>0</v>
      </c>
      <c r="BN177" s="90"/>
      <c r="BO177" s="90"/>
      <c r="BP177" s="90"/>
      <c r="BQ177" s="116"/>
      <c r="BR177" s="16">
        <f t="shared" si="116"/>
        <v>0</v>
      </c>
      <c r="BS177" s="90"/>
      <c r="BT177" s="90"/>
      <c r="BU177" s="90"/>
      <c r="BV177" s="116"/>
      <c r="BW177" s="16">
        <f t="shared" si="117"/>
        <v>0</v>
      </c>
      <c r="BX177" s="90"/>
      <c r="BY177" s="90"/>
      <c r="BZ177" s="90"/>
      <c r="CA177" s="116"/>
      <c r="CB177" s="16">
        <f t="shared" si="118"/>
        <v>0</v>
      </c>
      <c r="CC177" s="90"/>
      <c r="CD177" s="90"/>
      <c r="CE177" s="90"/>
      <c r="CF177" s="116"/>
      <c r="CG177" s="16">
        <f t="shared" si="119"/>
        <v>0</v>
      </c>
      <c r="CH177" s="90"/>
      <c r="CI177" s="90"/>
      <c r="CJ177" s="90"/>
      <c r="CK177" s="116"/>
      <c r="CL177" s="16">
        <f t="shared" si="120"/>
        <v>0</v>
      </c>
      <c r="CM177" s="90"/>
      <c r="CN177" s="90"/>
      <c r="CO177" s="90"/>
      <c r="CP177" s="116"/>
      <c r="CQ177" s="16">
        <f t="shared" si="121"/>
        <v>0</v>
      </c>
      <c r="CR177" s="90"/>
      <c r="CS177" s="90"/>
      <c r="CT177" s="90"/>
      <c r="CU177" s="116"/>
      <c r="CV177" s="16">
        <f t="shared" si="122"/>
        <v>0</v>
      </c>
      <c r="CW177" s="90"/>
      <c r="CX177" s="90"/>
      <c r="CY177" s="90"/>
      <c r="CZ177" s="116"/>
      <c r="DA177" s="16">
        <f t="shared" si="123"/>
        <v>0</v>
      </c>
      <c r="DB177" s="90"/>
      <c r="DC177" s="90"/>
      <c r="DD177" s="90"/>
      <c r="DE177" s="116"/>
      <c r="DF177" s="16">
        <f t="shared" si="124"/>
        <v>0</v>
      </c>
      <c r="DG177" s="90"/>
      <c r="DH177" s="90"/>
      <c r="DI177" s="90"/>
      <c r="DJ177" s="116"/>
      <c r="DK177" s="16">
        <f t="shared" si="125"/>
        <v>0</v>
      </c>
      <c r="DL177" s="90"/>
      <c r="DM177" s="90"/>
      <c r="DN177" s="90"/>
      <c r="DO177" s="116"/>
      <c r="DP177" s="16">
        <f t="shared" si="126"/>
        <v>0</v>
      </c>
      <c r="DQ177" s="90"/>
      <c r="DR177" s="90"/>
      <c r="DS177" s="90"/>
      <c r="DT177" s="116"/>
      <c r="DU177" s="16">
        <f t="shared" si="127"/>
        <v>0</v>
      </c>
      <c r="DV177" s="90"/>
      <c r="DW177" s="90"/>
      <c r="DX177" s="90"/>
      <c r="DY177" s="116"/>
      <c r="DZ177" s="16">
        <f t="shared" si="128"/>
        <v>0</v>
      </c>
      <c r="EA177" s="90"/>
      <c r="EB177" s="90"/>
      <c r="EC177" s="90"/>
      <c r="ED177" s="116"/>
      <c r="EE177" s="16">
        <f t="shared" si="129"/>
        <v>0</v>
      </c>
      <c r="EF177" s="90"/>
      <c r="EG177" s="90"/>
      <c r="EH177" s="90"/>
      <c r="EI177" s="116"/>
      <c r="EJ177" s="16">
        <f t="shared" si="130"/>
        <v>0</v>
      </c>
      <c r="EK177" s="90"/>
      <c r="EL177" s="90"/>
      <c r="EM177" s="90"/>
      <c r="EN177" s="116"/>
      <c r="EO177" s="16">
        <f t="shared" si="131"/>
        <v>0</v>
      </c>
      <c r="EP177" s="90"/>
      <c r="EQ177" s="90"/>
      <c r="ER177" s="90"/>
      <c r="ES177" s="116"/>
      <c r="ET177" s="16">
        <f t="shared" si="132"/>
        <v>0</v>
      </c>
      <c r="EU177" s="90"/>
      <c r="EV177" s="90"/>
      <c r="EW177" s="90"/>
      <c r="EX177" s="116"/>
      <c r="EY177" s="16">
        <f t="shared" si="133"/>
        <v>0</v>
      </c>
      <c r="EZ177" s="90"/>
      <c r="FA177" s="90"/>
      <c r="FB177" s="90"/>
      <c r="FC177" s="116"/>
      <c r="FD177" s="16">
        <f t="shared" si="134"/>
        <v>0</v>
      </c>
      <c r="FE177" s="90"/>
      <c r="FF177" s="90"/>
      <c r="FG177" s="90"/>
      <c r="FH177" s="116"/>
      <c r="FI177" s="16">
        <f t="shared" si="135"/>
        <v>0</v>
      </c>
      <c r="FJ177" s="90"/>
      <c r="FK177" s="90"/>
      <c r="FL177" s="90"/>
      <c r="FM177" s="116"/>
      <c r="FN177" s="16">
        <f t="shared" si="136"/>
        <v>0</v>
      </c>
      <c r="FO177" s="90"/>
      <c r="FP177" s="90"/>
      <c r="FQ177" s="90"/>
      <c r="FR177" s="116"/>
      <c r="FS177" s="16">
        <f t="shared" si="137"/>
        <v>0</v>
      </c>
      <c r="FT177" s="90"/>
      <c r="FU177" s="90"/>
      <c r="FV177" s="90"/>
      <c r="FW177" s="116"/>
      <c r="FX177" s="16">
        <f t="shared" si="138"/>
        <v>0</v>
      </c>
      <c r="FY177" s="90"/>
      <c r="FZ177" s="90"/>
      <c r="GA177" s="90"/>
      <c r="GB177" s="116"/>
      <c r="GC177" s="16">
        <f t="shared" si="139"/>
        <v>0</v>
      </c>
      <c r="GD177" s="90"/>
      <c r="GE177" s="90"/>
      <c r="GF177" s="90"/>
      <c r="GG177" s="116"/>
      <c r="GH177" s="16">
        <f t="shared" si="140"/>
        <v>0</v>
      </c>
      <c r="GI177" s="90"/>
      <c r="GJ177" s="90"/>
      <c r="GK177" s="90"/>
      <c r="GL177" s="116"/>
      <c r="GM177" s="16">
        <f t="shared" si="141"/>
        <v>0</v>
      </c>
      <c r="GN177" s="90"/>
      <c r="GO177" s="90"/>
      <c r="GP177" s="90"/>
      <c r="GQ177" s="116"/>
      <c r="GR177" s="16">
        <f t="shared" si="142"/>
        <v>0</v>
      </c>
      <c r="GS177" s="90"/>
      <c r="GT177" s="90"/>
      <c r="GU177" s="90"/>
      <c r="GV177" s="116"/>
      <c r="GW177" s="16">
        <f t="shared" si="143"/>
        <v>0</v>
      </c>
      <c r="GX177" s="90"/>
      <c r="GY177" s="90"/>
      <c r="GZ177" s="90"/>
      <c r="HA177" s="116"/>
      <c r="HB177" s="16">
        <f t="shared" si="144"/>
        <v>0</v>
      </c>
      <c r="HC177" s="90"/>
      <c r="HD177" s="90"/>
      <c r="HE177" s="90"/>
      <c r="HF177" s="116"/>
      <c r="HG177" s="16">
        <f t="shared" si="145"/>
        <v>0</v>
      </c>
      <c r="HH177" s="90"/>
      <c r="HI177" s="90"/>
      <c r="HJ177" s="90"/>
      <c r="HK177" s="116"/>
      <c r="HL177" s="16">
        <f t="shared" si="146"/>
        <v>0</v>
      </c>
      <c r="HM177" s="90"/>
      <c r="HN177" s="90"/>
      <c r="HO177" s="90"/>
      <c r="HP177" s="116"/>
      <c r="HQ177" s="16">
        <f t="shared" si="147"/>
        <v>0</v>
      </c>
      <c r="HR177" s="90"/>
      <c r="HS177" s="90"/>
      <c r="HT177" s="90"/>
      <c r="HU177" s="116"/>
      <c r="HV177" s="16">
        <f t="shared" si="148"/>
        <v>0</v>
      </c>
      <c r="HW177" s="90"/>
      <c r="HX177" s="90"/>
      <c r="HY177" s="90"/>
      <c r="HZ177" s="116"/>
      <c r="IA177" s="16">
        <f t="shared" si="149"/>
        <v>0</v>
      </c>
      <c r="IB177" s="90"/>
      <c r="IC177" s="90"/>
      <c r="ID177" s="90"/>
      <c r="IE177" s="116"/>
      <c r="IF177" s="16">
        <f t="shared" si="150"/>
        <v>0</v>
      </c>
      <c r="IG177" s="90"/>
      <c r="IH177" s="90"/>
      <c r="II177" s="90"/>
      <c r="IJ177" s="116"/>
      <c r="IK177" s="16">
        <f t="shared" si="151"/>
        <v>0</v>
      </c>
      <c r="IL177" s="90"/>
      <c r="IM177" s="90"/>
      <c r="IN177" s="90"/>
      <c r="IO177" s="116"/>
      <c r="IP177" s="16">
        <f t="shared" si="152"/>
        <v>0</v>
      </c>
    </row>
    <row r="178" spans="1:250" x14ac:dyDescent="0.25">
      <c r="A178" s="90"/>
      <c r="B178" s="90"/>
      <c r="C178" s="90"/>
      <c r="D178" s="116"/>
      <c r="E178" s="16">
        <f t="shared" si="103"/>
        <v>0</v>
      </c>
      <c r="F178" s="90"/>
      <c r="G178" s="90"/>
      <c r="H178" s="90"/>
      <c r="I178" s="116"/>
      <c r="J178" s="16">
        <f t="shared" si="104"/>
        <v>0</v>
      </c>
      <c r="K178" s="90"/>
      <c r="L178" s="90"/>
      <c r="M178" s="90"/>
      <c r="N178" s="116"/>
      <c r="O178" s="16">
        <f t="shared" si="105"/>
        <v>0</v>
      </c>
      <c r="P178" s="90"/>
      <c r="Q178" s="90"/>
      <c r="R178" s="90"/>
      <c r="S178" s="116"/>
      <c r="T178" s="16">
        <f t="shared" si="106"/>
        <v>0</v>
      </c>
      <c r="U178" s="90"/>
      <c r="V178" s="90"/>
      <c r="W178" s="90"/>
      <c r="X178" s="116"/>
      <c r="Y178" s="16">
        <f t="shared" si="107"/>
        <v>0</v>
      </c>
      <c r="Z178" s="90"/>
      <c r="AA178" s="90"/>
      <c r="AB178" s="90"/>
      <c r="AC178" s="116"/>
      <c r="AD178" s="16">
        <f t="shared" si="108"/>
        <v>0</v>
      </c>
      <c r="AE178" s="90"/>
      <c r="AF178" s="90"/>
      <c r="AG178" s="90"/>
      <c r="AH178" s="116"/>
      <c r="AI178" s="16">
        <f t="shared" si="109"/>
        <v>0</v>
      </c>
      <c r="AJ178" s="90"/>
      <c r="AK178" s="90"/>
      <c r="AL178" s="90"/>
      <c r="AM178" s="116"/>
      <c r="AN178" s="16">
        <f t="shared" si="110"/>
        <v>0</v>
      </c>
      <c r="AO178" s="90"/>
      <c r="AP178" s="90"/>
      <c r="AQ178" s="90"/>
      <c r="AR178" s="116"/>
      <c r="AS178" s="16">
        <f t="shared" si="111"/>
        <v>0</v>
      </c>
      <c r="AT178" s="90"/>
      <c r="AU178" s="90"/>
      <c r="AV178" s="90"/>
      <c r="AW178" s="116"/>
      <c r="AX178" s="16">
        <f t="shared" si="112"/>
        <v>0</v>
      </c>
      <c r="AY178" s="90"/>
      <c r="AZ178" s="90"/>
      <c r="BA178" s="90"/>
      <c r="BB178" s="116"/>
      <c r="BC178" s="16">
        <f t="shared" si="113"/>
        <v>0</v>
      </c>
      <c r="BD178" s="90"/>
      <c r="BE178" s="90"/>
      <c r="BF178" s="90"/>
      <c r="BG178" s="116"/>
      <c r="BH178" s="16">
        <f t="shared" si="114"/>
        <v>0</v>
      </c>
      <c r="BI178" s="90"/>
      <c r="BJ178" s="90"/>
      <c r="BK178" s="90"/>
      <c r="BL178" s="116"/>
      <c r="BM178" s="16">
        <f t="shared" si="115"/>
        <v>0</v>
      </c>
      <c r="BN178" s="90"/>
      <c r="BO178" s="90"/>
      <c r="BP178" s="90"/>
      <c r="BQ178" s="116"/>
      <c r="BR178" s="16">
        <f t="shared" si="116"/>
        <v>0</v>
      </c>
      <c r="BS178" s="90"/>
      <c r="BT178" s="90"/>
      <c r="BU178" s="90"/>
      <c r="BV178" s="116"/>
      <c r="BW178" s="16">
        <f t="shared" si="117"/>
        <v>0</v>
      </c>
      <c r="BX178" s="90"/>
      <c r="BY178" s="90"/>
      <c r="BZ178" s="90"/>
      <c r="CA178" s="116"/>
      <c r="CB178" s="16">
        <f t="shared" si="118"/>
        <v>0</v>
      </c>
      <c r="CC178" s="90"/>
      <c r="CD178" s="90"/>
      <c r="CE178" s="90"/>
      <c r="CF178" s="116"/>
      <c r="CG178" s="16">
        <f t="shared" si="119"/>
        <v>0</v>
      </c>
      <c r="CH178" s="90"/>
      <c r="CI178" s="90"/>
      <c r="CJ178" s="90"/>
      <c r="CK178" s="116"/>
      <c r="CL178" s="16">
        <f t="shared" si="120"/>
        <v>0</v>
      </c>
      <c r="CM178" s="90"/>
      <c r="CN178" s="90"/>
      <c r="CO178" s="90"/>
      <c r="CP178" s="116"/>
      <c r="CQ178" s="16">
        <f t="shared" si="121"/>
        <v>0</v>
      </c>
      <c r="CR178" s="90"/>
      <c r="CS178" s="90"/>
      <c r="CT178" s="90"/>
      <c r="CU178" s="116"/>
      <c r="CV178" s="16">
        <f t="shared" si="122"/>
        <v>0</v>
      </c>
      <c r="CW178" s="90"/>
      <c r="CX178" s="90"/>
      <c r="CY178" s="90"/>
      <c r="CZ178" s="116"/>
      <c r="DA178" s="16">
        <f t="shared" si="123"/>
        <v>0</v>
      </c>
      <c r="DB178" s="90"/>
      <c r="DC178" s="90"/>
      <c r="DD178" s="90"/>
      <c r="DE178" s="116"/>
      <c r="DF178" s="16">
        <f t="shared" si="124"/>
        <v>0</v>
      </c>
      <c r="DG178" s="90"/>
      <c r="DH178" s="90"/>
      <c r="DI178" s="90"/>
      <c r="DJ178" s="116"/>
      <c r="DK178" s="16">
        <f t="shared" si="125"/>
        <v>0</v>
      </c>
      <c r="DL178" s="90"/>
      <c r="DM178" s="90"/>
      <c r="DN178" s="90"/>
      <c r="DO178" s="116"/>
      <c r="DP178" s="16">
        <f t="shared" si="126"/>
        <v>0</v>
      </c>
      <c r="DQ178" s="90"/>
      <c r="DR178" s="90"/>
      <c r="DS178" s="90"/>
      <c r="DT178" s="116"/>
      <c r="DU178" s="16">
        <f t="shared" si="127"/>
        <v>0</v>
      </c>
      <c r="DV178" s="90"/>
      <c r="DW178" s="90"/>
      <c r="DX178" s="90"/>
      <c r="DY178" s="116"/>
      <c r="DZ178" s="16">
        <f t="shared" si="128"/>
        <v>0</v>
      </c>
      <c r="EA178" s="90"/>
      <c r="EB178" s="90"/>
      <c r="EC178" s="90"/>
      <c r="ED178" s="116"/>
      <c r="EE178" s="16">
        <f t="shared" si="129"/>
        <v>0</v>
      </c>
      <c r="EF178" s="90"/>
      <c r="EG178" s="90"/>
      <c r="EH178" s="90"/>
      <c r="EI178" s="116"/>
      <c r="EJ178" s="16">
        <f t="shared" si="130"/>
        <v>0</v>
      </c>
      <c r="EK178" s="90"/>
      <c r="EL178" s="90"/>
      <c r="EM178" s="90"/>
      <c r="EN178" s="116"/>
      <c r="EO178" s="16">
        <f t="shared" si="131"/>
        <v>0</v>
      </c>
      <c r="EP178" s="90"/>
      <c r="EQ178" s="90"/>
      <c r="ER178" s="90"/>
      <c r="ES178" s="116"/>
      <c r="ET178" s="16">
        <f t="shared" si="132"/>
        <v>0</v>
      </c>
      <c r="EU178" s="90"/>
      <c r="EV178" s="90"/>
      <c r="EW178" s="90"/>
      <c r="EX178" s="116"/>
      <c r="EY178" s="16">
        <f t="shared" si="133"/>
        <v>0</v>
      </c>
      <c r="EZ178" s="90"/>
      <c r="FA178" s="90"/>
      <c r="FB178" s="90"/>
      <c r="FC178" s="116"/>
      <c r="FD178" s="16">
        <f t="shared" si="134"/>
        <v>0</v>
      </c>
      <c r="FE178" s="90"/>
      <c r="FF178" s="90"/>
      <c r="FG178" s="90"/>
      <c r="FH178" s="116"/>
      <c r="FI178" s="16">
        <f t="shared" si="135"/>
        <v>0</v>
      </c>
      <c r="FJ178" s="90"/>
      <c r="FK178" s="90"/>
      <c r="FL178" s="90"/>
      <c r="FM178" s="116"/>
      <c r="FN178" s="16">
        <f t="shared" si="136"/>
        <v>0</v>
      </c>
      <c r="FO178" s="90"/>
      <c r="FP178" s="90"/>
      <c r="FQ178" s="90"/>
      <c r="FR178" s="116"/>
      <c r="FS178" s="16">
        <f t="shared" si="137"/>
        <v>0</v>
      </c>
      <c r="FT178" s="90"/>
      <c r="FU178" s="90"/>
      <c r="FV178" s="90"/>
      <c r="FW178" s="116"/>
      <c r="FX178" s="16">
        <f t="shared" si="138"/>
        <v>0</v>
      </c>
      <c r="FY178" s="90"/>
      <c r="FZ178" s="90"/>
      <c r="GA178" s="90"/>
      <c r="GB178" s="116"/>
      <c r="GC178" s="16">
        <f t="shared" si="139"/>
        <v>0</v>
      </c>
      <c r="GD178" s="90"/>
      <c r="GE178" s="90"/>
      <c r="GF178" s="90"/>
      <c r="GG178" s="116"/>
      <c r="GH178" s="16">
        <f t="shared" si="140"/>
        <v>0</v>
      </c>
      <c r="GI178" s="90"/>
      <c r="GJ178" s="90"/>
      <c r="GK178" s="90"/>
      <c r="GL178" s="116"/>
      <c r="GM178" s="16">
        <f t="shared" si="141"/>
        <v>0</v>
      </c>
      <c r="GN178" s="90"/>
      <c r="GO178" s="90"/>
      <c r="GP178" s="90"/>
      <c r="GQ178" s="116"/>
      <c r="GR178" s="16">
        <f t="shared" si="142"/>
        <v>0</v>
      </c>
      <c r="GS178" s="90"/>
      <c r="GT178" s="90"/>
      <c r="GU178" s="90"/>
      <c r="GV178" s="116"/>
      <c r="GW178" s="16">
        <f t="shared" si="143"/>
        <v>0</v>
      </c>
      <c r="GX178" s="90"/>
      <c r="GY178" s="90"/>
      <c r="GZ178" s="90"/>
      <c r="HA178" s="116"/>
      <c r="HB178" s="16">
        <f t="shared" si="144"/>
        <v>0</v>
      </c>
      <c r="HC178" s="90"/>
      <c r="HD178" s="90"/>
      <c r="HE178" s="90"/>
      <c r="HF178" s="116"/>
      <c r="HG178" s="16">
        <f t="shared" si="145"/>
        <v>0</v>
      </c>
      <c r="HH178" s="90"/>
      <c r="HI178" s="90"/>
      <c r="HJ178" s="90"/>
      <c r="HK178" s="116"/>
      <c r="HL178" s="16">
        <f t="shared" si="146"/>
        <v>0</v>
      </c>
      <c r="HM178" s="90"/>
      <c r="HN178" s="90"/>
      <c r="HO178" s="90"/>
      <c r="HP178" s="116"/>
      <c r="HQ178" s="16">
        <f t="shared" si="147"/>
        <v>0</v>
      </c>
      <c r="HR178" s="90"/>
      <c r="HS178" s="90"/>
      <c r="HT178" s="90"/>
      <c r="HU178" s="116"/>
      <c r="HV178" s="16">
        <f t="shared" si="148"/>
        <v>0</v>
      </c>
      <c r="HW178" s="90"/>
      <c r="HX178" s="90"/>
      <c r="HY178" s="90"/>
      <c r="HZ178" s="116"/>
      <c r="IA178" s="16">
        <f t="shared" si="149"/>
        <v>0</v>
      </c>
      <c r="IB178" s="90"/>
      <c r="IC178" s="90"/>
      <c r="ID178" s="90"/>
      <c r="IE178" s="116"/>
      <c r="IF178" s="16">
        <f t="shared" si="150"/>
        <v>0</v>
      </c>
      <c r="IG178" s="90"/>
      <c r="IH178" s="90"/>
      <c r="II178" s="90"/>
      <c r="IJ178" s="116"/>
      <c r="IK178" s="16">
        <f t="shared" si="151"/>
        <v>0</v>
      </c>
      <c r="IL178" s="90"/>
      <c r="IM178" s="90"/>
      <c r="IN178" s="90"/>
      <c r="IO178" s="116"/>
      <c r="IP178" s="16">
        <f t="shared" si="152"/>
        <v>0</v>
      </c>
    </row>
    <row r="179" spans="1:250" x14ac:dyDescent="0.25">
      <c r="A179" s="90"/>
      <c r="B179" s="90"/>
      <c r="C179" s="90"/>
      <c r="D179" s="116"/>
      <c r="E179" s="16">
        <f t="shared" si="103"/>
        <v>0</v>
      </c>
      <c r="F179" s="90"/>
      <c r="G179" s="90"/>
      <c r="H179" s="90"/>
      <c r="I179" s="116"/>
      <c r="J179" s="16">
        <f t="shared" si="104"/>
        <v>0</v>
      </c>
      <c r="K179" s="90"/>
      <c r="L179" s="90"/>
      <c r="M179" s="90"/>
      <c r="N179" s="116"/>
      <c r="O179" s="16">
        <f t="shared" si="105"/>
        <v>0</v>
      </c>
      <c r="P179" s="90"/>
      <c r="Q179" s="90"/>
      <c r="R179" s="90"/>
      <c r="S179" s="116"/>
      <c r="T179" s="16">
        <f t="shared" si="106"/>
        <v>0</v>
      </c>
      <c r="U179" s="90"/>
      <c r="V179" s="90"/>
      <c r="W179" s="90"/>
      <c r="X179" s="116"/>
      <c r="Y179" s="16">
        <f t="shared" si="107"/>
        <v>0</v>
      </c>
      <c r="Z179" s="90"/>
      <c r="AA179" s="90"/>
      <c r="AB179" s="90"/>
      <c r="AC179" s="116"/>
      <c r="AD179" s="16">
        <f t="shared" si="108"/>
        <v>0</v>
      </c>
      <c r="AE179" s="90"/>
      <c r="AF179" s="90"/>
      <c r="AG179" s="90"/>
      <c r="AH179" s="116"/>
      <c r="AI179" s="16">
        <f t="shared" si="109"/>
        <v>0</v>
      </c>
      <c r="AJ179" s="90"/>
      <c r="AK179" s="90"/>
      <c r="AL179" s="90"/>
      <c r="AM179" s="116"/>
      <c r="AN179" s="16">
        <f t="shared" si="110"/>
        <v>0</v>
      </c>
      <c r="AO179" s="90"/>
      <c r="AP179" s="90"/>
      <c r="AQ179" s="90"/>
      <c r="AR179" s="116"/>
      <c r="AS179" s="16">
        <f t="shared" si="111"/>
        <v>0</v>
      </c>
      <c r="AT179" s="90"/>
      <c r="AU179" s="90"/>
      <c r="AV179" s="90"/>
      <c r="AW179" s="116"/>
      <c r="AX179" s="16">
        <f t="shared" si="112"/>
        <v>0</v>
      </c>
      <c r="AY179" s="90"/>
      <c r="AZ179" s="90"/>
      <c r="BA179" s="90"/>
      <c r="BB179" s="116"/>
      <c r="BC179" s="16">
        <f t="shared" si="113"/>
        <v>0</v>
      </c>
      <c r="BD179" s="90"/>
      <c r="BE179" s="90"/>
      <c r="BF179" s="90"/>
      <c r="BG179" s="116"/>
      <c r="BH179" s="16">
        <f t="shared" si="114"/>
        <v>0</v>
      </c>
      <c r="BI179" s="90"/>
      <c r="BJ179" s="90"/>
      <c r="BK179" s="90"/>
      <c r="BL179" s="116"/>
      <c r="BM179" s="16">
        <f t="shared" si="115"/>
        <v>0</v>
      </c>
      <c r="BN179" s="90"/>
      <c r="BO179" s="90"/>
      <c r="BP179" s="90"/>
      <c r="BQ179" s="116"/>
      <c r="BR179" s="16">
        <f t="shared" si="116"/>
        <v>0</v>
      </c>
      <c r="BS179" s="90"/>
      <c r="BT179" s="90"/>
      <c r="BU179" s="90"/>
      <c r="BV179" s="116"/>
      <c r="BW179" s="16">
        <f t="shared" si="117"/>
        <v>0</v>
      </c>
      <c r="BX179" s="90"/>
      <c r="BY179" s="90"/>
      <c r="BZ179" s="90"/>
      <c r="CA179" s="116"/>
      <c r="CB179" s="16">
        <f t="shared" si="118"/>
        <v>0</v>
      </c>
      <c r="CC179" s="90"/>
      <c r="CD179" s="90"/>
      <c r="CE179" s="90"/>
      <c r="CF179" s="116"/>
      <c r="CG179" s="16">
        <f t="shared" si="119"/>
        <v>0</v>
      </c>
      <c r="CH179" s="90"/>
      <c r="CI179" s="90"/>
      <c r="CJ179" s="90"/>
      <c r="CK179" s="116"/>
      <c r="CL179" s="16">
        <f t="shared" si="120"/>
        <v>0</v>
      </c>
      <c r="CM179" s="90"/>
      <c r="CN179" s="90"/>
      <c r="CO179" s="90"/>
      <c r="CP179" s="116"/>
      <c r="CQ179" s="16">
        <f t="shared" si="121"/>
        <v>0</v>
      </c>
      <c r="CR179" s="90"/>
      <c r="CS179" s="90"/>
      <c r="CT179" s="90"/>
      <c r="CU179" s="116"/>
      <c r="CV179" s="16">
        <f t="shared" si="122"/>
        <v>0</v>
      </c>
      <c r="CW179" s="90"/>
      <c r="CX179" s="90"/>
      <c r="CY179" s="90"/>
      <c r="CZ179" s="116"/>
      <c r="DA179" s="16">
        <f t="shared" si="123"/>
        <v>0</v>
      </c>
      <c r="DB179" s="90"/>
      <c r="DC179" s="90"/>
      <c r="DD179" s="90"/>
      <c r="DE179" s="116"/>
      <c r="DF179" s="16">
        <f t="shared" si="124"/>
        <v>0</v>
      </c>
      <c r="DG179" s="90"/>
      <c r="DH179" s="90"/>
      <c r="DI179" s="90"/>
      <c r="DJ179" s="116"/>
      <c r="DK179" s="16">
        <f t="shared" si="125"/>
        <v>0</v>
      </c>
      <c r="DL179" s="90"/>
      <c r="DM179" s="90"/>
      <c r="DN179" s="90"/>
      <c r="DO179" s="116"/>
      <c r="DP179" s="16">
        <f t="shared" si="126"/>
        <v>0</v>
      </c>
      <c r="DQ179" s="90"/>
      <c r="DR179" s="90"/>
      <c r="DS179" s="90"/>
      <c r="DT179" s="116"/>
      <c r="DU179" s="16">
        <f t="shared" si="127"/>
        <v>0</v>
      </c>
      <c r="DV179" s="90"/>
      <c r="DW179" s="90"/>
      <c r="DX179" s="90"/>
      <c r="DY179" s="116"/>
      <c r="DZ179" s="16">
        <f t="shared" si="128"/>
        <v>0</v>
      </c>
      <c r="EA179" s="90"/>
      <c r="EB179" s="90"/>
      <c r="EC179" s="90"/>
      <c r="ED179" s="116"/>
      <c r="EE179" s="16">
        <f t="shared" si="129"/>
        <v>0</v>
      </c>
      <c r="EF179" s="90"/>
      <c r="EG179" s="90"/>
      <c r="EH179" s="90"/>
      <c r="EI179" s="116"/>
      <c r="EJ179" s="16">
        <f t="shared" si="130"/>
        <v>0</v>
      </c>
      <c r="EK179" s="90"/>
      <c r="EL179" s="90"/>
      <c r="EM179" s="90"/>
      <c r="EN179" s="116"/>
      <c r="EO179" s="16">
        <f t="shared" si="131"/>
        <v>0</v>
      </c>
      <c r="EP179" s="90"/>
      <c r="EQ179" s="90"/>
      <c r="ER179" s="90"/>
      <c r="ES179" s="116"/>
      <c r="ET179" s="16">
        <f t="shared" si="132"/>
        <v>0</v>
      </c>
      <c r="EU179" s="90"/>
      <c r="EV179" s="90"/>
      <c r="EW179" s="90"/>
      <c r="EX179" s="116"/>
      <c r="EY179" s="16">
        <f t="shared" si="133"/>
        <v>0</v>
      </c>
      <c r="EZ179" s="90"/>
      <c r="FA179" s="90"/>
      <c r="FB179" s="90"/>
      <c r="FC179" s="116"/>
      <c r="FD179" s="16">
        <f t="shared" si="134"/>
        <v>0</v>
      </c>
      <c r="FE179" s="90"/>
      <c r="FF179" s="90"/>
      <c r="FG179" s="90"/>
      <c r="FH179" s="116"/>
      <c r="FI179" s="16">
        <f t="shared" si="135"/>
        <v>0</v>
      </c>
      <c r="FJ179" s="90"/>
      <c r="FK179" s="90"/>
      <c r="FL179" s="90"/>
      <c r="FM179" s="116"/>
      <c r="FN179" s="16">
        <f t="shared" si="136"/>
        <v>0</v>
      </c>
      <c r="FO179" s="90"/>
      <c r="FP179" s="90"/>
      <c r="FQ179" s="90"/>
      <c r="FR179" s="116"/>
      <c r="FS179" s="16">
        <f t="shared" si="137"/>
        <v>0</v>
      </c>
      <c r="FT179" s="90"/>
      <c r="FU179" s="90"/>
      <c r="FV179" s="90"/>
      <c r="FW179" s="116"/>
      <c r="FX179" s="16">
        <f t="shared" si="138"/>
        <v>0</v>
      </c>
      <c r="FY179" s="90"/>
      <c r="FZ179" s="90"/>
      <c r="GA179" s="90"/>
      <c r="GB179" s="116"/>
      <c r="GC179" s="16">
        <f t="shared" si="139"/>
        <v>0</v>
      </c>
      <c r="GD179" s="90"/>
      <c r="GE179" s="90"/>
      <c r="GF179" s="90"/>
      <c r="GG179" s="116"/>
      <c r="GH179" s="16">
        <f t="shared" si="140"/>
        <v>0</v>
      </c>
      <c r="GI179" s="90"/>
      <c r="GJ179" s="90"/>
      <c r="GK179" s="90"/>
      <c r="GL179" s="116"/>
      <c r="GM179" s="16">
        <f t="shared" si="141"/>
        <v>0</v>
      </c>
      <c r="GN179" s="90"/>
      <c r="GO179" s="90"/>
      <c r="GP179" s="90"/>
      <c r="GQ179" s="116"/>
      <c r="GR179" s="16">
        <f t="shared" si="142"/>
        <v>0</v>
      </c>
      <c r="GS179" s="90"/>
      <c r="GT179" s="90"/>
      <c r="GU179" s="90"/>
      <c r="GV179" s="116"/>
      <c r="GW179" s="16">
        <f t="shared" si="143"/>
        <v>0</v>
      </c>
      <c r="GX179" s="90"/>
      <c r="GY179" s="90"/>
      <c r="GZ179" s="90"/>
      <c r="HA179" s="116"/>
      <c r="HB179" s="16">
        <f t="shared" si="144"/>
        <v>0</v>
      </c>
      <c r="HC179" s="90"/>
      <c r="HD179" s="90"/>
      <c r="HE179" s="90"/>
      <c r="HF179" s="116"/>
      <c r="HG179" s="16">
        <f t="shared" si="145"/>
        <v>0</v>
      </c>
      <c r="HH179" s="90"/>
      <c r="HI179" s="90"/>
      <c r="HJ179" s="90"/>
      <c r="HK179" s="116"/>
      <c r="HL179" s="16">
        <f t="shared" si="146"/>
        <v>0</v>
      </c>
      <c r="HM179" s="90"/>
      <c r="HN179" s="90"/>
      <c r="HO179" s="90"/>
      <c r="HP179" s="116"/>
      <c r="HQ179" s="16">
        <f t="shared" si="147"/>
        <v>0</v>
      </c>
      <c r="HR179" s="90"/>
      <c r="HS179" s="90"/>
      <c r="HT179" s="90"/>
      <c r="HU179" s="116"/>
      <c r="HV179" s="16">
        <f t="shared" si="148"/>
        <v>0</v>
      </c>
      <c r="HW179" s="90"/>
      <c r="HX179" s="90"/>
      <c r="HY179" s="90"/>
      <c r="HZ179" s="116"/>
      <c r="IA179" s="16">
        <f t="shared" si="149"/>
        <v>0</v>
      </c>
      <c r="IB179" s="90"/>
      <c r="IC179" s="90"/>
      <c r="ID179" s="90"/>
      <c r="IE179" s="116"/>
      <c r="IF179" s="16">
        <f t="shared" si="150"/>
        <v>0</v>
      </c>
      <c r="IG179" s="90"/>
      <c r="IH179" s="90"/>
      <c r="II179" s="90"/>
      <c r="IJ179" s="116"/>
      <c r="IK179" s="16">
        <f t="shared" si="151"/>
        <v>0</v>
      </c>
      <c r="IL179" s="90"/>
      <c r="IM179" s="90"/>
      <c r="IN179" s="90"/>
      <c r="IO179" s="116"/>
      <c r="IP179" s="16">
        <f t="shared" si="152"/>
        <v>0</v>
      </c>
    </row>
    <row r="180" spans="1:250" x14ac:dyDescent="0.25">
      <c r="A180" s="90"/>
      <c r="B180" s="90"/>
      <c r="C180" s="90"/>
      <c r="D180" s="116"/>
      <c r="E180" s="16">
        <f t="shared" si="103"/>
        <v>0</v>
      </c>
      <c r="F180" s="90"/>
      <c r="G180" s="90"/>
      <c r="H180" s="90"/>
      <c r="I180" s="116"/>
      <c r="J180" s="16">
        <f t="shared" si="104"/>
        <v>0</v>
      </c>
      <c r="K180" s="90"/>
      <c r="L180" s="90"/>
      <c r="M180" s="90"/>
      <c r="N180" s="116"/>
      <c r="O180" s="16">
        <f t="shared" si="105"/>
        <v>0</v>
      </c>
      <c r="P180" s="90"/>
      <c r="Q180" s="90"/>
      <c r="R180" s="90"/>
      <c r="S180" s="116"/>
      <c r="T180" s="16">
        <f t="shared" si="106"/>
        <v>0</v>
      </c>
      <c r="U180" s="90"/>
      <c r="V180" s="90"/>
      <c r="W180" s="90"/>
      <c r="X180" s="116"/>
      <c r="Y180" s="16">
        <f t="shared" si="107"/>
        <v>0</v>
      </c>
      <c r="Z180" s="90"/>
      <c r="AA180" s="90"/>
      <c r="AB180" s="90"/>
      <c r="AC180" s="116"/>
      <c r="AD180" s="16">
        <f t="shared" si="108"/>
        <v>0</v>
      </c>
      <c r="AE180" s="90"/>
      <c r="AF180" s="90"/>
      <c r="AG180" s="90"/>
      <c r="AH180" s="116"/>
      <c r="AI180" s="16">
        <f t="shared" si="109"/>
        <v>0</v>
      </c>
      <c r="AJ180" s="90"/>
      <c r="AK180" s="90"/>
      <c r="AL180" s="90"/>
      <c r="AM180" s="116"/>
      <c r="AN180" s="16">
        <f t="shared" si="110"/>
        <v>0</v>
      </c>
      <c r="AO180" s="90"/>
      <c r="AP180" s="90"/>
      <c r="AQ180" s="90"/>
      <c r="AR180" s="116"/>
      <c r="AS180" s="16">
        <f t="shared" si="111"/>
        <v>0</v>
      </c>
      <c r="AT180" s="90"/>
      <c r="AU180" s="90"/>
      <c r="AV180" s="90"/>
      <c r="AW180" s="116"/>
      <c r="AX180" s="16">
        <f t="shared" si="112"/>
        <v>0</v>
      </c>
      <c r="AY180" s="90"/>
      <c r="AZ180" s="90"/>
      <c r="BA180" s="90"/>
      <c r="BB180" s="116"/>
      <c r="BC180" s="16">
        <f t="shared" si="113"/>
        <v>0</v>
      </c>
      <c r="BD180" s="90"/>
      <c r="BE180" s="90"/>
      <c r="BF180" s="90"/>
      <c r="BG180" s="116"/>
      <c r="BH180" s="16">
        <f t="shared" si="114"/>
        <v>0</v>
      </c>
      <c r="BI180" s="90"/>
      <c r="BJ180" s="90"/>
      <c r="BK180" s="90"/>
      <c r="BL180" s="116"/>
      <c r="BM180" s="16">
        <f t="shared" si="115"/>
        <v>0</v>
      </c>
      <c r="BN180" s="90"/>
      <c r="BO180" s="90"/>
      <c r="BP180" s="90"/>
      <c r="BQ180" s="116"/>
      <c r="BR180" s="16">
        <f t="shared" si="116"/>
        <v>0</v>
      </c>
      <c r="BS180" s="90"/>
      <c r="BT180" s="90"/>
      <c r="BU180" s="90"/>
      <c r="BV180" s="116"/>
      <c r="BW180" s="16">
        <f t="shared" si="117"/>
        <v>0</v>
      </c>
      <c r="BX180" s="90"/>
      <c r="BY180" s="90"/>
      <c r="BZ180" s="90"/>
      <c r="CA180" s="116"/>
      <c r="CB180" s="16">
        <f t="shared" si="118"/>
        <v>0</v>
      </c>
      <c r="CC180" s="90"/>
      <c r="CD180" s="90"/>
      <c r="CE180" s="90"/>
      <c r="CF180" s="116"/>
      <c r="CG180" s="16">
        <f t="shared" si="119"/>
        <v>0</v>
      </c>
      <c r="CH180" s="90"/>
      <c r="CI180" s="90"/>
      <c r="CJ180" s="90"/>
      <c r="CK180" s="116"/>
      <c r="CL180" s="16">
        <f t="shared" si="120"/>
        <v>0</v>
      </c>
      <c r="CM180" s="90"/>
      <c r="CN180" s="90"/>
      <c r="CO180" s="90"/>
      <c r="CP180" s="116"/>
      <c r="CQ180" s="16">
        <f t="shared" si="121"/>
        <v>0</v>
      </c>
      <c r="CR180" s="90"/>
      <c r="CS180" s="90"/>
      <c r="CT180" s="90"/>
      <c r="CU180" s="116"/>
      <c r="CV180" s="16">
        <f t="shared" si="122"/>
        <v>0</v>
      </c>
      <c r="CW180" s="90"/>
      <c r="CX180" s="90"/>
      <c r="CY180" s="90"/>
      <c r="CZ180" s="116"/>
      <c r="DA180" s="16">
        <f t="shared" si="123"/>
        <v>0</v>
      </c>
      <c r="DB180" s="90"/>
      <c r="DC180" s="90"/>
      <c r="DD180" s="90"/>
      <c r="DE180" s="116"/>
      <c r="DF180" s="16">
        <f t="shared" si="124"/>
        <v>0</v>
      </c>
      <c r="DG180" s="90"/>
      <c r="DH180" s="90"/>
      <c r="DI180" s="90"/>
      <c r="DJ180" s="116"/>
      <c r="DK180" s="16">
        <f t="shared" si="125"/>
        <v>0</v>
      </c>
      <c r="DL180" s="90"/>
      <c r="DM180" s="90"/>
      <c r="DN180" s="90"/>
      <c r="DO180" s="116"/>
      <c r="DP180" s="16">
        <f t="shared" si="126"/>
        <v>0</v>
      </c>
      <c r="DQ180" s="90"/>
      <c r="DR180" s="90"/>
      <c r="DS180" s="90"/>
      <c r="DT180" s="116"/>
      <c r="DU180" s="16">
        <f t="shared" si="127"/>
        <v>0</v>
      </c>
      <c r="DV180" s="90"/>
      <c r="DW180" s="90"/>
      <c r="DX180" s="90"/>
      <c r="DY180" s="116"/>
      <c r="DZ180" s="16">
        <f t="shared" si="128"/>
        <v>0</v>
      </c>
      <c r="EA180" s="90"/>
      <c r="EB180" s="90"/>
      <c r="EC180" s="90"/>
      <c r="ED180" s="116"/>
      <c r="EE180" s="16">
        <f t="shared" si="129"/>
        <v>0</v>
      </c>
      <c r="EF180" s="90"/>
      <c r="EG180" s="90"/>
      <c r="EH180" s="90"/>
      <c r="EI180" s="116"/>
      <c r="EJ180" s="16">
        <f t="shared" si="130"/>
        <v>0</v>
      </c>
      <c r="EK180" s="90"/>
      <c r="EL180" s="90"/>
      <c r="EM180" s="90"/>
      <c r="EN180" s="116"/>
      <c r="EO180" s="16">
        <f t="shared" si="131"/>
        <v>0</v>
      </c>
      <c r="EP180" s="90"/>
      <c r="EQ180" s="90"/>
      <c r="ER180" s="90"/>
      <c r="ES180" s="116"/>
      <c r="ET180" s="16">
        <f t="shared" si="132"/>
        <v>0</v>
      </c>
      <c r="EU180" s="90"/>
      <c r="EV180" s="90"/>
      <c r="EW180" s="90"/>
      <c r="EX180" s="116"/>
      <c r="EY180" s="16">
        <f t="shared" si="133"/>
        <v>0</v>
      </c>
      <c r="EZ180" s="90"/>
      <c r="FA180" s="90"/>
      <c r="FB180" s="90"/>
      <c r="FC180" s="116"/>
      <c r="FD180" s="16">
        <f t="shared" si="134"/>
        <v>0</v>
      </c>
      <c r="FE180" s="90"/>
      <c r="FF180" s="90"/>
      <c r="FG180" s="90"/>
      <c r="FH180" s="116"/>
      <c r="FI180" s="16">
        <f t="shared" si="135"/>
        <v>0</v>
      </c>
      <c r="FJ180" s="90"/>
      <c r="FK180" s="90"/>
      <c r="FL180" s="90"/>
      <c r="FM180" s="116"/>
      <c r="FN180" s="16">
        <f t="shared" si="136"/>
        <v>0</v>
      </c>
      <c r="FO180" s="90"/>
      <c r="FP180" s="90"/>
      <c r="FQ180" s="90"/>
      <c r="FR180" s="116"/>
      <c r="FS180" s="16">
        <f t="shared" si="137"/>
        <v>0</v>
      </c>
      <c r="FT180" s="90"/>
      <c r="FU180" s="90"/>
      <c r="FV180" s="90"/>
      <c r="FW180" s="116"/>
      <c r="FX180" s="16">
        <f t="shared" si="138"/>
        <v>0</v>
      </c>
      <c r="FY180" s="90"/>
      <c r="FZ180" s="90"/>
      <c r="GA180" s="90"/>
      <c r="GB180" s="116"/>
      <c r="GC180" s="16">
        <f t="shared" si="139"/>
        <v>0</v>
      </c>
      <c r="GD180" s="90"/>
      <c r="GE180" s="90"/>
      <c r="GF180" s="90"/>
      <c r="GG180" s="116"/>
      <c r="GH180" s="16">
        <f t="shared" si="140"/>
        <v>0</v>
      </c>
      <c r="GI180" s="90"/>
      <c r="GJ180" s="90"/>
      <c r="GK180" s="90"/>
      <c r="GL180" s="116"/>
      <c r="GM180" s="16">
        <f t="shared" si="141"/>
        <v>0</v>
      </c>
      <c r="GN180" s="90"/>
      <c r="GO180" s="90"/>
      <c r="GP180" s="90"/>
      <c r="GQ180" s="116"/>
      <c r="GR180" s="16">
        <f t="shared" si="142"/>
        <v>0</v>
      </c>
      <c r="GS180" s="90"/>
      <c r="GT180" s="90"/>
      <c r="GU180" s="90"/>
      <c r="GV180" s="116"/>
      <c r="GW180" s="16">
        <f t="shared" si="143"/>
        <v>0</v>
      </c>
      <c r="GX180" s="90"/>
      <c r="GY180" s="90"/>
      <c r="GZ180" s="90"/>
      <c r="HA180" s="116"/>
      <c r="HB180" s="16">
        <f t="shared" si="144"/>
        <v>0</v>
      </c>
      <c r="HC180" s="90"/>
      <c r="HD180" s="90"/>
      <c r="HE180" s="90"/>
      <c r="HF180" s="116"/>
      <c r="HG180" s="16">
        <f t="shared" si="145"/>
        <v>0</v>
      </c>
      <c r="HH180" s="90"/>
      <c r="HI180" s="90"/>
      <c r="HJ180" s="90"/>
      <c r="HK180" s="116"/>
      <c r="HL180" s="16">
        <f t="shared" si="146"/>
        <v>0</v>
      </c>
      <c r="HM180" s="90"/>
      <c r="HN180" s="90"/>
      <c r="HO180" s="90"/>
      <c r="HP180" s="116"/>
      <c r="HQ180" s="16">
        <f t="shared" si="147"/>
        <v>0</v>
      </c>
      <c r="HR180" s="90"/>
      <c r="HS180" s="90"/>
      <c r="HT180" s="90"/>
      <c r="HU180" s="116"/>
      <c r="HV180" s="16">
        <f t="shared" si="148"/>
        <v>0</v>
      </c>
      <c r="HW180" s="90"/>
      <c r="HX180" s="90"/>
      <c r="HY180" s="90"/>
      <c r="HZ180" s="116"/>
      <c r="IA180" s="16">
        <f t="shared" si="149"/>
        <v>0</v>
      </c>
      <c r="IB180" s="90"/>
      <c r="IC180" s="90"/>
      <c r="ID180" s="90"/>
      <c r="IE180" s="116"/>
      <c r="IF180" s="16">
        <f t="shared" si="150"/>
        <v>0</v>
      </c>
      <c r="IG180" s="90"/>
      <c r="IH180" s="90"/>
      <c r="II180" s="90"/>
      <c r="IJ180" s="116"/>
      <c r="IK180" s="16">
        <f t="shared" si="151"/>
        <v>0</v>
      </c>
      <c r="IL180" s="90"/>
      <c r="IM180" s="90"/>
      <c r="IN180" s="90"/>
      <c r="IO180" s="116"/>
      <c r="IP180" s="16">
        <f t="shared" si="152"/>
        <v>0</v>
      </c>
    </row>
    <row r="181" spans="1:250" x14ac:dyDescent="0.25">
      <c r="A181" s="90"/>
      <c r="B181" s="90"/>
      <c r="C181" s="90"/>
      <c r="D181" s="116"/>
      <c r="E181" s="16">
        <f t="shared" si="103"/>
        <v>0</v>
      </c>
      <c r="F181" s="90"/>
      <c r="G181" s="90"/>
      <c r="H181" s="90"/>
      <c r="I181" s="116"/>
      <c r="J181" s="16">
        <f t="shared" si="104"/>
        <v>0</v>
      </c>
      <c r="K181" s="90"/>
      <c r="L181" s="90"/>
      <c r="M181" s="90"/>
      <c r="N181" s="116"/>
      <c r="O181" s="16">
        <f t="shared" si="105"/>
        <v>0</v>
      </c>
      <c r="P181" s="90"/>
      <c r="Q181" s="90"/>
      <c r="R181" s="90"/>
      <c r="S181" s="116"/>
      <c r="T181" s="16">
        <f t="shared" si="106"/>
        <v>0</v>
      </c>
      <c r="U181" s="90"/>
      <c r="V181" s="90"/>
      <c r="W181" s="90"/>
      <c r="X181" s="116"/>
      <c r="Y181" s="16">
        <f t="shared" si="107"/>
        <v>0</v>
      </c>
      <c r="Z181" s="90"/>
      <c r="AA181" s="90"/>
      <c r="AB181" s="90"/>
      <c r="AC181" s="116"/>
      <c r="AD181" s="16">
        <f t="shared" si="108"/>
        <v>0</v>
      </c>
      <c r="AE181" s="90"/>
      <c r="AF181" s="90"/>
      <c r="AG181" s="90"/>
      <c r="AH181" s="116"/>
      <c r="AI181" s="16">
        <f t="shared" si="109"/>
        <v>0</v>
      </c>
      <c r="AJ181" s="90"/>
      <c r="AK181" s="90"/>
      <c r="AL181" s="90"/>
      <c r="AM181" s="116"/>
      <c r="AN181" s="16">
        <f t="shared" si="110"/>
        <v>0</v>
      </c>
      <c r="AO181" s="90"/>
      <c r="AP181" s="90"/>
      <c r="AQ181" s="90"/>
      <c r="AR181" s="116"/>
      <c r="AS181" s="16">
        <f t="shared" si="111"/>
        <v>0</v>
      </c>
      <c r="AT181" s="90"/>
      <c r="AU181" s="90"/>
      <c r="AV181" s="90"/>
      <c r="AW181" s="116"/>
      <c r="AX181" s="16">
        <f t="shared" si="112"/>
        <v>0</v>
      </c>
      <c r="AY181" s="90"/>
      <c r="AZ181" s="90"/>
      <c r="BA181" s="90"/>
      <c r="BB181" s="116"/>
      <c r="BC181" s="16">
        <f t="shared" si="113"/>
        <v>0</v>
      </c>
      <c r="BD181" s="90"/>
      <c r="BE181" s="90"/>
      <c r="BF181" s="90"/>
      <c r="BG181" s="116"/>
      <c r="BH181" s="16">
        <f t="shared" si="114"/>
        <v>0</v>
      </c>
      <c r="BI181" s="90"/>
      <c r="BJ181" s="90"/>
      <c r="BK181" s="90"/>
      <c r="BL181" s="116"/>
      <c r="BM181" s="16">
        <f t="shared" si="115"/>
        <v>0</v>
      </c>
      <c r="BN181" s="90"/>
      <c r="BO181" s="90"/>
      <c r="BP181" s="90"/>
      <c r="BQ181" s="116"/>
      <c r="BR181" s="16">
        <f t="shared" si="116"/>
        <v>0</v>
      </c>
      <c r="BS181" s="90"/>
      <c r="BT181" s="90"/>
      <c r="BU181" s="90"/>
      <c r="BV181" s="116"/>
      <c r="BW181" s="16">
        <f t="shared" si="117"/>
        <v>0</v>
      </c>
      <c r="BX181" s="90"/>
      <c r="BY181" s="90"/>
      <c r="BZ181" s="90"/>
      <c r="CA181" s="116"/>
      <c r="CB181" s="16">
        <f t="shared" si="118"/>
        <v>0</v>
      </c>
      <c r="CC181" s="90"/>
      <c r="CD181" s="90"/>
      <c r="CE181" s="90"/>
      <c r="CF181" s="116"/>
      <c r="CG181" s="16">
        <f t="shared" si="119"/>
        <v>0</v>
      </c>
      <c r="CH181" s="90"/>
      <c r="CI181" s="90"/>
      <c r="CJ181" s="90"/>
      <c r="CK181" s="116"/>
      <c r="CL181" s="16">
        <f t="shared" si="120"/>
        <v>0</v>
      </c>
      <c r="CM181" s="90"/>
      <c r="CN181" s="90"/>
      <c r="CO181" s="90"/>
      <c r="CP181" s="116"/>
      <c r="CQ181" s="16">
        <f t="shared" si="121"/>
        <v>0</v>
      </c>
      <c r="CR181" s="90"/>
      <c r="CS181" s="90"/>
      <c r="CT181" s="90"/>
      <c r="CU181" s="116"/>
      <c r="CV181" s="16">
        <f t="shared" si="122"/>
        <v>0</v>
      </c>
      <c r="CW181" s="90"/>
      <c r="CX181" s="90"/>
      <c r="CY181" s="90"/>
      <c r="CZ181" s="116"/>
      <c r="DA181" s="16">
        <f t="shared" si="123"/>
        <v>0</v>
      </c>
      <c r="DB181" s="90"/>
      <c r="DC181" s="90"/>
      <c r="DD181" s="90"/>
      <c r="DE181" s="116"/>
      <c r="DF181" s="16">
        <f t="shared" si="124"/>
        <v>0</v>
      </c>
      <c r="DG181" s="90"/>
      <c r="DH181" s="90"/>
      <c r="DI181" s="90"/>
      <c r="DJ181" s="116"/>
      <c r="DK181" s="16">
        <f t="shared" si="125"/>
        <v>0</v>
      </c>
      <c r="DL181" s="90"/>
      <c r="DM181" s="90"/>
      <c r="DN181" s="90"/>
      <c r="DO181" s="116"/>
      <c r="DP181" s="16">
        <f t="shared" si="126"/>
        <v>0</v>
      </c>
      <c r="DQ181" s="90"/>
      <c r="DR181" s="90"/>
      <c r="DS181" s="90"/>
      <c r="DT181" s="116"/>
      <c r="DU181" s="16">
        <f t="shared" si="127"/>
        <v>0</v>
      </c>
      <c r="DV181" s="90"/>
      <c r="DW181" s="90"/>
      <c r="DX181" s="90"/>
      <c r="DY181" s="116"/>
      <c r="DZ181" s="16">
        <f t="shared" si="128"/>
        <v>0</v>
      </c>
      <c r="EA181" s="90"/>
      <c r="EB181" s="90"/>
      <c r="EC181" s="90"/>
      <c r="ED181" s="116"/>
      <c r="EE181" s="16">
        <f t="shared" si="129"/>
        <v>0</v>
      </c>
      <c r="EF181" s="90"/>
      <c r="EG181" s="90"/>
      <c r="EH181" s="90"/>
      <c r="EI181" s="116"/>
      <c r="EJ181" s="16">
        <f t="shared" si="130"/>
        <v>0</v>
      </c>
      <c r="EK181" s="90"/>
      <c r="EL181" s="90"/>
      <c r="EM181" s="90"/>
      <c r="EN181" s="116"/>
      <c r="EO181" s="16">
        <f t="shared" si="131"/>
        <v>0</v>
      </c>
      <c r="EP181" s="90"/>
      <c r="EQ181" s="90"/>
      <c r="ER181" s="90"/>
      <c r="ES181" s="116"/>
      <c r="ET181" s="16">
        <f t="shared" si="132"/>
        <v>0</v>
      </c>
      <c r="EU181" s="90"/>
      <c r="EV181" s="90"/>
      <c r="EW181" s="90"/>
      <c r="EX181" s="116"/>
      <c r="EY181" s="16">
        <f t="shared" si="133"/>
        <v>0</v>
      </c>
      <c r="EZ181" s="90"/>
      <c r="FA181" s="90"/>
      <c r="FB181" s="90"/>
      <c r="FC181" s="116"/>
      <c r="FD181" s="16">
        <f t="shared" si="134"/>
        <v>0</v>
      </c>
      <c r="FE181" s="90"/>
      <c r="FF181" s="90"/>
      <c r="FG181" s="90"/>
      <c r="FH181" s="116"/>
      <c r="FI181" s="16">
        <f t="shared" si="135"/>
        <v>0</v>
      </c>
      <c r="FJ181" s="90"/>
      <c r="FK181" s="90"/>
      <c r="FL181" s="90"/>
      <c r="FM181" s="116"/>
      <c r="FN181" s="16">
        <f t="shared" si="136"/>
        <v>0</v>
      </c>
      <c r="FO181" s="90"/>
      <c r="FP181" s="90"/>
      <c r="FQ181" s="90"/>
      <c r="FR181" s="116"/>
      <c r="FS181" s="16">
        <f t="shared" si="137"/>
        <v>0</v>
      </c>
      <c r="FT181" s="90"/>
      <c r="FU181" s="90"/>
      <c r="FV181" s="90"/>
      <c r="FW181" s="116"/>
      <c r="FX181" s="16">
        <f t="shared" si="138"/>
        <v>0</v>
      </c>
      <c r="FY181" s="90"/>
      <c r="FZ181" s="90"/>
      <c r="GA181" s="90"/>
      <c r="GB181" s="116"/>
      <c r="GC181" s="16">
        <f t="shared" si="139"/>
        <v>0</v>
      </c>
      <c r="GD181" s="90"/>
      <c r="GE181" s="90"/>
      <c r="GF181" s="90"/>
      <c r="GG181" s="116"/>
      <c r="GH181" s="16">
        <f t="shared" si="140"/>
        <v>0</v>
      </c>
      <c r="GI181" s="90"/>
      <c r="GJ181" s="90"/>
      <c r="GK181" s="90"/>
      <c r="GL181" s="116"/>
      <c r="GM181" s="16">
        <f t="shared" si="141"/>
        <v>0</v>
      </c>
      <c r="GN181" s="90"/>
      <c r="GO181" s="90"/>
      <c r="GP181" s="90"/>
      <c r="GQ181" s="116"/>
      <c r="GR181" s="16">
        <f t="shared" si="142"/>
        <v>0</v>
      </c>
      <c r="GS181" s="90"/>
      <c r="GT181" s="90"/>
      <c r="GU181" s="90"/>
      <c r="GV181" s="116"/>
      <c r="GW181" s="16">
        <f t="shared" si="143"/>
        <v>0</v>
      </c>
      <c r="GX181" s="90"/>
      <c r="GY181" s="90"/>
      <c r="GZ181" s="90"/>
      <c r="HA181" s="116"/>
      <c r="HB181" s="16">
        <f t="shared" si="144"/>
        <v>0</v>
      </c>
      <c r="HC181" s="90"/>
      <c r="HD181" s="90"/>
      <c r="HE181" s="90"/>
      <c r="HF181" s="116"/>
      <c r="HG181" s="16">
        <f t="shared" si="145"/>
        <v>0</v>
      </c>
      <c r="HH181" s="90"/>
      <c r="HI181" s="90"/>
      <c r="HJ181" s="90"/>
      <c r="HK181" s="116"/>
      <c r="HL181" s="16">
        <f t="shared" si="146"/>
        <v>0</v>
      </c>
      <c r="HM181" s="90"/>
      <c r="HN181" s="90"/>
      <c r="HO181" s="90"/>
      <c r="HP181" s="116"/>
      <c r="HQ181" s="16">
        <f t="shared" si="147"/>
        <v>0</v>
      </c>
      <c r="HR181" s="90"/>
      <c r="HS181" s="90"/>
      <c r="HT181" s="90"/>
      <c r="HU181" s="116"/>
      <c r="HV181" s="16">
        <f t="shared" si="148"/>
        <v>0</v>
      </c>
      <c r="HW181" s="90"/>
      <c r="HX181" s="90"/>
      <c r="HY181" s="90"/>
      <c r="HZ181" s="116"/>
      <c r="IA181" s="16">
        <f t="shared" si="149"/>
        <v>0</v>
      </c>
      <c r="IB181" s="90"/>
      <c r="IC181" s="90"/>
      <c r="ID181" s="90"/>
      <c r="IE181" s="116"/>
      <c r="IF181" s="16">
        <f t="shared" si="150"/>
        <v>0</v>
      </c>
      <c r="IG181" s="90"/>
      <c r="IH181" s="90"/>
      <c r="II181" s="90"/>
      <c r="IJ181" s="116"/>
      <c r="IK181" s="16">
        <f t="shared" si="151"/>
        <v>0</v>
      </c>
      <c r="IL181" s="90"/>
      <c r="IM181" s="90"/>
      <c r="IN181" s="90"/>
      <c r="IO181" s="116"/>
      <c r="IP181" s="16">
        <f t="shared" si="152"/>
        <v>0</v>
      </c>
    </row>
    <row r="182" spans="1:250" x14ac:dyDescent="0.25">
      <c r="A182" s="90"/>
      <c r="B182" s="90"/>
      <c r="C182" s="90"/>
      <c r="D182" s="116"/>
      <c r="E182" s="16">
        <f t="shared" si="103"/>
        <v>0</v>
      </c>
      <c r="F182" s="90"/>
      <c r="G182" s="90"/>
      <c r="H182" s="90"/>
      <c r="I182" s="116"/>
      <c r="J182" s="16">
        <f t="shared" si="104"/>
        <v>0</v>
      </c>
      <c r="K182" s="90"/>
      <c r="L182" s="90"/>
      <c r="M182" s="90"/>
      <c r="N182" s="116"/>
      <c r="O182" s="16">
        <f t="shared" si="105"/>
        <v>0</v>
      </c>
      <c r="P182" s="90"/>
      <c r="Q182" s="90"/>
      <c r="R182" s="90"/>
      <c r="S182" s="116"/>
      <c r="T182" s="16">
        <f t="shared" si="106"/>
        <v>0</v>
      </c>
      <c r="U182" s="90"/>
      <c r="V182" s="90"/>
      <c r="W182" s="90"/>
      <c r="X182" s="116"/>
      <c r="Y182" s="16">
        <f t="shared" si="107"/>
        <v>0</v>
      </c>
      <c r="Z182" s="90"/>
      <c r="AA182" s="90"/>
      <c r="AB182" s="90"/>
      <c r="AC182" s="116"/>
      <c r="AD182" s="16">
        <f t="shared" si="108"/>
        <v>0</v>
      </c>
      <c r="AE182" s="90"/>
      <c r="AF182" s="90"/>
      <c r="AG182" s="90"/>
      <c r="AH182" s="116"/>
      <c r="AI182" s="16">
        <f t="shared" si="109"/>
        <v>0</v>
      </c>
      <c r="AJ182" s="90"/>
      <c r="AK182" s="90"/>
      <c r="AL182" s="90"/>
      <c r="AM182" s="116"/>
      <c r="AN182" s="16">
        <f t="shared" si="110"/>
        <v>0</v>
      </c>
      <c r="AO182" s="90"/>
      <c r="AP182" s="90"/>
      <c r="AQ182" s="90"/>
      <c r="AR182" s="116"/>
      <c r="AS182" s="16">
        <f t="shared" si="111"/>
        <v>0</v>
      </c>
      <c r="AT182" s="90"/>
      <c r="AU182" s="90"/>
      <c r="AV182" s="90"/>
      <c r="AW182" s="116"/>
      <c r="AX182" s="16">
        <f t="shared" si="112"/>
        <v>0</v>
      </c>
      <c r="AY182" s="90"/>
      <c r="AZ182" s="90"/>
      <c r="BA182" s="90"/>
      <c r="BB182" s="116"/>
      <c r="BC182" s="16">
        <f t="shared" si="113"/>
        <v>0</v>
      </c>
      <c r="BD182" s="90"/>
      <c r="BE182" s="90"/>
      <c r="BF182" s="90"/>
      <c r="BG182" s="116"/>
      <c r="BH182" s="16">
        <f t="shared" si="114"/>
        <v>0</v>
      </c>
      <c r="BI182" s="90"/>
      <c r="BJ182" s="90"/>
      <c r="BK182" s="90"/>
      <c r="BL182" s="116"/>
      <c r="BM182" s="16">
        <f t="shared" si="115"/>
        <v>0</v>
      </c>
      <c r="BN182" s="90"/>
      <c r="BO182" s="90"/>
      <c r="BP182" s="90"/>
      <c r="BQ182" s="116"/>
      <c r="BR182" s="16">
        <f t="shared" si="116"/>
        <v>0</v>
      </c>
      <c r="BS182" s="90"/>
      <c r="BT182" s="90"/>
      <c r="BU182" s="90"/>
      <c r="BV182" s="116"/>
      <c r="BW182" s="16">
        <f t="shared" si="117"/>
        <v>0</v>
      </c>
      <c r="BX182" s="90"/>
      <c r="BY182" s="90"/>
      <c r="BZ182" s="90"/>
      <c r="CA182" s="116"/>
      <c r="CB182" s="16">
        <f t="shared" si="118"/>
        <v>0</v>
      </c>
      <c r="CC182" s="90"/>
      <c r="CD182" s="90"/>
      <c r="CE182" s="90"/>
      <c r="CF182" s="116"/>
      <c r="CG182" s="16">
        <f t="shared" si="119"/>
        <v>0</v>
      </c>
      <c r="CH182" s="90"/>
      <c r="CI182" s="90"/>
      <c r="CJ182" s="90"/>
      <c r="CK182" s="116"/>
      <c r="CL182" s="16">
        <f t="shared" si="120"/>
        <v>0</v>
      </c>
      <c r="CM182" s="90"/>
      <c r="CN182" s="90"/>
      <c r="CO182" s="90"/>
      <c r="CP182" s="116"/>
      <c r="CQ182" s="16">
        <f t="shared" si="121"/>
        <v>0</v>
      </c>
      <c r="CR182" s="90"/>
      <c r="CS182" s="90"/>
      <c r="CT182" s="90"/>
      <c r="CU182" s="116"/>
      <c r="CV182" s="16">
        <f t="shared" si="122"/>
        <v>0</v>
      </c>
      <c r="CW182" s="90"/>
      <c r="CX182" s="90"/>
      <c r="CY182" s="90"/>
      <c r="CZ182" s="116"/>
      <c r="DA182" s="16">
        <f t="shared" si="123"/>
        <v>0</v>
      </c>
      <c r="DB182" s="90"/>
      <c r="DC182" s="90"/>
      <c r="DD182" s="90"/>
      <c r="DE182" s="116"/>
      <c r="DF182" s="16">
        <f t="shared" si="124"/>
        <v>0</v>
      </c>
      <c r="DG182" s="90"/>
      <c r="DH182" s="90"/>
      <c r="DI182" s="90"/>
      <c r="DJ182" s="116"/>
      <c r="DK182" s="16">
        <f t="shared" si="125"/>
        <v>0</v>
      </c>
      <c r="DL182" s="90"/>
      <c r="DM182" s="90"/>
      <c r="DN182" s="90"/>
      <c r="DO182" s="116"/>
      <c r="DP182" s="16">
        <f t="shared" si="126"/>
        <v>0</v>
      </c>
      <c r="DQ182" s="90"/>
      <c r="DR182" s="90"/>
      <c r="DS182" s="90"/>
      <c r="DT182" s="116"/>
      <c r="DU182" s="16">
        <f t="shared" si="127"/>
        <v>0</v>
      </c>
      <c r="DV182" s="90"/>
      <c r="DW182" s="90"/>
      <c r="DX182" s="90"/>
      <c r="DY182" s="116"/>
      <c r="DZ182" s="16">
        <f t="shared" si="128"/>
        <v>0</v>
      </c>
      <c r="EA182" s="90"/>
      <c r="EB182" s="90"/>
      <c r="EC182" s="90"/>
      <c r="ED182" s="116"/>
      <c r="EE182" s="16">
        <f t="shared" si="129"/>
        <v>0</v>
      </c>
      <c r="EF182" s="90"/>
      <c r="EG182" s="90"/>
      <c r="EH182" s="90"/>
      <c r="EI182" s="116"/>
      <c r="EJ182" s="16">
        <f t="shared" si="130"/>
        <v>0</v>
      </c>
      <c r="EK182" s="90"/>
      <c r="EL182" s="90"/>
      <c r="EM182" s="90"/>
      <c r="EN182" s="116"/>
      <c r="EO182" s="16">
        <f t="shared" si="131"/>
        <v>0</v>
      </c>
      <c r="EP182" s="90"/>
      <c r="EQ182" s="90"/>
      <c r="ER182" s="90"/>
      <c r="ES182" s="116"/>
      <c r="ET182" s="16">
        <f t="shared" si="132"/>
        <v>0</v>
      </c>
      <c r="EU182" s="90"/>
      <c r="EV182" s="90"/>
      <c r="EW182" s="90"/>
      <c r="EX182" s="116"/>
      <c r="EY182" s="16">
        <f t="shared" si="133"/>
        <v>0</v>
      </c>
      <c r="EZ182" s="90"/>
      <c r="FA182" s="90"/>
      <c r="FB182" s="90"/>
      <c r="FC182" s="116"/>
      <c r="FD182" s="16">
        <f t="shared" si="134"/>
        <v>0</v>
      </c>
      <c r="FE182" s="90"/>
      <c r="FF182" s="90"/>
      <c r="FG182" s="90"/>
      <c r="FH182" s="116"/>
      <c r="FI182" s="16">
        <f t="shared" si="135"/>
        <v>0</v>
      </c>
      <c r="FJ182" s="90"/>
      <c r="FK182" s="90"/>
      <c r="FL182" s="90"/>
      <c r="FM182" s="116"/>
      <c r="FN182" s="16">
        <f t="shared" si="136"/>
        <v>0</v>
      </c>
      <c r="FO182" s="90"/>
      <c r="FP182" s="90"/>
      <c r="FQ182" s="90"/>
      <c r="FR182" s="116"/>
      <c r="FS182" s="16">
        <f t="shared" si="137"/>
        <v>0</v>
      </c>
      <c r="FT182" s="90"/>
      <c r="FU182" s="90"/>
      <c r="FV182" s="90"/>
      <c r="FW182" s="116"/>
      <c r="FX182" s="16">
        <f t="shared" si="138"/>
        <v>0</v>
      </c>
      <c r="FY182" s="90"/>
      <c r="FZ182" s="90"/>
      <c r="GA182" s="90"/>
      <c r="GB182" s="116"/>
      <c r="GC182" s="16">
        <f t="shared" si="139"/>
        <v>0</v>
      </c>
      <c r="GD182" s="90"/>
      <c r="GE182" s="90"/>
      <c r="GF182" s="90"/>
      <c r="GG182" s="116"/>
      <c r="GH182" s="16">
        <f t="shared" si="140"/>
        <v>0</v>
      </c>
      <c r="GI182" s="90"/>
      <c r="GJ182" s="90"/>
      <c r="GK182" s="90"/>
      <c r="GL182" s="116"/>
      <c r="GM182" s="16">
        <f t="shared" si="141"/>
        <v>0</v>
      </c>
      <c r="GN182" s="90"/>
      <c r="GO182" s="90"/>
      <c r="GP182" s="90"/>
      <c r="GQ182" s="116"/>
      <c r="GR182" s="16">
        <f t="shared" si="142"/>
        <v>0</v>
      </c>
      <c r="GS182" s="90"/>
      <c r="GT182" s="90"/>
      <c r="GU182" s="90"/>
      <c r="GV182" s="116"/>
      <c r="GW182" s="16">
        <f t="shared" si="143"/>
        <v>0</v>
      </c>
      <c r="GX182" s="90"/>
      <c r="GY182" s="90"/>
      <c r="GZ182" s="90"/>
      <c r="HA182" s="116"/>
      <c r="HB182" s="16">
        <f t="shared" si="144"/>
        <v>0</v>
      </c>
      <c r="HC182" s="90"/>
      <c r="HD182" s="90"/>
      <c r="HE182" s="90"/>
      <c r="HF182" s="116"/>
      <c r="HG182" s="16">
        <f t="shared" si="145"/>
        <v>0</v>
      </c>
      <c r="HH182" s="90"/>
      <c r="HI182" s="90"/>
      <c r="HJ182" s="90"/>
      <c r="HK182" s="116"/>
      <c r="HL182" s="16">
        <f t="shared" si="146"/>
        <v>0</v>
      </c>
      <c r="HM182" s="90"/>
      <c r="HN182" s="90"/>
      <c r="HO182" s="90"/>
      <c r="HP182" s="116"/>
      <c r="HQ182" s="16">
        <f t="shared" si="147"/>
        <v>0</v>
      </c>
      <c r="HR182" s="90"/>
      <c r="HS182" s="90"/>
      <c r="HT182" s="90"/>
      <c r="HU182" s="116"/>
      <c r="HV182" s="16">
        <f t="shared" si="148"/>
        <v>0</v>
      </c>
      <c r="HW182" s="90"/>
      <c r="HX182" s="90"/>
      <c r="HY182" s="90"/>
      <c r="HZ182" s="116"/>
      <c r="IA182" s="16">
        <f t="shared" si="149"/>
        <v>0</v>
      </c>
      <c r="IB182" s="90"/>
      <c r="IC182" s="90"/>
      <c r="ID182" s="90"/>
      <c r="IE182" s="116"/>
      <c r="IF182" s="16">
        <f t="shared" si="150"/>
        <v>0</v>
      </c>
      <c r="IG182" s="90"/>
      <c r="IH182" s="90"/>
      <c r="II182" s="90"/>
      <c r="IJ182" s="116"/>
      <c r="IK182" s="16">
        <f t="shared" si="151"/>
        <v>0</v>
      </c>
      <c r="IL182" s="90"/>
      <c r="IM182" s="90"/>
      <c r="IN182" s="90"/>
      <c r="IO182" s="116"/>
      <c r="IP182" s="16">
        <f t="shared" si="152"/>
        <v>0</v>
      </c>
    </row>
    <row r="183" spans="1:250" x14ac:dyDescent="0.25">
      <c r="A183" s="90"/>
      <c r="B183" s="90"/>
      <c r="C183" s="90"/>
      <c r="D183" s="116"/>
      <c r="E183" s="16">
        <f t="shared" si="103"/>
        <v>0</v>
      </c>
      <c r="F183" s="90"/>
      <c r="G183" s="90"/>
      <c r="H183" s="90"/>
      <c r="I183" s="116"/>
      <c r="J183" s="16">
        <f t="shared" si="104"/>
        <v>0</v>
      </c>
      <c r="K183" s="90"/>
      <c r="L183" s="90"/>
      <c r="M183" s="90"/>
      <c r="N183" s="116"/>
      <c r="O183" s="16">
        <f t="shared" si="105"/>
        <v>0</v>
      </c>
      <c r="P183" s="90"/>
      <c r="Q183" s="90"/>
      <c r="R183" s="90"/>
      <c r="S183" s="116"/>
      <c r="T183" s="16">
        <f t="shared" si="106"/>
        <v>0</v>
      </c>
      <c r="U183" s="90"/>
      <c r="V183" s="90"/>
      <c r="W183" s="90"/>
      <c r="X183" s="116"/>
      <c r="Y183" s="16">
        <f t="shared" si="107"/>
        <v>0</v>
      </c>
      <c r="Z183" s="90"/>
      <c r="AA183" s="90"/>
      <c r="AB183" s="90"/>
      <c r="AC183" s="116"/>
      <c r="AD183" s="16">
        <f t="shared" si="108"/>
        <v>0</v>
      </c>
      <c r="AE183" s="90"/>
      <c r="AF183" s="90"/>
      <c r="AG183" s="90"/>
      <c r="AH183" s="116"/>
      <c r="AI183" s="16">
        <f t="shared" si="109"/>
        <v>0</v>
      </c>
      <c r="AJ183" s="90"/>
      <c r="AK183" s="90"/>
      <c r="AL183" s="90"/>
      <c r="AM183" s="116"/>
      <c r="AN183" s="16">
        <f t="shared" si="110"/>
        <v>0</v>
      </c>
      <c r="AO183" s="90"/>
      <c r="AP183" s="90"/>
      <c r="AQ183" s="90"/>
      <c r="AR183" s="116"/>
      <c r="AS183" s="16">
        <f t="shared" si="111"/>
        <v>0</v>
      </c>
      <c r="AT183" s="90"/>
      <c r="AU183" s="90"/>
      <c r="AV183" s="90"/>
      <c r="AW183" s="116"/>
      <c r="AX183" s="16">
        <f t="shared" si="112"/>
        <v>0</v>
      </c>
      <c r="AY183" s="90"/>
      <c r="AZ183" s="90"/>
      <c r="BA183" s="90"/>
      <c r="BB183" s="116"/>
      <c r="BC183" s="16">
        <f t="shared" si="113"/>
        <v>0</v>
      </c>
      <c r="BD183" s="90"/>
      <c r="BE183" s="90"/>
      <c r="BF183" s="90"/>
      <c r="BG183" s="116"/>
      <c r="BH183" s="16">
        <f t="shared" si="114"/>
        <v>0</v>
      </c>
      <c r="BI183" s="90"/>
      <c r="BJ183" s="90"/>
      <c r="BK183" s="90"/>
      <c r="BL183" s="116"/>
      <c r="BM183" s="16">
        <f t="shared" si="115"/>
        <v>0</v>
      </c>
      <c r="BN183" s="90"/>
      <c r="BO183" s="90"/>
      <c r="BP183" s="90"/>
      <c r="BQ183" s="116"/>
      <c r="BR183" s="16">
        <f t="shared" si="116"/>
        <v>0</v>
      </c>
      <c r="BS183" s="90"/>
      <c r="BT183" s="90"/>
      <c r="BU183" s="90"/>
      <c r="BV183" s="116"/>
      <c r="BW183" s="16">
        <f t="shared" si="117"/>
        <v>0</v>
      </c>
      <c r="BX183" s="90"/>
      <c r="BY183" s="90"/>
      <c r="BZ183" s="90"/>
      <c r="CA183" s="116"/>
      <c r="CB183" s="16">
        <f t="shared" si="118"/>
        <v>0</v>
      </c>
      <c r="CC183" s="90"/>
      <c r="CD183" s="90"/>
      <c r="CE183" s="90"/>
      <c r="CF183" s="116"/>
      <c r="CG183" s="16">
        <f t="shared" si="119"/>
        <v>0</v>
      </c>
      <c r="CH183" s="90"/>
      <c r="CI183" s="90"/>
      <c r="CJ183" s="90"/>
      <c r="CK183" s="116"/>
      <c r="CL183" s="16">
        <f t="shared" si="120"/>
        <v>0</v>
      </c>
      <c r="CM183" s="90"/>
      <c r="CN183" s="90"/>
      <c r="CO183" s="90"/>
      <c r="CP183" s="116"/>
      <c r="CQ183" s="16">
        <f t="shared" si="121"/>
        <v>0</v>
      </c>
      <c r="CR183" s="90"/>
      <c r="CS183" s="90"/>
      <c r="CT183" s="90"/>
      <c r="CU183" s="116"/>
      <c r="CV183" s="16">
        <f t="shared" si="122"/>
        <v>0</v>
      </c>
      <c r="CW183" s="90"/>
      <c r="CX183" s="90"/>
      <c r="CY183" s="90"/>
      <c r="CZ183" s="116"/>
      <c r="DA183" s="16">
        <f t="shared" si="123"/>
        <v>0</v>
      </c>
      <c r="DB183" s="90"/>
      <c r="DC183" s="90"/>
      <c r="DD183" s="90"/>
      <c r="DE183" s="116"/>
      <c r="DF183" s="16">
        <f t="shared" si="124"/>
        <v>0</v>
      </c>
      <c r="DG183" s="90"/>
      <c r="DH183" s="90"/>
      <c r="DI183" s="90"/>
      <c r="DJ183" s="116"/>
      <c r="DK183" s="16">
        <f t="shared" si="125"/>
        <v>0</v>
      </c>
      <c r="DL183" s="90"/>
      <c r="DM183" s="90"/>
      <c r="DN183" s="90"/>
      <c r="DO183" s="116"/>
      <c r="DP183" s="16">
        <f t="shared" si="126"/>
        <v>0</v>
      </c>
      <c r="DQ183" s="90"/>
      <c r="DR183" s="90"/>
      <c r="DS183" s="90"/>
      <c r="DT183" s="116"/>
      <c r="DU183" s="16">
        <f t="shared" si="127"/>
        <v>0</v>
      </c>
      <c r="DV183" s="90"/>
      <c r="DW183" s="90"/>
      <c r="DX183" s="90"/>
      <c r="DY183" s="116"/>
      <c r="DZ183" s="16">
        <f t="shared" si="128"/>
        <v>0</v>
      </c>
      <c r="EA183" s="90"/>
      <c r="EB183" s="90"/>
      <c r="EC183" s="90"/>
      <c r="ED183" s="116"/>
      <c r="EE183" s="16">
        <f t="shared" si="129"/>
        <v>0</v>
      </c>
      <c r="EF183" s="90"/>
      <c r="EG183" s="90"/>
      <c r="EH183" s="90"/>
      <c r="EI183" s="116"/>
      <c r="EJ183" s="16">
        <f t="shared" si="130"/>
        <v>0</v>
      </c>
      <c r="EK183" s="90"/>
      <c r="EL183" s="90"/>
      <c r="EM183" s="90"/>
      <c r="EN183" s="116"/>
      <c r="EO183" s="16">
        <f t="shared" si="131"/>
        <v>0</v>
      </c>
      <c r="EP183" s="90"/>
      <c r="EQ183" s="90"/>
      <c r="ER183" s="90"/>
      <c r="ES183" s="116"/>
      <c r="ET183" s="16">
        <f t="shared" si="132"/>
        <v>0</v>
      </c>
      <c r="EU183" s="90"/>
      <c r="EV183" s="90"/>
      <c r="EW183" s="90"/>
      <c r="EX183" s="116"/>
      <c r="EY183" s="16">
        <f t="shared" si="133"/>
        <v>0</v>
      </c>
      <c r="EZ183" s="90"/>
      <c r="FA183" s="90"/>
      <c r="FB183" s="90"/>
      <c r="FC183" s="116"/>
      <c r="FD183" s="16">
        <f t="shared" si="134"/>
        <v>0</v>
      </c>
      <c r="FE183" s="90"/>
      <c r="FF183" s="90"/>
      <c r="FG183" s="90"/>
      <c r="FH183" s="116"/>
      <c r="FI183" s="16">
        <f t="shared" si="135"/>
        <v>0</v>
      </c>
      <c r="FJ183" s="90"/>
      <c r="FK183" s="90"/>
      <c r="FL183" s="90"/>
      <c r="FM183" s="116"/>
      <c r="FN183" s="16">
        <f t="shared" si="136"/>
        <v>0</v>
      </c>
      <c r="FO183" s="90"/>
      <c r="FP183" s="90"/>
      <c r="FQ183" s="90"/>
      <c r="FR183" s="116"/>
      <c r="FS183" s="16">
        <f t="shared" si="137"/>
        <v>0</v>
      </c>
      <c r="FT183" s="90"/>
      <c r="FU183" s="90"/>
      <c r="FV183" s="90"/>
      <c r="FW183" s="116"/>
      <c r="FX183" s="16">
        <f t="shared" si="138"/>
        <v>0</v>
      </c>
      <c r="FY183" s="90"/>
      <c r="FZ183" s="90"/>
      <c r="GA183" s="90"/>
      <c r="GB183" s="116"/>
      <c r="GC183" s="16">
        <f t="shared" si="139"/>
        <v>0</v>
      </c>
      <c r="GD183" s="90"/>
      <c r="GE183" s="90"/>
      <c r="GF183" s="90"/>
      <c r="GG183" s="116"/>
      <c r="GH183" s="16">
        <f t="shared" si="140"/>
        <v>0</v>
      </c>
      <c r="GI183" s="90"/>
      <c r="GJ183" s="90"/>
      <c r="GK183" s="90"/>
      <c r="GL183" s="116"/>
      <c r="GM183" s="16">
        <f t="shared" si="141"/>
        <v>0</v>
      </c>
      <c r="GN183" s="90"/>
      <c r="GO183" s="90"/>
      <c r="GP183" s="90"/>
      <c r="GQ183" s="116"/>
      <c r="GR183" s="16">
        <f t="shared" si="142"/>
        <v>0</v>
      </c>
      <c r="GS183" s="90"/>
      <c r="GT183" s="90"/>
      <c r="GU183" s="90"/>
      <c r="GV183" s="116"/>
      <c r="GW183" s="16">
        <f t="shared" si="143"/>
        <v>0</v>
      </c>
      <c r="GX183" s="90"/>
      <c r="GY183" s="90"/>
      <c r="GZ183" s="90"/>
      <c r="HA183" s="116"/>
      <c r="HB183" s="16">
        <f t="shared" si="144"/>
        <v>0</v>
      </c>
      <c r="HC183" s="90"/>
      <c r="HD183" s="90"/>
      <c r="HE183" s="90"/>
      <c r="HF183" s="116"/>
      <c r="HG183" s="16">
        <f t="shared" si="145"/>
        <v>0</v>
      </c>
      <c r="HH183" s="90"/>
      <c r="HI183" s="90"/>
      <c r="HJ183" s="90"/>
      <c r="HK183" s="116"/>
      <c r="HL183" s="16">
        <f t="shared" si="146"/>
        <v>0</v>
      </c>
      <c r="HM183" s="90"/>
      <c r="HN183" s="90"/>
      <c r="HO183" s="90"/>
      <c r="HP183" s="116"/>
      <c r="HQ183" s="16">
        <f t="shared" si="147"/>
        <v>0</v>
      </c>
      <c r="HR183" s="90"/>
      <c r="HS183" s="90"/>
      <c r="HT183" s="90"/>
      <c r="HU183" s="116"/>
      <c r="HV183" s="16">
        <f t="shared" si="148"/>
        <v>0</v>
      </c>
      <c r="HW183" s="90"/>
      <c r="HX183" s="90"/>
      <c r="HY183" s="90"/>
      <c r="HZ183" s="116"/>
      <c r="IA183" s="16">
        <f t="shared" si="149"/>
        <v>0</v>
      </c>
      <c r="IB183" s="90"/>
      <c r="IC183" s="90"/>
      <c r="ID183" s="90"/>
      <c r="IE183" s="116"/>
      <c r="IF183" s="16">
        <f t="shared" si="150"/>
        <v>0</v>
      </c>
      <c r="IG183" s="90"/>
      <c r="IH183" s="90"/>
      <c r="II183" s="90"/>
      <c r="IJ183" s="116"/>
      <c r="IK183" s="16">
        <f t="shared" si="151"/>
        <v>0</v>
      </c>
      <c r="IL183" s="90"/>
      <c r="IM183" s="90"/>
      <c r="IN183" s="90"/>
      <c r="IO183" s="116"/>
      <c r="IP183" s="16">
        <f t="shared" si="152"/>
        <v>0</v>
      </c>
    </row>
    <row r="184" spans="1:250" x14ac:dyDescent="0.25">
      <c r="A184" s="90"/>
      <c r="B184" s="90"/>
      <c r="C184" s="90"/>
      <c r="D184" s="116"/>
      <c r="E184" s="16">
        <f t="shared" si="103"/>
        <v>0</v>
      </c>
      <c r="F184" s="90"/>
      <c r="G184" s="90"/>
      <c r="H184" s="90"/>
      <c r="I184" s="116"/>
      <c r="J184" s="16">
        <f t="shared" si="104"/>
        <v>0</v>
      </c>
      <c r="K184" s="90"/>
      <c r="L184" s="90"/>
      <c r="M184" s="90"/>
      <c r="N184" s="116"/>
      <c r="O184" s="16">
        <f t="shared" si="105"/>
        <v>0</v>
      </c>
      <c r="P184" s="90"/>
      <c r="Q184" s="90"/>
      <c r="R184" s="90"/>
      <c r="S184" s="116"/>
      <c r="T184" s="16">
        <f t="shared" si="106"/>
        <v>0</v>
      </c>
      <c r="U184" s="90"/>
      <c r="V184" s="90"/>
      <c r="W184" s="90"/>
      <c r="X184" s="116"/>
      <c r="Y184" s="16">
        <f t="shared" si="107"/>
        <v>0</v>
      </c>
      <c r="Z184" s="90"/>
      <c r="AA184" s="90"/>
      <c r="AB184" s="90"/>
      <c r="AC184" s="116"/>
      <c r="AD184" s="16">
        <f t="shared" si="108"/>
        <v>0</v>
      </c>
      <c r="AE184" s="90"/>
      <c r="AF184" s="90"/>
      <c r="AG184" s="90"/>
      <c r="AH184" s="116"/>
      <c r="AI184" s="16">
        <f t="shared" si="109"/>
        <v>0</v>
      </c>
      <c r="AJ184" s="90"/>
      <c r="AK184" s="90"/>
      <c r="AL184" s="90"/>
      <c r="AM184" s="116"/>
      <c r="AN184" s="16">
        <f t="shared" si="110"/>
        <v>0</v>
      </c>
      <c r="AO184" s="90"/>
      <c r="AP184" s="90"/>
      <c r="AQ184" s="90"/>
      <c r="AR184" s="116"/>
      <c r="AS184" s="16">
        <f t="shared" si="111"/>
        <v>0</v>
      </c>
      <c r="AT184" s="90"/>
      <c r="AU184" s="90"/>
      <c r="AV184" s="90"/>
      <c r="AW184" s="116"/>
      <c r="AX184" s="16">
        <f t="shared" si="112"/>
        <v>0</v>
      </c>
      <c r="AY184" s="90"/>
      <c r="AZ184" s="90"/>
      <c r="BA184" s="90"/>
      <c r="BB184" s="116"/>
      <c r="BC184" s="16">
        <f t="shared" si="113"/>
        <v>0</v>
      </c>
      <c r="BD184" s="90"/>
      <c r="BE184" s="90"/>
      <c r="BF184" s="90"/>
      <c r="BG184" s="116"/>
      <c r="BH184" s="16">
        <f t="shared" si="114"/>
        <v>0</v>
      </c>
      <c r="BI184" s="90"/>
      <c r="BJ184" s="90"/>
      <c r="BK184" s="90"/>
      <c r="BL184" s="116"/>
      <c r="BM184" s="16">
        <f t="shared" si="115"/>
        <v>0</v>
      </c>
      <c r="BN184" s="90"/>
      <c r="BO184" s="90"/>
      <c r="BP184" s="90"/>
      <c r="BQ184" s="116"/>
      <c r="BR184" s="16">
        <f t="shared" si="116"/>
        <v>0</v>
      </c>
      <c r="BS184" s="90"/>
      <c r="BT184" s="90"/>
      <c r="BU184" s="90"/>
      <c r="BV184" s="116"/>
      <c r="BW184" s="16">
        <f t="shared" si="117"/>
        <v>0</v>
      </c>
      <c r="BX184" s="90"/>
      <c r="BY184" s="90"/>
      <c r="BZ184" s="90"/>
      <c r="CA184" s="116"/>
      <c r="CB184" s="16">
        <f t="shared" si="118"/>
        <v>0</v>
      </c>
      <c r="CC184" s="90"/>
      <c r="CD184" s="90"/>
      <c r="CE184" s="90"/>
      <c r="CF184" s="116"/>
      <c r="CG184" s="16">
        <f t="shared" si="119"/>
        <v>0</v>
      </c>
      <c r="CH184" s="90"/>
      <c r="CI184" s="90"/>
      <c r="CJ184" s="90"/>
      <c r="CK184" s="116"/>
      <c r="CL184" s="16">
        <f t="shared" si="120"/>
        <v>0</v>
      </c>
      <c r="CM184" s="90"/>
      <c r="CN184" s="90"/>
      <c r="CO184" s="90"/>
      <c r="CP184" s="116"/>
      <c r="CQ184" s="16">
        <f t="shared" si="121"/>
        <v>0</v>
      </c>
      <c r="CR184" s="90"/>
      <c r="CS184" s="90"/>
      <c r="CT184" s="90"/>
      <c r="CU184" s="116"/>
      <c r="CV184" s="16">
        <f t="shared" si="122"/>
        <v>0</v>
      </c>
      <c r="CW184" s="90"/>
      <c r="CX184" s="90"/>
      <c r="CY184" s="90"/>
      <c r="CZ184" s="116"/>
      <c r="DA184" s="16">
        <f t="shared" si="123"/>
        <v>0</v>
      </c>
      <c r="DB184" s="90"/>
      <c r="DC184" s="90"/>
      <c r="DD184" s="90"/>
      <c r="DE184" s="116"/>
      <c r="DF184" s="16">
        <f t="shared" si="124"/>
        <v>0</v>
      </c>
      <c r="DG184" s="90"/>
      <c r="DH184" s="90"/>
      <c r="DI184" s="90"/>
      <c r="DJ184" s="116"/>
      <c r="DK184" s="16">
        <f t="shared" si="125"/>
        <v>0</v>
      </c>
      <c r="DL184" s="90"/>
      <c r="DM184" s="90"/>
      <c r="DN184" s="90"/>
      <c r="DO184" s="116"/>
      <c r="DP184" s="16">
        <f t="shared" si="126"/>
        <v>0</v>
      </c>
      <c r="DQ184" s="90"/>
      <c r="DR184" s="90"/>
      <c r="DS184" s="90"/>
      <c r="DT184" s="116"/>
      <c r="DU184" s="16">
        <f t="shared" si="127"/>
        <v>0</v>
      </c>
      <c r="DV184" s="90"/>
      <c r="DW184" s="90"/>
      <c r="DX184" s="90"/>
      <c r="DY184" s="116"/>
      <c r="DZ184" s="16">
        <f t="shared" si="128"/>
        <v>0</v>
      </c>
      <c r="EA184" s="90"/>
      <c r="EB184" s="90"/>
      <c r="EC184" s="90"/>
      <c r="ED184" s="116"/>
      <c r="EE184" s="16">
        <f t="shared" si="129"/>
        <v>0</v>
      </c>
      <c r="EF184" s="90"/>
      <c r="EG184" s="90"/>
      <c r="EH184" s="90"/>
      <c r="EI184" s="116"/>
      <c r="EJ184" s="16">
        <f t="shared" si="130"/>
        <v>0</v>
      </c>
      <c r="EK184" s="90"/>
      <c r="EL184" s="90"/>
      <c r="EM184" s="90"/>
      <c r="EN184" s="116"/>
      <c r="EO184" s="16">
        <f t="shared" si="131"/>
        <v>0</v>
      </c>
      <c r="EP184" s="90"/>
      <c r="EQ184" s="90"/>
      <c r="ER184" s="90"/>
      <c r="ES184" s="116"/>
      <c r="ET184" s="16">
        <f t="shared" si="132"/>
        <v>0</v>
      </c>
      <c r="EU184" s="90"/>
      <c r="EV184" s="90"/>
      <c r="EW184" s="90"/>
      <c r="EX184" s="116"/>
      <c r="EY184" s="16">
        <f t="shared" si="133"/>
        <v>0</v>
      </c>
      <c r="EZ184" s="90"/>
      <c r="FA184" s="90"/>
      <c r="FB184" s="90"/>
      <c r="FC184" s="116"/>
      <c r="FD184" s="16">
        <f t="shared" si="134"/>
        <v>0</v>
      </c>
      <c r="FE184" s="90"/>
      <c r="FF184" s="90"/>
      <c r="FG184" s="90"/>
      <c r="FH184" s="116"/>
      <c r="FI184" s="16">
        <f t="shared" si="135"/>
        <v>0</v>
      </c>
      <c r="FJ184" s="90"/>
      <c r="FK184" s="90"/>
      <c r="FL184" s="90"/>
      <c r="FM184" s="116"/>
      <c r="FN184" s="16">
        <f t="shared" si="136"/>
        <v>0</v>
      </c>
      <c r="FO184" s="90"/>
      <c r="FP184" s="90"/>
      <c r="FQ184" s="90"/>
      <c r="FR184" s="116"/>
      <c r="FS184" s="16">
        <f t="shared" si="137"/>
        <v>0</v>
      </c>
      <c r="FT184" s="90"/>
      <c r="FU184" s="90"/>
      <c r="FV184" s="90"/>
      <c r="FW184" s="116"/>
      <c r="FX184" s="16">
        <f t="shared" si="138"/>
        <v>0</v>
      </c>
      <c r="FY184" s="90"/>
      <c r="FZ184" s="90"/>
      <c r="GA184" s="90"/>
      <c r="GB184" s="116"/>
      <c r="GC184" s="16">
        <f t="shared" si="139"/>
        <v>0</v>
      </c>
      <c r="GD184" s="90"/>
      <c r="GE184" s="90"/>
      <c r="GF184" s="90"/>
      <c r="GG184" s="116"/>
      <c r="GH184" s="16">
        <f t="shared" si="140"/>
        <v>0</v>
      </c>
      <c r="GI184" s="90"/>
      <c r="GJ184" s="90"/>
      <c r="GK184" s="90"/>
      <c r="GL184" s="116"/>
      <c r="GM184" s="16">
        <f t="shared" si="141"/>
        <v>0</v>
      </c>
      <c r="GN184" s="90"/>
      <c r="GO184" s="90"/>
      <c r="GP184" s="90"/>
      <c r="GQ184" s="116"/>
      <c r="GR184" s="16">
        <f t="shared" si="142"/>
        <v>0</v>
      </c>
      <c r="GS184" s="90"/>
      <c r="GT184" s="90"/>
      <c r="GU184" s="90"/>
      <c r="GV184" s="116"/>
      <c r="GW184" s="16">
        <f t="shared" si="143"/>
        <v>0</v>
      </c>
      <c r="GX184" s="90"/>
      <c r="GY184" s="90"/>
      <c r="GZ184" s="90"/>
      <c r="HA184" s="116"/>
      <c r="HB184" s="16">
        <f t="shared" si="144"/>
        <v>0</v>
      </c>
      <c r="HC184" s="90"/>
      <c r="HD184" s="90"/>
      <c r="HE184" s="90"/>
      <c r="HF184" s="116"/>
      <c r="HG184" s="16">
        <f t="shared" si="145"/>
        <v>0</v>
      </c>
      <c r="HH184" s="90"/>
      <c r="HI184" s="90"/>
      <c r="HJ184" s="90"/>
      <c r="HK184" s="116"/>
      <c r="HL184" s="16">
        <f t="shared" si="146"/>
        <v>0</v>
      </c>
      <c r="HM184" s="90"/>
      <c r="HN184" s="90"/>
      <c r="HO184" s="90"/>
      <c r="HP184" s="116"/>
      <c r="HQ184" s="16">
        <f t="shared" si="147"/>
        <v>0</v>
      </c>
      <c r="HR184" s="90"/>
      <c r="HS184" s="90"/>
      <c r="HT184" s="90"/>
      <c r="HU184" s="116"/>
      <c r="HV184" s="16">
        <f t="shared" si="148"/>
        <v>0</v>
      </c>
      <c r="HW184" s="90"/>
      <c r="HX184" s="90"/>
      <c r="HY184" s="90"/>
      <c r="HZ184" s="116"/>
      <c r="IA184" s="16">
        <f t="shared" si="149"/>
        <v>0</v>
      </c>
      <c r="IB184" s="90"/>
      <c r="IC184" s="90"/>
      <c r="ID184" s="90"/>
      <c r="IE184" s="116"/>
      <c r="IF184" s="16">
        <f t="shared" si="150"/>
        <v>0</v>
      </c>
      <c r="IG184" s="90"/>
      <c r="IH184" s="90"/>
      <c r="II184" s="90"/>
      <c r="IJ184" s="116"/>
      <c r="IK184" s="16">
        <f t="shared" si="151"/>
        <v>0</v>
      </c>
      <c r="IL184" s="90"/>
      <c r="IM184" s="90"/>
      <c r="IN184" s="90"/>
      <c r="IO184" s="116"/>
      <c r="IP184" s="16">
        <f t="shared" si="152"/>
        <v>0</v>
      </c>
    </row>
    <row r="185" spans="1:250" x14ac:dyDescent="0.25">
      <c r="A185" s="90"/>
      <c r="B185" s="90"/>
      <c r="C185" s="90"/>
      <c r="D185" s="116"/>
      <c r="E185" s="16">
        <f t="shared" si="103"/>
        <v>0</v>
      </c>
      <c r="F185" s="90"/>
      <c r="G185" s="90"/>
      <c r="H185" s="90"/>
      <c r="I185" s="116"/>
      <c r="J185" s="16">
        <f t="shared" si="104"/>
        <v>0</v>
      </c>
      <c r="K185" s="90"/>
      <c r="L185" s="90"/>
      <c r="M185" s="90"/>
      <c r="N185" s="116"/>
      <c r="O185" s="16">
        <f t="shared" si="105"/>
        <v>0</v>
      </c>
      <c r="P185" s="90"/>
      <c r="Q185" s="90"/>
      <c r="R185" s="90"/>
      <c r="S185" s="116"/>
      <c r="T185" s="16">
        <f t="shared" si="106"/>
        <v>0</v>
      </c>
      <c r="U185" s="90"/>
      <c r="V185" s="90"/>
      <c r="W185" s="90"/>
      <c r="X185" s="116"/>
      <c r="Y185" s="16">
        <f t="shared" si="107"/>
        <v>0</v>
      </c>
      <c r="Z185" s="90"/>
      <c r="AA185" s="90"/>
      <c r="AB185" s="90"/>
      <c r="AC185" s="116"/>
      <c r="AD185" s="16">
        <f t="shared" si="108"/>
        <v>0</v>
      </c>
      <c r="AE185" s="90"/>
      <c r="AF185" s="90"/>
      <c r="AG185" s="90"/>
      <c r="AH185" s="116"/>
      <c r="AI185" s="16">
        <f t="shared" si="109"/>
        <v>0</v>
      </c>
      <c r="AJ185" s="90"/>
      <c r="AK185" s="90"/>
      <c r="AL185" s="90"/>
      <c r="AM185" s="116"/>
      <c r="AN185" s="16">
        <f t="shared" si="110"/>
        <v>0</v>
      </c>
      <c r="AO185" s="90"/>
      <c r="AP185" s="90"/>
      <c r="AQ185" s="90"/>
      <c r="AR185" s="116"/>
      <c r="AS185" s="16">
        <f t="shared" si="111"/>
        <v>0</v>
      </c>
      <c r="AT185" s="90"/>
      <c r="AU185" s="90"/>
      <c r="AV185" s="90"/>
      <c r="AW185" s="116"/>
      <c r="AX185" s="16">
        <f t="shared" si="112"/>
        <v>0</v>
      </c>
      <c r="AY185" s="90"/>
      <c r="AZ185" s="90"/>
      <c r="BA185" s="90"/>
      <c r="BB185" s="116"/>
      <c r="BC185" s="16">
        <f t="shared" si="113"/>
        <v>0</v>
      </c>
      <c r="BD185" s="90"/>
      <c r="BE185" s="90"/>
      <c r="BF185" s="90"/>
      <c r="BG185" s="116"/>
      <c r="BH185" s="16">
        <f t="shared" si="114"/>
        <v>0</v>
      </c>
      <c r="BI185" s="90"/>
      <c r="BJ185" s="90"/>
      <c r="BK185" s="90"/>
      <c r="BL185" s="116"/>
      <c r="BM185" s="16">
        <f t="shared" si="115"/>
        <v>0</v>
      </c>
      <c r="BN185" s="90"/>
      <c r="BO185" s="90"/>
      <c r="BP185" s="90"/>
      <c r="BQ185" s="116"/>
      <c r="BR185" s="16">
        <f t="shared" si="116"/>
        <v>0</v>
      </c>
      <c r="BS185" s="90"/>
      <c r="BT185" s="90"/>
      <c r="BU185" s="90"/>
      <c r="BV185" s="116"/>
      <c r="BW185" s="16">
        <f t="shared" si="117"/>
        <v>0</v>
      </c>
      <c r="BX185" s="90"/>
      <c r="BY185" s="90"/>
      <c r="BZ185" s="90"/>
      <c r="CA185" s="116"/>
      <c r="CB185" s="16">
        <f t="shared" si="118"/>
        <v>0</v>
      </c>
      <c r="CC185" s="90"/>
      <c r="CD185" s="90"/>
      <c r="CE185" s="90"/>
      <c r="CF185" s="116"/>
      <c r="CG185" s="16">
        <f t="shared" si="119"/>
        <v>0</v>
      </c>
      <c r="CH185" s="90"/>
      <c r="CI185" s="90"/>
      <c r="CJ185" s="90"/>
      <c r="CK185" s="116"/>
      <c r="CL185" s="16">
        <f t="shared" si="120"/>
        <v>0</v>
      </c>
      <c r="CM185" s="90"/>
      <c r="CN185" s="90"/>
      <c r="CO185" s="90"/>
      <c r="CP185" s="116"/>
      <c r="CQ185" s="16">
        <f t="shared" si="121"/>
        <v>0</v>
      </c>
      <c r="CR185" s="90"/>
      <c r="CS185" s="90"/>
      <c r="CT185" s="90"/>
      <c r="CU185" s="116"/>
      <c r="CV185" s="16">
        <f t="shared" si="122"/>
        <v>0</v>
      </c>
      <c r="CW185" s="90"/>
      <c r="CX185" s="90"/>
      <c r="CY185" s="90"/>
      <c r="CZ185" s="116"/>
      <c r="DA185" s="16">
        <f t="shared" si="123"/>
        <v>0</v>
      </c>
      <c r="DB185" s="90"/>
      <c r="DC185" s="90"/>
      <c r="DD185" s="90"/>
      <c r="DE185" s="116"/>
      <c r="DF185" s="16">
        <f t="shared" si="124"/>
        <v>0</v>
      </c>
      <c r="DG185" s="90"/>
      <c r="DH185" s="90"/>
      <c r="DI185" s="90"/>
      <c r="DJ185" s="116"/>
      <c r="DK185" s="16">
        <f t="shared" si="125"/>
        <v>0</v>
      </c>
      <c r="DL185" s="90"/>
      <c r="DM185" s="90"/>
      <c r="DN185" s="90"/>
      <c r="DO185" s="116"/>
      <c r="DP185" s="16">
        <f t="shared" si="126"/>
        <v>0</v>
      </c>
      <c r="DQ185" s="90"/>
      <c r="DR185" s="90"/>
      <c r="DS185" s="90"/>
      <c r="DT185" s="116"/>
      <c r="DU185" s="16">
        <f t="shared" si="127"/>
        <v>0</v>
      </c>
      <c r="DV185" s="90"/>
      <c r="DW185" s="90"/>
      <c r="DX185" s="90"/>
      <c r="DY185" s="116"/>
      <c r="DZ185" s="16">
        <f t="shared" si="128"/>
        <v>0</v>
      </c>
      <c r="EA185" s="90"/>
      <c r="EB185" s="90"/>
      <c r="EC185" s="90"/>
      <c r="ED185" s="116"/>
      <c r="EE185" s="16">
        <f t="shared" si="129"/>
        <v>0</v>
      </c>
      <c r="EF185" s="90"/>
      <c r="EG185" s="90"/>
      <c r="EH185" s="90"/>
      <c r="EI185" s="116"/>
      <c r="EJ185" s="16">
        <f t="shared" si="130"/>
        <v>0</v>
      </c>
      <c r="EK185" s="90"/>
      <c r="EL185" s="90"/>
      <c r="EM185" s="90"/>
      <c r="EN185" s="116"/>
      <c r="EO185" s="16">
        <f t="shared" si="131"/>
        <v>0</v>
      </c>
      <c r="EP185" s="90"/>
      <c r="EQ185" s="90"/>
      <c r="ER185" s="90"/>
      <c r="ES185" s="116"/>
      <c r="ET185" s="16">
        <f t="shared" si="132"/>
        <v>0</v>
      </c>
      <c r="EU185" s="90"/>
      <c r="EV185" s="90"/>
      <c r="EW185" s="90"/>
      <c r="EX185" s="116"/>
      <c r="EY185" s="16">
        <f t="shared" si="133"/>
        <v>0</v>
      </c>
      <c r="EZ185" s="90"/>
      <c r="FA185" s="90"/>
      <c r="FB185" s="90"/>
      <c r="FC185" s="116"/>
      <c r="FD185" s="16">
        <f t="shared" si="134"/>
        <v>0</v>
      </c>
      <c r="FE185" s="90"/>
      <c r="FF185" s="90"/>
      <c r="FG185" s="90"/>
      <c r="FH185" s="116"/>
      <c r="FI185" s="16">
        <f t="shared" si="135"/>
        <v>0</v>
      </c>
      <c r="FJ185" s="90"/>
      <c r="FK185" s="90"/>
      <c r="FL185" s="90"/>
      <c r="FM185" s="116"/>
      <c r="FN185" s="16">
        <f t="shared" si="136"/>
        <v>0</v>
      </c>
      <c r="FO185" s="90"/>
      <c r="FP185" s="90"/>
      <c r="FQ185" s="90"/>
      <c r="FR185" s="116"/>
      <c r="FS185" s="16">
        <f t="shared" si="137"/>
        <v>0</v>
      </c>
      <c r="FT185" s="90"/>
      <c r="FU185" s="90"/>
      <c r="FV185" s="90"/>
      <c r="FW185" s="116"/>
      <c r="FX185" s="16">
        <f t="shared" si="138"/>
        <v>0</v>
      </c>
      <c r="FY185" s="90"/>
      <c r="FZ185" s="90"/>
      <c r="GA185" s="90"/>
      <c r="GB185" s="116"/>
      <c r="GC185" s="16">
        <f t="shared" si="139"/>
        <v>0</v>
      </c>
      <c r="GD185" s="90"/>
      <c r="GE185" s="90"/>
      <c r="GF185" s="90"/>
      <c r="GG185" s="116"/>
      <c r="GH185" s="16">
        <f t="shared" si="140"/>
        <v>0</v>
      </c>
      <c r="GI185" s="90"/>
      <c r="GJ185" s="90"/>
      <c r="GK185" s="90"/>
      <c r="GL185" s="116"/>
      <c r="GM185" s="16">
        <f t="shared" si="141"/>
        <v>0</v>
      </c>
      <c r="GN185" s="90"/>
      <c r="GO185" s="90"/>
      <c r="GP185" s="90"/>
      <c r="GQ185" s="116"/>
      <c r="GR185" s="16">
        <f t="shared" si="142"/>
        <v>0</v>
      </c>
      <c r="GS185" s="90"/>
      <c r="GT185" s="90"/>
      <c r="GU185" s="90"/>
      <c r="GV185" s="116"/>
      <c r="GW185" s="16">
        <f t="shared" si="143"/>
        <v>0</v>
      </c>
      <c r="GX185" s="90"/>
      <c r="GY185" s="90"/>
      <c r="GZ185" s="90"/>
      <c r="HA185" s="116"/>
      <c r="HB185" s="16">
        <f t="shared" si="144"/>
        <v>0</v>
      </c>
      <c r="HC185" s="90"/>
      <c r="HD185" s="90"/>
      <c r="HE185" s="90"/>
      <c r="HF185" s="116"/>
      <c r="HG185" s="16">
        <f t="shared" si="145"/>
        <v>0</v>
      </c>
      <c r="HH185" s="90"/>
      <c r="HI185" s="90"/>
      <c r="HJ185" s="90"/>
      <c r="HK185" s="116"/>
      <c r="HL185" s="16">
        <f t="shared" si="146"/>
        <v>0</v>
      </c>
      <c r="HM185" s="90"/>
      <c r="HN185" s="90"/>
      <c r="HO185" s="90"/>
      <c r="HP185" s="116"/>
      <c r="HQ185" s="16">
        <f t="shared" si="147"/>
        <v>0</v>
      </c>
      <c r="HR185" s="90"/>
      <c r="HS185" s="90"/>
      <c r="HT185" s="90"/>
      <c r="HU185" s="116"/>
      <c r="HV185" s="16">
        <f t="shared" si="148"/>
        <v>0</v>
      </c>
      <c r="HW185" s="90"/>
      <c r="HX185" s="90"/>
      <c r="HY185" s="90"/>
      <c r="HZ185" s="116"/>
      <c r="IA185" s="16">
        <f t="shared" si="149"/>
        <v>0</v>
      </c>
      <c r="IB185" s="90"/>
      <c r="IC185" s="90"/>
      <c r="ID185" s="90"/>
      <c r="IE185" s="116"/>
      <c r="IF185" s="16">
        <f t="shared" si="150"/>
        <v>0</v>
      </c>
      <c r="IG185" s="90"/>
      <c r="IH185" s="90"/>
      <c r="II185" s="90"/>
      <c r="IJ185" s="116"/>
      <c r="IK185" s="16">
        <f t="shared" si="151"/>
        <v>0</v>
      </c>
      <c r="IL185" s="90"/>
      <c r="IM185" s="90"/>
      <c r="IN185" s="90"/>
      <c r="IO185" s="116"/>
      <c r="IP185" s="16">
        <f t="shared" si="152"/>
        <v>0</v>
      </c>
    </row>
    <row r="186" spans="1:250" x14ac:dyDescent="0.25">
      <c r="A186" s="90"/>
      <c r="B186" s="90"/>
      <c r="C186" s="90"/>
      <c r="D186" s="116"/>
      <c r="E186" s="16">
        <f t="shared" si="103"/>
        <v>0</v>
      </c>
      <c r="F186" s="90"/>
      <c r="G186" s="90"/>
      <c r="H186" s="90"/>
      <c r="I186" s="116"/>
      <c r="J186" s="16">
        <f t="shared" si="104"/>
        <v>0</v>
      </c>
      <c r="K186" s="90"/>
      <c r="L186" s="90"/>
      <c r="M186" s="90"/>
      <c r="N186" s="116"/>
      <c r="O186" s="16">
        <f t="shared" si="105"/>
        <v>0</v>
      </c>
      <c r="P186" s="90"/>
      <c r="Q186" s="90"/>
      <c r="R186" s="90"/>
      <c r="S186" s="116"/>
      <c r="T186" s="16">
        <f t="shared" si="106"/>
        <v>0</v>
      </c>
      <c r="U186" s="90"/>
      <c r="V186" s="90"/>
      <c r="W186" s="90"/>
      <c r="X186" s="116"/>
      <c r="Y186" s="16">
        <f t="shared" si="107"/>
        <v>0</v>
      </c>
      <c r="Z186" s="90"/>
      <c r="AA186" s="90"/>
      <c r="AB186" s="90"/>
      <c r="AC186" s="116"/>
      <c r="AD186" s="16">
        <f t="shared" si="108"/>
        <v>0</v>
      </c>
      <c r="AE186" s="90"/>
      <c r="AF186" s="90"/>
      <c r="AG186" s="90"/>
      <c r="AH186" s="116"/>
      <c r="AI186" s="16">
        <f t="shared" si="109"/>
        <v>0</v>
      </c>
      <c r="AJ186" s="90"/>
      <c r="AK186" s="90"/>
      <c r="AL186" s="90"/>
      <c r="AM186" s="116"/>
      <c r="AN186" s="16">
        <f t="shared" si="110"/>
        <v>0</v>
      </c>
      <c r="AO186" s="90"/>
      <c r="AP186" s="90"/>
      <c r="AQ186" s="90"/>
      <c r="AR186" s="116"/>
      <c r="AS186" s="16">
        <f t="shared" si="111"/>
        <v>0</v>
      </c>
      <c r="AT186" s="90"/>
      <c r="AU186" s="90"/>
      <c r="AV186" s="90"/>
      <c r="AW186" s="116"/>
      <c r="AX186" s="16">
        <f t="shared" si="112"/>
        <v>0</v>
      </c>
      <c r="AY186" s="90"/>
      <c r="AZ186" s="90"/>
      <c r="BA186" s="90"/>
      <c r="BB186" s="116"/>
      <c r="BC186" s="16">
        <f t="shared" si="113"/>
        <v>0</v>
      </c>
      <c r="BD186" s="90"/>
      <c r="BE186" s="90"/>
      <c r="BF186" s="90"/>
      <c r="BG186" s="116"/>
      <c r="BH186" s="16">
        <f t="shared" si="114"/>
        <v>0</v>
      </c>
      <c r="BI186" s="90"/>
      <c r="BJ186" s="90"/>
      <c r="BK186" s="90"/>
      <c r="BL186" s="116"/>
      <c r="BM186" s="16">
        <f t="shared" si="115"/>
        <v>0</v>
      </c>
      <c r="BN186" s="90"/>
      <c r="BO186" s="90"/>
      <c r="BP186" s="90"/>
      <c r="BQ186" s="116"/>
      <c r="BR186" s="16">
        <f t="shared" si="116"/>
        <v>0</v>
      </c>
      <c r="BS186" s="90"/>
      <c r="BT186" s="90"/>
      <c r="BU186" s="90"/>
      <c r="BV186" s="116"/>
      <c r="BW186" s="16">
        <f t="shared" si="117"/>
        <v>0</v>
      </c>
      <c r="BX186" s="90"/>
      <c r="BY186" s="90"/>
      <c r="BZ186" s="90"/>
      <c r="CA186" s="116"/>
      <c r="CB186" s="16">
        <f t="shared" si="118"/>
        <v>0</v>
      </c>
      <c r="CC186" s="90"/>
      <c r="CD186" s="90"/>
      <c r="CE186" s="90"/>
      <c r="CF186" s="116"/>
      <c r="CG186" s="16">
        <f t="shared" si="119"/>
        <v>0</v>
      </c>
      <c r="CH186" s="90"/>
      <c r="CI186" s="90"/>
      <c r="CJ186" s="90"/>
      <c r="CK186" s="116"/>
      <c r="CL186" s="16">
        <f t="shared" si="120"/>
        <v>0</v>
      </c>
      <c r="CM186" s="90"/>
      <c r="CN186" s="90"/>
      <c r="CO186" s="90"/>
      <c r="CP186" s="116"/>
      <c r="CQ186" s="16">
        <f t="shared" si="121"/>
        <v>0</v>
      </c>
      <c r="CR186" s="90"/>
      <c r="CS186" s="90"/>
      <c r="CT186" s="90"/>
      <c r="CU186" s="116"/>
      <c r="CV186" s="16">
        <f t="shared" si="122"/>
        <v>0</v>
      </c>
      <c r="CW186" s="90"/>
      <c r="CX186" s="90"/>
      <c r="CY186" s="90"/>
      <c r="CZ186" s="116"/>
      <c r="DA186" s="16">
        <f t="shared" si="123"/>
        <v>0</v>
      </c>
      <c r="DB186" s="90"/>
      <c r="DC186" s="90"/>
      <c r="DD186" s="90"/>
      <c r="DE186" s="116"/>
      <c r="DF186" s="16">
        <f t="shared" si="124"/>
        <v>0</v>
      </c>
      <c r="DG186" s="90"/>
      <c r="DH186" s="90"/>
      <c r="DI186" s="90"/>
      <c r="DJ186" s="116"/>
      <c r="DK186" s="16">
        <f t="shared" si="125"/>
        <v>0</v>
      </c>
      <c r="DL186" s="90"/>
      <c r="DM186" s="90"/>
      <c r="DN186" s="90"/>
      <c r="DO186" s="116"/>
      <c r="DP186" s="16">
        <f t="shared" si="126"/>
        <v>0</v>
      </c>
      <c r="DQ186" s="90"/>
      <c r="DR186" s="90"/>
      <c r="DS186" s="90"/>
      <c r="DT186" s="116"/>
      <c r="DU186" s="16">
        <f t="shared" si="127"/>
        <v>0</v>
      </c>
      <c r="DV186" s="90"/>
      <c r="DW186" s="90"/>
      <c r="DX186" s="90"/>
      <c r="DY186" s="116"/>
      <c r="DZ186" s="16">
        <f t="shared" si="128"/>
        <v>0</v>
      </c>
      <c r="EA186" s="90"/>
      <c r="EB186" s="90"/>
      <c r="EC186" s="90"/>
      <c r="ED186" s="116"/>
      <c r="EE186" s="16">
        <f t="shared" si="129"/>
        <v>0</v>
      </c>
      <c r="EF186" s="90"/>
      <c r="EG186" s="90"/>
      <c r="EH186" s="90"/>
      <c r="EI186" s="116"/>
      <c r="EJ186" s="16">
        <f t="shared" si="130"/>
        <v>0</v>
      </c>
      <c r="EK186" s="90"/>
      <c r="EL186" s="90"/>
      <c r="EM186" s="90"/>
      <c r="EN186" s="116"/>
      <c r="EO186" s="16">
        <f t="shared" si="131"/>
        <v>0</v>
      </c>
      <c r="EP186" s="90"/>
      <c r="EQ186" s="90"/>
      <c r="ER186" s="90"/>
      <c r="ES186" s="116"/>
      <c r="ET186" s="16">
        <f t="shared" si="132"/>
        <v>0</v>
      </c>
      <c r="EU186" s="90"/>
      <c r="EV186" s="90"/>
      <c r="EW186" s="90"/>
      <c r="EX186" s="116"/>
      <c r="EY186" s="16">
        <f t="shared" si="133"/>
        <v>0</v>
      </c>
      <c r="EZ186" s="90"/>
      <c r="FA186" s="90"/>
      <c r="FB186" s="90"/>
      <c r="FC186" s="116"/>
      <c r="FD186" s="16">
        <f t="shared" si="134"/>
        <v>0</v>
      </c>
      <c r="FE186" s="90"/>
      <c r="FF186" s="90"/>
      <c r="FG186" s="90"/>
      <c r="FH186" s="116"/>
      <c r="FI186" s="16">
        <f t="shared" si="135"/>
        <v>0</v>
      </c>
      <c r="FJ186" s="90"/>
      <c r="FK186" s="90"/>
      <c r="FL186" s="90"/>
      <c r="FM186" s="116"/>
      <c r="FN186" s="16">
        <f t="shared" si="136"/>
        <v>0</v>
      </c>
      <c r="FO186" s="90"/>
      <c r="FP186" s="90"/>
      <c r="FQ186" s="90"/>
      <c r="FR186" s="116"/>
      <c r="FS186" s="16">
        <f t="shared" si="137"/>
        <v>0</v>
      </c>
      <c r="FT186" s="90"/>
      <c r="FU186" s="90"/>
      <c r="FV186" s="90"/>
      <c r="FW186" s="116"/>
      <c r="FX186" s="16">
        <f t="shared" si="138"/>
        <v>0</v>
      </c>
      <c r="FY186" s="90"/>
      <c r="FZ186" s="90"/>
      <c r="GA186" s="90"/>
      <c r="GB186" s="116"/>
      <c r="GC186" s="16">
        <f t="shared" si="139"/>
        <v>0</v>
      </c>
      <c r="GD186" s="90"/>
      <c r="GE186" s="90"/>
      <c r="GF186" s="90"/>
      <c r="GG186" s="116"/>
      <c r="GH186" s="16">
        <f t="shared" si="140"/>
        <v>0</v>
      </c>
      <c r="GI186" s="90"/>
      <c r="GJ186" s="90"/>
      <c r="GK186" s="90"/>
      <c r="GL186" s="116"/>
      <c r="GM186" s="16">
        <f t="shared" si="141"/>
        <v>0</v>
      </c>
      <c r="GN186" s="90"/>
      <c r="GO186" s="90"/>
      <c r="GP186" s="90"/>
      <c r="GQ186" s="116"/>
      <c r="GR186" s="16">
        <f t="shared" si="142"/>
        <v>0</v>
      </c>
      <c r="GS186" s="90"/>
      <c r="GT186" s="90"/>
      <c r="GU186" s="90"/>
      <c r="GV186" s="116"/>
      <c r="GW186" s="16">
        <f t="shared" si="143"/>
        <v>0</v>
      </c>
      <c r="GX186" s="90"/>
      <c r="GY186" s="90"/>
      <c r="GZ186" s="90"/>
      <c r="HA186" s="116"/>
      <c r="HB186" s="16">
        <f t="shared" si="144"/>
        <v>0</v>
      </c>
      <c r="HC186" s="90"/>
      <c r="HD186" s="90"/>
      <c r="HE186" s="90"/>
      <c r="HF186" s="116"/>
      <c r="HG186" s="16">
        <f t="shared" si="145"/>
        <v>0</v>
      </c>
      <c r="HH186" s="90"/>
      <c r="HI186" s="90"/>
      <c r="HJ186" s="90"/>
      <c r="HK186" s="116"/>
      <c r="HL186" s="16">
        <f t="shared" si="146"/>
        <v>0</v>
      </c>
      <c r="HM186" s="90"/>
      <c r="HN186" s="90"/>
      <c r="HO186" s="90"/>
      <c r="HP186" s="116"/>
      <c r="HQ186" s="16">
        <f t="shared" si="147"/>
        <v>0</v>
      </c>
      <c r="HR186" s="90"/>
      <c r="HS186" s="90"/>
      <c r="HT186" s="90"/>
      <c r="HU186" s="116"/>
      <c r="HV186" s="16">
        <f t="shared" si="148"/>
        <v>0</v>
      </c>
      <c r="HW186" s="90"/>
      <c r="HX186" s="90"/>
      <c r="HY186" s="90"/>
      <c r="HZ186" s="116"/>
      <c r="IA186" s="16">
        <f t="shared" si="149"/>
        <v>0</v>
      </c>
      <c r="IB186" s="90"/>
      <c r="IC186" s="90"/>
      <c r="ID186" s="90"/>
      <c r="IE186" s="116"/>
      <c r="IF186" s="16">
        <f t="shared" si="150"/>
        <v>0</v>
      </c>
      <c r="IG186" s="90"/>
      <c r="IH186" s="90"/>
      <c r="II186" s="90"/>
      <c r="IJ186" s="116"/>
      <c r="IK186" s="16">
        <f t="shared" si="151"/>
        <v>0</v>
      </c>
      <c r="IL186" s="90"/>
      <c r="IM186" s="90"/>
      <c r="IN186" s="90"/>
      <c r="IO186" s="116"/>
      <c r="IP186" s="16">
        <f t="shared" si="152"/>
        <v>0</v>
      </c>
    </row>
    <row r="187" spans="1:250" x14ac:dyDescent="0.25">
      <c r="A187" s="90"/>
      <c r="B187" s="90"/>
      <c r="C187" s="90"/>
      <c r="D187" s="116"/>
      <c r="E187" s="16">
        <f t="shared" si="103"/>
        <v>0</v>
      </c>
      <c r="F187" s="90"/>
      <c r="G187" s="90"/>
      <c r="H187" s="90"/>
      <c r="I187" s="116"/>
      <c r="J187" s="16">
        <f t="shared" si="104"/>
        <v>0</v>
      </c>
      <c r="K187" s="90"/>
      <c r="L187" s="90"/>
      <c r="M187" s="90"/>
      <c r="N187" s="116"/>
      <c r="O187" s="16">
        <f t="shared" si="105"/>
        <v>0</v>
      </c>
      <c r="P187" s="90"/>
      <c r="Q187" s="90"/>
      <c r="R187" s="90"/>
      <c r="S187" s="116"/>
      <c r="T187" s="16">
        <f t="shared" si="106"/>
        <v>0</v>
      </c>
      <c r="U187" s="90"/>
      <c r="V187" s="90"/>
      <c r="W187" s="90"/>
      <c r="X187" s="116"/>
      <c r="Y187" s="16">
        <f t="shared" si="107"/>
        <v>0</v>
      </c>
      <c r="Z187" s="90"/>
      <c r="AA187" s="90"/>
      <c r="AB187" s="90"/>
      <c r="AC187" s="116"/>
      <c r="AD187" s="16">
        <f t="shared" si="108"/>
        <v>0</v>
      </c>
      <c r="AE187" s="90"/>
      <c r="AF187" s="90"/>
      <c r="AG187" s="90"/>
      <c r="AH187" s="116"/>
      <c r="AI187" s="16">
        <f t="shared" si="109"/>
        <v>0</v>
      </c>
      <c r="AJ187" s="90"/>
      <c r="AK187" s="90"/>
      <c r="AL187" s="90"/>
      <c r="AM187" s="116"/>
      <c r="AN187" s="16">
        <f t="shared" si="110"/>
        <v>0</v>
      </c>
      <c r="AO187" s="90"/>
      <c r="AP187" s="90"/>
      <c r="AQ187" s="90"/>
      <c r="AR187" s="116"/>
      <c r="AS187" s="16">
        <f t="shared" si="111"/>
        <v>0</v>
      </c>
      <c r="AT187" s="90"/>
      <c r="AU187" s="90"/>
      <c r="AV187" s="90"/>
      <c r="AW187" s="116"/>
      <c r="AX187" s="16">
        <f t="shared" si="112"/>
        <v>0</v>
      </c>
      <c r="AY187" s="90"/>
      <c r="AZ187" s="90"/>
      <c r="BA187" s="90"/>
      <c r="BB187" s="116"/>
      <c r="BC187" s="16">
        <f t="shared" si="113"/>
        <v>0</v>
      </c>
      <c r="BD187" s="90"/>
      <c r="BE187" s="90"/>
      <c r="BF187" s="90"/>
      <c r="BG187" s="116"/>
      <c r="BH187" s="16">
        <f t="shared" si="114"/>
        <v>0</v>
      </c>
      <c r="BI187" s="90"/>
      <c r="BJ187" s="90"/>
      <c r="BK187" s="90"/>
      <c r="BL187" s="116"/>
      <c r="BM187" s="16">
        <f t="shared" si="115"/>
        <v>0</v>
      </c>
      <c r="BN187" s="90"/>
      <c r="BO187" s="90"/>
      <c r="BP187" s="90"/>
      <c r="BQ187" s="116"/>
      <c r="BR187" s="16">
        <f t="shared" si="116"/>
        <v>0</v>
      </c>
      <c r="BS187" s="90"/>
      <c r="BT187" s="90"/>
      <c r="BU187" s="90"/>
      <c r="BV187" s="116"/>
      <c r="BW187" s="16">
        <f t="shared" si="117"/>
        <v>0</v>
      </c>
      <c r="BX187" s="90"/>
      <c r="BY187" s="90"/>
      <c r="BZ187" s="90"/>
      <c r="CA187" s="116"/>
      <c r="CB187" s="16">
        <f t="shared" si="118"/>
        <v>0</v>
      </c>
      <c r="CC187" s="90"/>
      <c r="CD187" s="90"/>
      <c r="CE187" s="90"/>
      <c r="CF187" s="116"/>
      <c r="CG187" s="16">
        <f t="shared" si="119"/>
        <v>0</v>
      </c>
      <c r="CH187" s="90"/>
      <c r="CI187" s="90"/>
      <c r="CJ187" s="90"/>
      <c r="CK187" s="116"/>
      <c r="CL187" s="16">
        <f t="shared" si="120"/>
        <v>0</v>
      </c>
      <c r="CM187" s="90"/>
      <c r="CN187" s="90"/>
      <c r="CO187" s="90"/>
      <c r="CP187" s="116"/>
      <c r="CQ187" s="16">
        <f t="shared" si="121"/>
        <v>0</v>
      </c>
      <c r="CR187" s="90"/>
      <c r="CS187" s="90"/>
      <c r="CT187" s="90"/>
      <c r="CU187" s="116"/>
      <c r="CV187" s="16">
        <f t="shared" si="122"/>
        <v>0</v>
      </c>
      <c r="CW187" s="90"/>
      <c r="CX187" s="90"/>
      <c r="CY187" s="90"/>
      <c r="CZ187" s="116"/>
      <c r="DA187" s="16">
        <f t="shared" si="123"/>
        <v>0</v>
      </c>
      <c r="DB187" s="90"/>
      <c r="DC187" s="90"/>
      <c r="DD187" s="90"/>
      <c r="DE187" s="116"/>
      <c r="DF187" s="16">
        <f t="shared" si="124"/>
        <v>0</v>
      </c>
      <c r="DG187" s="90"/>
      <c r="DH187" s="90"/>
      <c r="DI187" s="90"/>
      <c r="DJ187" s="116"/>
      <c r="DK187" s="16">
        <f t="shared" si="125"/>
        <v>0</v>
      </c>
      <c r="DL187" s="90"/>
      <c r="DM187" s="90"/>
      <c r="DN187" s="90"/>
      <c r="DO187" s="116"/>
      <c r="DP187" s="16">
        <f t="shared" si="126"/>
        <v>0</v>
      </c>
      <c r="DQ187" s="90"/>
      <c r="DR187" s="90"/>
      <c r="DS187" s="90"/>
      <c r="DT187" s="116"/>
      <c r="DU187" s="16">
        <f t="shared" si="127"/>
        <v>0</v>
      </c>
      <c r="DV187" s="90"/>
      <c r="DW187" s="90"/>
      <c r="DX187" s="90"/>
      <c r="DY187" s="116"/>
      <c r="DZ187" s="16">
        <f t="shared" si="128"/>
        <v>0</v>
      </c>
      <c r="EA187" s="90"/>
      <c r="EB187" s="90"/>
      <c r="EC187" s="90"/>
      <c r="ED187" s="116"/>
      <c r="EE187" s="16">
        <f t="shared" si="129"/>
        <v>0</v>
      </c>
      <c r="EF187" s="90"/>
      <c r="EG187" s="90"/>
      <c r="EH187" s="90"/>
      <c r="EI187" s="116"/>
      <c r="EJ187" s="16">
        <f t="shared" si="130"/>
        <v>0</v>
      </c>
      <c r="EK187" s="90"/>
      <c r="EL187" s="90"/>
      <c r="EM187" s="90"/>
      <c r="EN187" s="116"/>
      <c r="EO187" s="16">
        <f t="shared" si="131"/>
        <v>0</v>
      </c>
      <c r="EP187" s="90"/>
      <c r="EQ187" s="90"/>
      <c r="ER187" s="90"/>
      <c r="ES187" s="116"/>
      <c r="ET187" s="16">
        <f t="shared" si="132"/>
        <v>0</v>
      </c>
      <c r="EU187" s="90"/>
      <c r="EV187" s="90"/>
      <c r="EW187" s="90"/>
      <c r="EX187" s="116"/>
      <c r="EY187" s="16">
        <f t="shared" si="133"/>
        <v>0</v>
      </c>
      <c r="EZ187" s="90"/>
      <c r="FA187" s="90"/>
      <c r="FB187" s="90"/>
      <c r="FC187" s="116"/>
      <c r="FD187" s="16">
        <f t="shared" si="134"/>
        <v>0</v>
      </c>
      <c r="FE187" s="90"/>
      <c r="FF187" s="90"/>
      <c r="FG187" s="90"/>
      <c r="FH187" s="116"/>
      <c r="FI187" s="16">
        <f t="shared" si="135"/>
        <v>0</v>
      </c>
      <c r="FJ187" s="90"/>
      <c r="FK187" s="90"/>
      <c r="FL187" s="90"/>
      <c r="FM187" s="116"/>
      <c r="FN187" s="16">
        <f t="shared" si="136"/>
        <v>0</v>
      </c>
      <c r="FO187" s="90"/>
      <c r="FP187" s="90"/>
      <c r="FQ187" s="90"/>
      <c r="FR187" s="116"/>
      <c r="FS187" s="16">
        <f t="shared" si="137"/>
        <v>0</v>
      </c>
      <c r="FT187" s="90"/>
      <c r="FU187" s="90"/>
      <c r="FV187" s="90"/>
      <c r="FW187" s="116"/>
      <c r="FX187" s="16">
        <f t="shared" si="138"/>
        <v>0</v>
      </c>
      <c r="FY187" s="90"/>
      <c r="FZ187" s="90"/>
      <c r="GA187" s="90"/>
      <c r="GB187" s="116"/>
      <c r="GC187" s="16">
        <f t="shared" si="139"/>
        <v>0</v>
      </c>
      <c r="GD187" s="90"/>
      <c r="GE187" s="90"/>
      <c r="GF187" s="90"/>
      <c r="GG187" s="116"/>
      <c r="GH187" s="16">
        <f t="shared" si="140"/>
        <v>0</v>
      </c>
      <c r="GI187" s="90"/>
      <c r="GJ187" s="90"/>
      <c r="GK187" s="90"/>
      <c r="GL187" s="116"/>
      <c r="GM187" s="16">
        <f t="shared" si="141"/>
        <v>0</v>
      </c>
      <c r="GN187" s="90"/>
      <c r="GO187" s="90"/>
      <c r="GP187" s="90"/>
      <c r="GQ187" s="116"/>
      <c r="GR187" s="16">
        <f t="shared" si="142"/>
        <v>0</v>
      </c>
      <c r="GS187" s="90"/>
      <c r="GT187" s="90"/>
      <c r="GU187" s="90"/>
      <c r="GV187" s="116"/>
      <c r="GW187" s="16">
        <f t="shared" si="143"/>
        <v>0</v>
      </c>
      <c r="GX187" s="90"/>
      <c r="GY187" s="90"/>
      <c r="GZ187" s="90"/>
      <c r="HA187" s="116"/>
      <c r="HB187" s="16">
        <f t="shared" si="144"/>
        <v>0</v>
      </c>
      <c r="HC187" s="90"/>
      <c r="HD187" s="90"/>
      <c r="HE187" s="90"/>
      <c r="HF187" s="116"/>
      <c r="HG187" s="16">
        <f t="shared" si="145"/>
        <v>0</v>
      </c>
      <c r="HH187" s="90"/>
      <c r="HI187" s="90"/>
      <c r="HJ187" s="90"/>
      <c r="HK187" s="116"/>
      <c r="HL187" s="16">
        <f t="shared" si="146"/>
        <v>0</v>
      </c>
      <c r="HM187" s="90"/>
      <c r="HN187" s="90"/>
      <c r="HO187" s="90"/>
      <c r="HP187" s="116"/>
      <c r="HQ187" s="16">
        <f t="shared" si="147"/>
        <v>0</v>
      </c>
      <c r="HR187" s="90"/>
      <c r="HS187" s="90"/>
      <c r="HT187" s="90"/>
      <c r="HU187" s="116"/>
      <c r="HV187" s="16">
        <f t="shared" si="148"/>
        <v>0</v>
      </c>
      <c r="HW187" s="90"/>
      <c r="HX187" s="90"/>
      <c r="HY187" s="90"/>
      <c r="HZ187" s="116"/>
      <c r="IA187" s="16">
        <f t="shared" si="149"/>
        <v>0</v>
      </c>
      <c r="IB187" s="90"/>
      <c r="IC187" s="90"/>
      <c r="ID187" s="90"/>
      <c r="IE187" s="116"/>
      <c r="IF187" s="16">
        <f t="shared" si="150"/>
        <v>0</v>
      </c>
      <c r="IG187" s="90"/>
      <c r="IH187" s="90"/>
      <c r="II187" s="90"/>
      <c r="IJ187" s="116"/>
      <c r="IK187" s="16">
        <f t="shared" si="151"/>
        <v>0</v>
      </c>
      <c r="IL187" s="90"/>
      <c r="IM187" s="90"/>
      <c r="IN187" s="90"/>
      <c r="IO187" s="116"/>
      <c r="IP187" s="16">
        <f t="shared" si="152"/>
        <v>0</v>
      </c>
    </row>
    <row r="188" spans="1:250" x14ac:dyDescent="0.25">
      <c r="A188" s="90"/>
      <c r="B188" s="90"/>
      <c r="C188" s="90"/>
      <c r="D188" s="116"/>
      <c r="E188" s="16">
        <f t="shared" si="103"/>
        <v>0</v>
      </c>
      <c r="F188" s="90"/>
      <c r="G188" s="90"/>
      <c r="H188" s="90"/>
      <c r="I188" s="116"/>
      <c r="J188" s="16">
        <f t="shared" si="104"/>
        <v>0</v>
      </c>
      <c r="K188" s="90"/>
      <c r="L188" s="90"/>
      <c r="M188" s="90"/>
      <c r="N188" s="116"/>
      <c r="O188" s="16">
        <f t="shared" si="105"/>
        <v>0</v>
      </c>
      <c r="P188" s="90"/>
      <c r="Q188" s="90"/>
      <c r="R188" s="90"/>
      <c r="S188" s="116"/>
      <c r="T188" s="16">
        <f t="shared" si="106"/>
        <v>0</v>
      </c>
      <c r="U188" s="90"/>
      <c r="V188" s="90"/>
      <c r="W188" s="90"/>
      <c r="X188" s="116"/>
      <c r="Y188" s="16">
        <f t="shared" si="107"/>
        <v>0</v>
      </c>
      <c r="Z188" s="90"/>
      <c r="AA188" s="90"/>
      <c r="AB188" s="90"/>
      <c r="AC188" s="116"/>
      <c r="AD188" s="16">
        <f t="shared" si="108"/>
        <v>0</v>
      </c>
      <c r="AE188" s="90"/>
      <c r="AF188" s="90"/>
      <c r="AG188" s="90"/>
      <c r="AH188" s="116"/>
      <c r="AI188" s="16">
        <f t="shared" si="109"/>
        <v>0</v>
      </c>
      <c r="AJ188" s="90"/>
      <c r="AK188" s="90"/>
      <c r="AL188" s="90"/>
      <c r="AM188" s="116"/>
      <c r="AN188" s="16">
        <f t="shared" si="110"/>
        <v>0</v>
      </c>
      <c r="AO188" s="90"/>
      <c r="AP188" s="90"/>
      <c r="AQ188" s="90"/>
      <c r="AR188" s="116"/>
      <c r="AS188" s="16">
        <f t="shared" si="111"/>
        <v>0</v>
      </c>
      <c r="AT188" s="90"/>
      <c r="AU188" s="90"/>
      <c r="AV188" s="90"/>
      <c r="AW188" s="116"/>
      <c r="AX188" s="16">
        <f t="shared" si="112"/>
        <v>0</v>
      </c>
      <c r="AY188" s="90"/>
      <c r="AZ188" s="90"/>
      <c r="BA188" s="90"/>
      <c r="BB188" s="116"/>
      <c r="BC188" s="16">
        <f t="shared" si="113"/>
        <v>0</v>
      </c>
      <c r="BD188" s="90"/>
      <c r="BE188" s="90"/>
      <c r="BF188" s="90"/>
      <c r="BG188" s="116"/>
      <c r="BH188" s="16">
        <f t="shared" si="114"/>
        <v>0</v>
      </c>
      <c r="BI188" s="90"/>
      <c r="BJ188" s="90"/>
      <c r="BK188" s="90"/>
      <c r="BL188" s="116"/>
      <c r="BM188" s="16">
        <f t="shared" si="115"/>
        <v>0</v>
      </c>
      <c r="BN188" s="90"/>
      <c r="BO188" s="90"/>
      <c r="BP188" s="90"/>
      <c r="BQ188" s="116"/>
      <c r="BR188" s="16">
        <f t="shared" si="116"/>
        <v>0</v>
      </c>
      <c r="BS188" s="90"/>
      <c r="BT188" s="90"/>
      <c r="BU188" s="90"/>
      <c r="BV188" s="116"/>
      <c r="BW188" s="16">
        <f t="shared" si="117"/>
        <v>0</v>
      </c>
      <c r="BX188" s="90"/>
      <c r="BY188" s="90"/>
      <c r="BZ188" s="90"/>
      <c r="CA188" s="116"/>
      <c r="CB188" s="16">
        <f t="shared" si="118"/>
        <v>0</v>
      </c>
      <c r="CC188" s="90"/>
      <c r="CD188" s="90"/>
      <c r="CE188" s="90"/>
      <c r="CF188" s="116"/>
      <c r="CG188" s="16">
        <f t="shared" si="119"/>
        <v>0</v>
      </c>
      <c r="CH188" s="90"/>
      <c r="CI188" s="90"/>
      <c r="CJ188" s="90"/>
      <c r="CK188" s="116"/>
      <c r="CL188" s="16">
        <f t="shared" si="120"/>
        <v>0</v>
      </c>
      <c r="CM188" s="90"/>
      <c r="CN188" s="90"/>
      <c r="CO188" s="90"/>
      <c r="CP188" s="116"/>
      <c r="CQ188" s="16">
        <f t="shared" si="121"/>
        <v>0</v>
      </c>
      <c r="CR188" s="90"/>
      <c r="CS188" s="90"/>
      <c r="CT188" s="90"/>
      <c r="CU188" s="116"/>
      <c r="CV188" s="16">
        <f t="shared" si="122"/>
        <v>0</v>
      </c>
      <c r="CW188" s="90"/>
      <c r="CX188" s="90"/>
      <c r="CY188" s="90"/>
      <c r="CZ188" s="116"/>
      <c r="DA188" s="16">
        <f t="shared" si="123"/>
        <v>0</v>
      </c>
      <c r="DB188" s="90"/>
      <c r="DC188" s="90"/>
      <c r="DD188" s="90"/>
      <c r="DE188" s="116"/>
      <c r="DF188" s="16">
        <f t="shared" si="124"/>
        <v>0</v>
      </c>
      <c r="DG188" s="90"/>
      <c r="DH188" s="90"/>
      <c r="DI188" s="90"/>
      <c r="DJ188" s="116"/>
      <c r="DK188" s="16">
        <f t="shared" si="125"/>
        <v>0</v>
      </c>
      <c r="DL188" s="90"/>
      <c r="DM188" s="90"/>
      <c r="DN188" s="90"/>
      <c r="DO188" s="116"/>
      <c r="DP188" s="16">
        <f t="shared" si="126"/>
        <v>0</v>
      </c>
      <c r="DQ188" s="90"/>
      <c r="DR188" s="90"/>
      <c r="DS188" s="90"/>
      <c r="DT188" s="116"/>
      <c r="DU188" s="16">
        <f t="shared" si="127"/>
        <v>0</v>
      </c>
      <c r="DV188" s="90"/>
      <c r="DW188" s="90"/>
      <c r="DX188" s="90"/>
      <c r="DY188" s="116"/>
      <c r="DZ188" s="16">
        <f t="shared" si="128"/>
        <v>0</v>
      </c>
      <c r="EA188" s="90"/>
      <c r="EB188" s="90"/>
      <c r="EC188" s="90"/>
      <c r="ED188" s="116"/>
      <c r="EE188" s="16">
        <f t="shared" si="129"/>
        <v>0</v>
      </c>
      <c r="EF188" s="90"/>
      <c r="EG188" s="90"/>
      <c r="EH188" s="90"/>
      <c r="EI188" s="116"/>
      <c r="EJ188" s="16">
        <f t="shared" si="130"/>
        <v>0</v>
      </c>
      <c r="EK188" s="90"/>
      <c r="EL188" s="90"/>
      <c r="EM188" s="90"/>
      <c r="EN188" s="116"/>
      <c r="EO188" s="16">
        <f t="shared" si="131"/>
        <v>0</v>
      </c>
      <c r="EP188" s="90"/>
      <c r="EQ188" s="90"/>
      <c r="ER188" s="90"/>
      <c r="ES188" s="116"/>
      <c r="ET188" s="16">
        <f t="shared" si="132"/>
        <v>0</v>
      </c>
      <c r="EU188" s="90"/>
      <c r="EV188" s="90"/>
      <c r="EW188" s="90"/>
      <c r="EX188" s="116"/>
      <c r="EY188" s="16">
        <f t="shared" si="133"/>
        <v>0</v>
      </c>
      <c r="EZ188" s="90"/>
      <c r="FA188" s="90"/>
      <c r="FB188" s="90"/>
      <c r="FC188" s="116"/>
      <c r="FD188" s="16">
        <f t="shared" si="134"/>
        <v>0</v>
      </c>
      <c r="FE188" s="90"/>
      <c r="FF188" s="90"/>
      <c r="FG188" s="90"/>
      <c r="FH188" s="116"/>
      <c r="FI188" s="16">
        <f t="shared" si="135"/>
        <v>0</v>
      </c>
      <c r="FJ188" s="90"/>
      <c r="FK188" s="90"/>
      <c r="FL188" s="90"/>
      <c r="FM188" s="116"/>
      <c r="FN188" s="16">
        <f t="shared" si="136"/>
        <v>0</v>
      </c>
      <c r="FO188" s="90"/>
      <c r="FP188" s="90"/>
      <c r="FQ188" s="90"/>
      <c r="FR188" s="116"/>
      <c r="FS188" s="16">
        <f t="shared" si="137"/>
        <v>0</v>
      </c>
      <c r="FT188" s="90"/>
      <c r="FU188" s="90"/>
      <c r="FV188" s="90"/>
      <c r="FW188" s="116"/>
      <c r="FX188" s="16">
        <f t="shared" si="138"/>
        <v>0</v>
      </c>
      <c r="FY188" s="90"/>
      <c r="FZ188" s="90"/>
      <c r="GA188" s="90"/>
      <c r="GB188" s="116"/>
      <c r="GC188" s="16">
        <f t="shared" si="139"/>
        <v>0</v>
      </c>
      <c r="GD188" s="90"/>
      <c r="GE188" s="90"/>
      <c r="GF188" s="90"/>
      <c r="GG188" s="116"/>
      <c r="GH188" s="16">
        <f t="shared" si="140"/>
        <v>0</v>
      </c>
      <c r="GI188" s="90"/>
      <c r="GJ188" s="90"/>
      <c r="GK188" s="90"/>
      <c r="GL188" s="116"/>
      <c r="GM188" s="16">
        <f t="shared" si="141"/>
        <v>0</v>
      </c>
      <c r="GN188" s="90"/>
      <c r="GO188" s="90"/>
      <c r="GP188" s="90"/>
      <c r="GQ188" s="116"/>
      <c r="GR188" s="16">
        <f t="shared" si="142"/>
        <v>0</v>
      </c>
      <c r="GS188" s="90"/>
      <c r="GT188" s="90"/>
      <c r="GU188" s="90"/>
      <c r="GV188" s="116"/>
      <c r="GW188" s="16">
        <f t="shared" si="143"/>
        <v>0</v>
      </c>
      <c r="GX188" s="90"/>
      <c r="GY188" s="90"/>
      <c r="GZ188" s="90"/>
      <c r="HA188" s="116"/>
      <c r="HB188" s="16">
        <f t="shared" si="144"/>
        <v>0</v>
      </c>
      <c r="HC188" s="90"/>
      <c r="HD188" s="90"/>
      <c r="HE188" s="90"/>
      <c r="HF188" s="116"/>
      <c r="HG188" s="16">
        <f t="shared" si="145"/>
        <v>0</v>
      </c>
      <c r="HH188" s="90"/>
      <c r="HI188" s="90"/>
      <c r="HJ188" s="90"/>
      <c r="HK188" s="116"/>
      <c r="HL188" s="16">
        <f t="shared" si="146"/>
        <v>0</v>
      </c>
      <c r="HM188" s="90"/>
      <c r="HN188" s="90"/>
      <c r="HO188" s="90"/>
      <c r="HP188" s="116"/>
      <c r="HQ188" s="16">
        <f t="shared" si="147"/>
        <v>0</v>
      </c>
      <c r="HR188" s="90"/>
      <c r="HS188" s="90"/>
      <c r="HT188" s="90"/>
      <c r="HU188" s="116"/>
      <c r="HV188" s="16">
        <f t="shared" si="148"/>
        <v>0</v>
      </c>
      <c r="HW188" s="90"/>
      <c r="HX188" s="90"/>
      <c r="HY188" s="90"/>
      <c r="HZ188" s="116"/>
      <c r="IA188" s="16">
        <f t="shared" si="149"/>
        <v>0</v>
      </c>
      <c r="IB188" s="90"/>
      <c r="IC188" s="90"/>
      <c r="ID188" s="90"/>
      <c r="IE188" s="116"/>
      <c r="IF188" s="16">
        <f t="shared" si="150"/>
        <v>0</v>
      </c>
      <c r="IG188" s="90"/>
      <c r="IH188" s="90"/>
      <c r="II188" s="90"/>
      <c r="IJ188" s="116"/>
      <c r="IK188" s="16">
        <f t="shared" si="151"/>
        <v>0</v>
      </c>
      <c r="IL188" s="90"/>
      <c r="IM188" s="90"/>
      <c r="IN188" s="90"/>
      <c r="IO188" s="116"/>
      <c r="IP188" s="16">
        <f t="shared" si="152"/>
        <v>0</v>
      </c>
    </row>
    <row r="189" spans="1:250" x14ac:dyDescent="0.25">
      <c r="A189" s="90"/>
      <c r="B189" s="90"/>
      <c r="C189" s="90"/>
      <c r="D189" s="116"/>
      <c r="E189" s="16">
        <f t="shared" si="103"/>
        <v>0</v>
      </c>
      <c r="F189" s="90"/>
      <c r="G189" s="90"/>
      <c r="H189" s="90"/>
      <c r="I189" s="116"/>
      <c r="J189" s="16">
        <f t="shared" si="104"/>
        <v>0</v>
      </c>
      <c r="K189" s="90"/>
      <c r="L189" s="90"/>
      <c r="M189" s="90"/>
      <c r="N189" s="116"/>
      <c r="O189" s="16">
        <f t="shared" si="105"/>
        <v>0</v>
      </c>
      <c r="P189" s="90"/>
      <c r="Q189" s="90"/>
      <c r="R189" s="90"/>
      <c r="S189" s="116"/>
      <c r="T189" s="16">
        <f t="shared" si="106"/>
        <v>0</v>
      </c>
      <c r="U189" s="90"/>
      <c r="V189" s="90"/>
      <c r="W189" s="90"/>
      <c r="X189" s="116"/>
      <c r="Y189" s="16">
        <f t="shared" si="107"/>
        <v>0</v>
      </c>
      <c r="Z189" s="90"/>
      <c r="AA189" s="90"/>
      <c r="AB189" s="90"/>
      <c r="AC189" s="116"/>
      <c r="AD189" s="16">
        <f t="shared" si="108"/>
        <v>0</v>
      </c>
      <c r="AE189" s="90"/>
      <c r="AF189" s="90"/>
      <c r="AG189" s="90"/>
      <c r="AH189" s="116"/>
      <c r="AI189" s="16">
        <f t="shared" si="109"/>
        <v>0</v>
      </c>
      <c r="AJ189" s="90"/>
      <c r="AK189" s="90"/>
      <c r="AL189" s="90"/>
      <c r="AM189" s="116"/>
      <c r="AN189" s="16">
        <f t="shared" si="110"/>
        <v>0</v>
      </c>
      <c r="AO189" s="90"/>
      <c r="AP189" s="90"/>
      <c r="AQ189" s="90"/>
      <c r="AR189" s="116"/>
      <c r="AS189" s="16">
        <f t="shared" si="111"/>
        <v>0</v>
      </c>
      <c r="AT189" s="90"/>
      <c r="AU189" s="90"/>
      <c r="AV189" s="90"/>
      <c r="AW189" s="116"/>
      <c r="AX189" s="16">
        <f t="shared" si="112"/>
        <v>0</v>
      </c>
      <c r="AY189" s="90"/>
      <c r="AZ189" s="90"/>
      <c r="BA189" s="90"/>
      <c r="BB189" s="116"/>
      <c r="BC189" s="16">
        <f t="shared" si="113"/>
        <v>0</v>
      </c>
      <c r="BD189" s="90"/>
      <c r="BE189" s="90"/>
      <c r="BF189" s="90"/>
      <c r="BG189" s="116"/>
      <c r="BH189" s="16">
        <f t="shared" si="114"/>
        <v>0</v>
      </c>
      <c r="BI189" s="90"/>
      <c r="BJ189" s="90"/>
      <c r="BK189" s="90"/>
      <c r="BL189" s="116"/>
      <c r="BM189" s="16">
        <f t="shared" si="115"/>
        <v>0</v>
      </c>
      <c r="BN189" s="90"/>
      <c r="BO189" s="90"/>
      <c r="BP189" s="90"/>
      <c r="BQ189" s="116"/>
      <c r="BR189" s="16">
        <f t="shared" si="116"/>
        <v>0</v>
      </c>
      <c r="BS189" s="90"/>
      <c r="BT189" s="90"/>
      <c r="BU189" s="90"/>
      <c r="BV189" s="116"/>
      <c r="BW189" s="16">
        <f t="shared" si="117"/>
        <v>0</v>
      </c>
      <c r="BX189" s="90"/>
      <c r="BY189" s="90"/>
      <c r="BZ189" s="90"/>
      <c r="CA189" s="116"/>
      <c r="CB189" s="16">
        <f t="shared" si="118"/>
        <v>0</v>
      </c>
      <c r="CC189" s="90"/>
      <c r="CD189" s="90"/>
      <c r="CE189" s="90"/>
      <c r="CF189" s="116"/>
      <c r="CG189" s="16">
        <f t="shared" si="119"/>
        <v>0</v>
      </c>
      <c r="CH189" s="90"/>
      <c r="CI189" s="90"/>
      <c r="CJ189" s="90"/>
      <c r="CK189" s="116"/>
      <c r="CL189" s="16">
        <f t="shared" si="120"/>
        <v>0</v>
      </c>
      <c r="CM189" s="90"/>
      <c r="CN189" s="90"/>
      <c r="CO189" s="90"/>
      <c r="CP189" s="116"/>
      <c r="CQ189" s="16">
        <f t="shared" si="121"/>
        <v>0</v>
      </c>
      <c r="CR189" s="90"/>
      <c r="CS189" s="90"/>
      <c r="CT189" s="90"/>
      <c r="CU189" s="116"/>
      <c r="CV189" s="16">
        <f t="shared" si="122"/>
        <v>0</v>
      </c>
      <c r="CW189" s="90"/>
      <c r="CX189" s="90"/>
      <c r="CY189" s="90"/>
      <c r="CZ189" s="116"/>
      <c r="DA189" s="16">
        <f t="shared" si="123"/>
        <v>0</v>
      </c>
      <c r="DB189" s="90"/>
      <c r="DC189" s="90"/>
      <c r="DD189" s="90"/>
      <c r="DE189" s="116"/>
      <c r="DF189" s="16">
        <f t="shared" si="124"/>
        <v>0</v>
      </c>
      <c r="DG189" s="90"/>
      <c r="DH189" s="90"/>
      <c r="DI189" s="90"/>
      <c r="DJ189" s="116"/>
      <c r="DK189" s="16">
        <f t="shared" si="125"/>
        <v>0</v>
      </c>
      <c r="DL189" s="90"/>
      <c r="DM189" s="90"/>
      <c r="DN189" s="90"/>
      <c r="DO189" s="116"/>
      <c r="DP189" s="16">
        <f t="shared" si="126"/>
        <v>0</v>
      </c>
      <c r="DQ189" s="90"/>
      <c r="DR189" s="90"/>
      <c r="DS189" s="90"/>
      <c r="DT189" s="116"/>
      <c r="DU189" s="16">
        <f t="shared" si="127"/>
        <v>0</v>
      </c>
      <c r="DV189" s="90"/>
      <c r="DW189" s="90"/>
      <c r="DX189" s="90"/>
      <c r="DY189" s="116"/>
      <c r="DZ189" s="16">
        <f t="shared" si="128"/>
        <v>0</v>
      </c>
      <c r="EA189" s="90"/>
      <c r="EB189" s="90"/>
      <c r="EC189" s="90"/>
      <c r="ED189" s="116"/>
      <c r="EE189" s="16">
        <f t="shared" si="129"/>
        <v>0</v>
      </c>
      <c r="EF189" s="90"/>
      <c r="EG189" s="90"/>
      <c r="EH189" s="90"/>
      <c r="EI189" s="116"/>
      <c r="EJ189" s="16">
        <f t="shared" si="130"/>
        <v>0</v>
      </c>
      <c r="EK189" s="90"/>
      <c r="EL189" s="90"/>
      <c r="EM189" s="90"/>
      <c r="EN189" s="116"/>
      <c r="EO189" s="16">
        <f t="shared" si="131"/>
        <v>0</v>
      </c>
      <c r="EP189" s="90"/>
      <c r="EQ189" s="90"/>
      <c r="ER189" s="90"/>
      <c r="ES189" s="116"/>
      <c r="ET189" s="16">
        <f t="shared" si="132"/>
        <v>0</v>
      </c>
      <c r="EU189" s="90"/>
      <c r="EV189" s="90"/>
      <c r="EW189" s="90"/>
      <c r="EX189" s="116"/>
      <c r="EY189" s="16">
        <f t="shared" si="133"/>
        <v>0</v>
      </c>
      <c r="EZ189" s="90"/>
      <c r="FA189" s="90"/>
      <c r="FB189" s="90"/>
      <c r="FC189" s="116"/>
      <c r="FD189" s="16">
        <f t="shared" si="134"/>
        <v>0</v>
      </c>
      <c r="FE189" s="90"/>
      <c r="FF189" s="90"/>
      <c r="FG189" s="90"/>
      <c r="FH189" s="116"/>
      <c r="FI189" s="16">
        <f t="shared" si="135"/>
        <v>0</v>
      </c>
      <c r="FJ189" s="90"/>
      <c r="FK189" s="90"/>
      <c r="FL189" s="90"/>
      <c r="FM189" s="116"/>
      <c r="FN189" s="16">
        <f t="shared" si="136"/>
        <v>0</v>
      </c>
      <c r="FO189" s="90"/>
      <c r="FP189" s="90"/>
      <c r="FQ189" s="90"/>
      <c r="FR189" s="116"/>
      <c r="FS189" s="16">
        <f t="shared" si="137"/>
        <v>0</v>
      </c>
      <c r="FT189" s="90"/>
      <c r="FU189" s="90"/>
      <c r="FV189" s="90"/>
      <c r="FW189" s="116"/>
      <c r="FX189" s="16">
        <f t="shared" si="138"/>
        <v>0</v>
      </c>
      <c r="FY189" s="90"/>
      <c r="FZ189" s="90"/>
      <c r="GA189" s="90"/>
      <c r="GB189" s="116"/>
      <c r="GC189" s="16">
        <f t="shared" si="139"/>
        <v>0</v>
      </c>
      <c r="GD189" s="90"/>
      <c r="GE189" s="90"/>
      <c r="GF189" s="90"/>
      <c r="GG189" s="116"/>
      <c r="GH189" s="16">
        <f t="shared" si="140"/>
        <v>0</v>
      </c>
      <c r="GI189" s="90"/>
      <c r="GJ189" s="90"/>
      <c r="GK189" s="90"/>
      <c r="GL189" s="116"/>
      <c r="GM189" s="16">
        <f t="shared" si="141"/>
        <v>0</v>
      </c>
      <c r="GN189" s="90"/>
      <c r="GO189" s="90"/>
      <c r="GP189" s="90"/>
      <c r="GQ189" s="116"/>
      <c r="GR189" s="16">
        <f t="shared" si="142"/>
        <v>0</v>
      </c>
      <c r="GS189" s="90"/>
      <c r="GT189" s="90"/>
      <c r="GU189" s="90"/>
      <c r="GV189" s="116"/>
      <c r="GW189" s="16">
        <f t="shared" si="143"/>
        <v>0</v>
      </c>
      <c r="GX189" s="90"/>
      <c r="GY189" s="90"/>
      <c r="GZ189" s="90"/>
      <c r="HA189" s="116"/>
      <c r="HB189" s="16">
        <f t="shared" si="144"/>
        <v>0</v>
      </c>
      <c r="HC189" s="90"/>
      <c r="HD189" s="90"/>
      <c r="HE189" s="90"/>
      <c r="HF189" s="116"/>
      <c r="HG189" s="16">
        <f t="shared" si="145"/>
        <v>0</v>
      </c>
      <c r="HH189" s="90"/>
      <c r="HI189" s="90"/>
      <c r="HJ189" s="90"/>
      <c r="HK189" s="116"/>
      <c r="HL189" s="16">
        <f t="shared" si="146"/>
        <v>0</v>
      </c>
      <c r="HM189" s="90"/>
      <c r="HN189" s="90"/>
      <c r="HO189" s="90"/>
      <c r="HP189" s="116"/>
      <c r="HQ189" s="16">
        <f t="shared" si="147"/>
        <v>0</v>
      </c>
      <c r="HR189" s="90"/>
      <c r="HS189" s="90"/>
      <c r="HT189" s="90"/>
      <c r="HU189" s="116"/>
      <c r="HV189" s="16">
        <f t="shared" si="148"/>
        <v>0</v>
      </c>
      <c r="HW189" s="90"/>
      <c r="HX189" s="90"/>
      <c r="HY189" s="90"/>
      <c r="HZ189" s="116"/>
      <c r="IA189" s="16">
        <f t="shared" si="149"/>
        <v>0</v>
      </c>
      <c r="IB189" s="90"/>
      <c r="IC189" s="90"/>
      <c r="ID189" s="90"/>
      <c r="IE189" s="116"/>
      <c r="IF189" s="16">
        <f t="shared" si="150"/>
        <v>0</v>
      </c>
      <c r="IG189" s="90"/>
      <c r="IH189" s="90"/>
      <c r="II189" s="90"/>
      <c r="IJ189" s="116"/>
      <c r="IK189" s="16">
        <f t="shared" si="151"/>
        <v>0</v>
      </c>
      <c r="IL189" s="90"/>
      <c r="IM189" s="90"/>
      <c r="IN189" s="90"/>
      <c r="IO189" s="116"/>
      <c r="IP189" s="16">
        <f t="shared" si="152"/>
        <v>0</v>
      </c>
    </row>
    <row r="190" spans="1:250" x14ac:dyDescent="0.25">
      <c r="A190" s="90"/>
      <c r="B190" s="90"/>
      <c r="C190" s="90"/>
      <c r="D190" s="116"/>
      <c r="E190" s="16">
        <f t="shared" si="103"/>
        <v>0</v>
      </c>
      <c r="F190" s="90"/>
      <c r="G190" s="90"/>
      <c r="H190" s="90"/>
      <c r="I190" s="116"/>
      <c r="J190" s="16">
        <f t="shared" si="104"/>
        <v>0</v>
      </c>
      <c r="K190" s="90"/>
      <c r="L190" s="90"/>
      <c r="M190" s="90"/>
      <c r="N190" s="116"/>
      <c r="O190" s="16">
        <f t="shared" si="105"/>
        <v>0</v>
      </c>
      <c r="P190" s="90"/>
      <c r="Q190" s="90"/>
      <c r="R190" s="90"/>
      <c r="S190" s="116"/>
      <c r="T190" s="16">
        <f t="shared" si="106"/>
        <v>0</v>
      </c>
      <c r="U190" s="90"/>
      <c r="V190" s="90"/>
      <c r="W190" s="90"/>
      <c r="X190" s="116"/>
      <c r="Y190" s="16">
        <f t="shared" si="107"/>
        <v>0</v>
      </c>
      <c r="Z190" s="90"/>
      <c r="AA190" s="90"/>
      <c r="AB190" s="90"/>
      <c r="AC190" s="116"/>
      <c r="AD190" s="16">
        <f t="shared" si="108"/>
        <v>0</v>
      </c>
      <c r="AE190" s="90"/>
      <c r="AF190" s="90"/>
      <c r="AG190" s="90"/>
      <c r="AH190" s="116"/>
      <c r="AI190" s="16">
        <f t="shared" si="109"/>
        <v>0</v>
      </c>
      <c r="AJ190" s="90"/>
      <c r="AK190" s="90"/>
      <c r="AL190" s="90"/>
      <c r="AM190" s="116"/>
      <c r="AN190" s="16">
        <f t="shared" si="110"/>
        <v>0</v>
      </c>
      <c r="AO190" s="90"/>
      <c r="AP190" s="90"/>
      <c r="AQ190" s="90"/>
      <c r="AR190" s="116"/>
      <c r="AS190" s="16">
        <f t="shared" si="111"/>
        <v>0</v>
      </c>
      <c r="AT190" s="90"/>
      <c r="AU190" s="90"/>
      <c r="AV190" s="90"/>
      <c r="AW190" s="116"/>
      <c r="AX190" s="16">
        <f t="shared" si="112"/>
        <v>0</v>
      </c>
      <c r="AY190" s="90"/>
      <c r="AZ190" s="90"/>
      <c r="BA190" s="90"/>
      <c r="BB190" s="116"/>
      <c r="BC190" s="16">
        <f t="shared" si="113"/>
        <v>0</v>
      </c>
      <c r="BD190" s="90"/>
      <c r="BE190" s="90"/>
      <c r="BF190" s="90"/>
      <c r="BG190" s="116"/>
      <c r="BH190" s="16">
        <f t="shared" si="114"/>
        <v>0</v>
      </c>
      <c r="BI190" s="90"/>
      <c r="BJ190" s="90"/>
      <c r="BK190" s="90"/>
      <c r="BL190" s="116"/>
      <c r="BM190" s="16">
        <f t="shared" si="115"/>
        <v>0</v>
      </c>
      <c r="BN190" s="90"/>
      <c r="BO190" s="90"/>
      <c r="BP190" s="90"/>
      <c r="BQ190" s="116"/>
      <c r="BR190" s="16">
        <f t="shared" si="116"/>
        <v>0</v>
      </c>
      <c r="BS190" s="90"/>
      <c r="BT190" s="90"/>
      <c r="BU190" s="90"/>
      <c r="BV190" s="116"/>
      <c r="BW190" s="16">
        <f t="shared" si="117"/>
        <v>0</v>
      </c>
      <c r="BX190" s="90"/>
      <c r="BY190" s="90"/>
      <c r="BZ190" s="90"/>
      <c r="CA190" s="116"/>
      <c r="CB190" s="16">
        <f t="shared" si="118"/>
        <v>0</v>
      </c>
      <c r="CC190" s="90"/>
      <c r="CD190" s="90"/>
      <c r="CE190" s="90"/>
      <c r="CF190" s="116"/>
      <c r="CG190" s="16">
        <f t="shared" si="119"/>
        <v>0</v>
      </c>
      <c r="CH190" s="90"/>
      <c r="CI190" s="90"/>
      <c r="CJ190" s="90"/>
      <c r="CK190" s="116"/>
      <c r="CL190" s="16">
        <f t="shared" si="120"/>
        <v>0</v>
      </c>
      <c r="CM190" s="90"/>
      <c r="CN190" s="90"/>
      <c r="CO190" s="90"/>
      <c r="CP190" s="116"/>
      <c r="CQ190" s="16">
        <f t="shared" si="121"/>
        <v>0</v>
      </c>
      <c r="CR190" s="90"/>
      <c r="CS190" s="90"/>
      <c r="CT190" s="90"/>
      <c r="CU190" s="116"/>
      <c r="CV190" s="16">
        <f t="shared" si="122"/>
        <v>0</v>
      </c>
      <c r="CW190" s="90"/>
      <c r="CX190" s="90"/>
      <c r="CY190" s="90"/>
      <c r="CZ190" s="116"/>
      <c r="DA190" s="16">
        <f t="shared" si="123"/>
        <v>0</v>
      </c>
      <c r="DB190" s="90"/>
      <c r="DC190" s="90"/>
      <c r="DD190" s="90"/>
      <c r="DE190" s="116"/>
      <c r="DF190" s="16">
        <f t="shared" si="124"/>
        <v>0</v>
      </c>
      <c r="DG190" s="90"/>
      <c r="DH190" s="90"/>
      <c r="DI190" s="90"/>
      <c r="DJ190" s="116"/>
      <c r="DK190" s="16">
        <f t="shared" si="125"/>
        <v>0</v>
      </c>
      <c r="DL190" s="90"/>
      <c r="DM190" s="90"/>
      <c r="DN190" s="90"/>
      <c r="DO190" s="116"/>
      <c r="DP190" s="16">
        <f t="shared" si="126"/>
        <v>0</v>
      </c>
      <c r="DQ190" s="90"/>
      <c r="DR190" s="90"/>
      <c r="DS190" s="90"/>
      <c r="DT190" s="116"/>
      <c r="DU190" s="16">
        <f t="shared" si="127"/>
        <v>0</v>
      </c>
      <c r="DV190" s="90"/>
      <c r="DW190" s="90"/>
      <c r="DX190" s="90"/>
      <c r="DY190" s="116"/>
      <c r="DZ190" s="16">
        <f t="shared" si="128"/>
        <v>0</v>
      </c>
      <c r="EA190" s="90"/>
      <c r="EB190" s="90"/>
      <c r="EC190" s="90"/>
      <c r="ED190" s="116"/>
      <c r="EE190" s="16">
        <f t="shared" si="129"/>
        <v>0</v>
      </c>
      <c r="EF190" s="90"/>
      <c r="EG190" s="90"/>
      <c r="EH190" s="90"/>
      <c r="EI190" s="116"/>
      <c r="EJ190" s="16">
        <f t="shared" si="130"/>
        <v>0</v>
      </c>
      <c r="EK190" s="90"/>
      <c r="EL190" s="90"/>
      <c r="EM190" s="90"/>
      <c r="EN190" s="116"/>
      <c r="EO190" s="16">
        <f t="shared" si="131"/>
        <v>0</v>
      </c>
      <c r="EP190" s="90"/>
      <c r="EQ190" s="90"/>
      <c r="ER190" s="90"/>
      <c r="ES190" s="116"/>
      <c r="ET190" s="16">
        <f t="shared" si="132"/>
        <v>0</v>
      </c>
      <c r="EU190" s="90"/>
      <c r="EV190" s="90"/>
      <c r="EW190" s="90"/>
      <c r="EX190" s="116"/>
      <c r="EY190" s="16">
        <f t="shared" si="133"/>
        <v>0</v>
      </c>
      <c r="EZ190" s="90"/>
      <c r="FA190" s="90"/>
      <c r="FB190" s="90"/>
      <c r="FC190" s="116"/>
      <c r="FD190" s="16">
        <f t="shared" si="134"/>
        <v>0</v>
      </c>
      <c r="FE190" s="90"/>
      <c r="FF190" s="90"/>
      <c r="FG190" s="90"/>
      <c r="FH190" s="116"/>
      <c r="FI190" s="16">
        <f t="shared" si="135"/>
        <v>0</v>
      </c>
      <c r="FJ190" s="90"/>
      <c r="FK190" s="90"/>
      <c r="FL190" s="90"/>
      <c r="FM190" s="116"/>
      <c r="FN190" s="16">
        <f t="shared" si="136"/>
        <v>0</v>
      </c>
      <c r="FO190" s="90"/>
      <c r="FP190" s="90"/>
      <c r="FQ190" s="90"/>
      <c r="FR190" s="116"/>
      <c r="FS190" s="16">
        <f t="shared" si="137"/>
        <v>0</v>
      </c>
      <c r="FT190" s="90"/>
      <c r="FU190" s="90"/>
      <c r="FV190" s="90"/>
      <c r="FW190" s="116"/>
      <c r="FX190" s="16">
        <f t="shared" si="138"/>
        <v>0</v>
      </c>
      <c r="FY190" s="90"/>
      <c r="FZ190" s="90"/>
      <c r="GA190" s="90"/>
      <c r="GB190" s="116"/>
      <c r="GC190" s="16">
        <f t="shared" si="139"/>
        <v>0</v>
      </c>
      <c r="GD190" s="90"/>
      <c r="GE190" s="90"/>
      <c r="GF190" s="90"/>
      <c r="GG190" s="116"/>
      <c r="GH190" s="16">
        <f t="shared" si="140"/>
        <v>0</v>
      </c>
      <c r="GI190" s="90"/>
      <c r="GJ190" s="90"/>
      <c r="GK190" s="90"/>
      <c r="GL190" s="116"/>
      <c r="GM190" s="16">
        <f t="shared" si="141"/>
        <v>0</v>
      </c>
      <c r="GN190" s="90"/>
      <c r="GO190" s="90"/>
      <c r="GP190" s="90"/>
      <c r="GQ190" s="116"/>
      <c r="GR190" s="16">
        <f t="shared" si="142"/>
        <v>0</v>
      </c>
      <c r="GS190" s="90"/>
      <c r="GT190" s="90"/>
      <c r="GU190" s="90"/>
      <c r="GV190" s="116"/>
      <c r="GW190" s="16">
        <f t="shared" si="143"/>
        <v>0</v>
      </c>
      <c r="GX190" s="90"/>
      <c r="GY190" s="90"/>
      <c r="GZ190" s="90"/>
      <c r="HA190" s="116"/>
      <c r="HB190" s="16">
        <f t="shared" si="144"/>
        <v>0</v>
      </c>
      <c r="HC190" s="90"/>
      <c r="HD190" s="90"/>
      <c r="HE190" s="90"/>
      <c r="HF190" s="116"/>
      <c r="HG190" s="16">
        <f t="shared" si="145"/>
        <v>0</v>
      </c>
      <c r="HH190" s="90"/>
      <c r="HI190" s="90"/>
      <c r="HJ190" s="90"/>
      <c r="HK190" s="116"/>
      <c r="HL190" s="16">
        <f t="shared" si="146"/>
        <v>0</v>
      </c>
      <c r="HM190" s="90"/>
      <c r="HN190" s="90"/>
      <c r="HO190" s="90"/>
      <c r="HP190" s="116"/>
      <c r="HQ190" s="16">
        <f t="shared" si="147"/>
        <v>0</v>
      </c>
      <c r="HR190" s="90"/>
      <c r="HS190" s="90"/>
      <c r="HT190" s="90"/>
      <c r="HU190" s="116"/>
      <c r="HV190" s="16">
        <f t="shared" si="148"/>
        <v>0</v>
      </c>
      <c r="HW190" s="90"/>
      <c r="HX190" s="90"/>
      <c r="HY190" s="90"/>
      <c r="HZ190" s="116"/>
      <c r="IA190" s="16">
        <f t="shared" si="149"/>
        <v>0</v>
      </c>
      <c r="IB190" s="90"/>
      <c r="IC190" s="90"/>
      <c r="ID190" s="90"/>
      <c r="IE190" s="116"/>
      <c r="IF190" s="16">
        <f t="shared" si="150"/>
        <v>0</v>
      </c>
      <c r="IG190" s="90"/>
      <c r="IH190" s="90"/>
      <c r="II190" s="90"/>
      <c r="IJ190" s="116"/>
      <c r="IK190" s="16">
        <f t="shared" si="151"/>
        <v>0</v>
      </c>
      <c r="IL190" s="90"/>
      <c r="IM190" s="90"/>
      <c r="IN190" s="90"/>
      <c r="IO190" s="116"/>
      <c r="IP190" s="16">
        <f t="shared" si="152"/>
        <v>0</v>
      </c>
    </row>
    <row r="191" spans="1:250" x14ac:dyDescent="0.25">
      <c r="A191" s="90"/>
      <c r="B191" s="90"/>
      <c r="C191" s="90"/>
      <c r="D191" s="116"/>
      <c r="E191" s="16">
        <f t="shared" si="103"/>
        <v>0</v>
      </c>
      <c r="F191" s="90"/>
      <c r="G191" s="90"/>
      <c r="H191" s="90"/>
      <c r="I191" s="116"/>
      <c r="J191" s="16">
        <f t="shared" si="104"/>
        <v>0</v>
      </c>
      <c r="K191" s="90"/>
      <c r="L191" s="90"/>
      <c r="M191" s="90"/>
      <c r="N191" s="116"/>
      <c r="O191" s="16">
        <f t="shared" si="105"/>
        <v>0</v>
      </c>
      <c r="P191" s="90"/>
      <c r="Q191" s="90"/>
      <c r="R191" s="90"/>
      <c r="S191" s="116"/>
      <c r="T191" s="16">
        <f t="shared" si="106"/>
        <v>0</v>
      </c>
      <c r="U191" s="90"/>
      <c r="V191" s="90"/>
      <c r="W191" s="90"/>
      <c r="X191" s="116"/>
      <c r="Y191" s="16">
        <f t="shared" si="107"/>
        <v>0</v>
      </c>
      <c r="Z191" s="90"/>
      <c r="AA191" s="90"/>
      <c r="AB191" s="90"/>
      <c r="AC191" s="116"/>
      <c r="AD191" s="16">
        <f t="shared" si="108"/>
        <v>0</v>
      </c>
      <c r="AE191" s="90"/>
      <c r="AF191" s="90"/>
      <c r="AG191" s="90"/>
      <c r="AH191" s="116"/>
      <c r="AI191" s="16">
        <f t="shared" si="109"/>
        <v>0</v>
      </c>
      <c r="AJ191" s="90"/>
      <c r="AK191" s="90"/>
      <c r="AL191" s="90"/>
      <c r="AM191" s="116"/>
      <c r="AN191" s="16">
        <f t="shared" si="110"/>
        <v>0</v>
      </c>
      <c r="AO191" s="90"/>
      <c r="AP191" s="90"/>
      <c r="AQ191" s="90"/>
      <c r="AR191" s="116"/>
      <c r="AS191" s="16">
        <f t="shared" si="111"/>
        <v>0</v>
      </c>
      <c r="AT191" s="90"/>
      <c r="AU191" s="90"/>
      <c r="AV191" s="90"/>
      <c r="AW191" s="116"/>
      <c r="AX191" s="16">
        <f t="shared" si="112"/>
        <v>0</v>
      </c>
      <c r="AY191" s="90"/>
      <c r="AZ191" s="90"/>
      <c r="BA191" s="90"/>
      <c r="BB191" s="116"/>
      <c r="BC191" s="16">
        <f t="shared" si="113"/>
        <v>0</v>
      </c>
      <c r="BD191" s="90"/>
      <c r="BE191" s="90"/>
      <c r="BF191" s="90"/>
      <c r="BG191" s="116"/>
      <c r="BH191" s="16">
        <f t="shared" si="114"/>
        <v>0</v>
      </c>
      <c r="BI191" s="90"/>
      <c r="BJ191" s="90"/>
      <c r="BK191" s="90"/>
      <c r="BL191" s="116"/>
      <c r="BM191" s="16">
        <f t="shared" si="115"/>
        <v>0</v>
      </c>
      <c r="BN191" s="90"/>
      <c r="BO191" s="90"/>
      <c r="BP191" s="90"/>
      <c r="BQ191" s="116"/>
      <c r="BR191" s="16">
        <f t="shared" si="116"/>
        <v>0</v>
      </c>
      <c r="BS191" s="90"/>
      <c r="BT191" s="90"/>
      <c r="BU191" s="90"/>
      <c r="BV191" s="116"/>
      <c r="BW191" s="16">
        <f t="shared" si="117"/>
        <v>0</v>
      </c>
      <c r="BX191" s="90"/>
      <c r="BY191" s="90"/>
      <c r="BZ191" s="90"/>
      <c r="CA191" s="116"/>
      <c r="CB191" s="16">
        <f t="shared" si="118"/>
        <v>0</v>
      </c>
      <c r="CC191" s="90"/>
      <c r="CD191" s="90"/>
      <c r="CE191" s="90"/>
      <c r="CF191" s="116"/>
      <c r="CG191" s="16">
        <f t="shared" si="119"/>
        <v>0</v>
      </c>
      <c r="CH191" s="90"/>
      <c r="CI191" s="90"/>
      <c r="CJ191" s="90"/>
      <c r="CK191" s="116"/>
      <c r="CL191" s="16">
        <f t="shared" si="120"/>
        <v>0</v>
      </c>
      <c r="CM191" s="90"/>
      <c r="CN191" s="90"/>
      <c r="CO191" s="90"/>
      <c r="CP191" s="116"/>
      <c r="CQ191" s="16">
        <f t="shared" si="121"/>
        <v>0</v>
      </c>
      <c r="CR191" s="90"/>
      <c r="CS191" s="90"/>
      <c r="CT191" s="90"/>
      <c r="CU191" s="116"/>
      <c r="CV191" s="16">
        <f t="shared" si="122"/>
        <v>0</v>
      </c>
      <c r="CW191" s="90"/>
      <c r="CX191" s="90"/>
      <c r="CY191" s="90"/>
      <c r="CZ191" s="116"/>
      <c r="DA191" s="16">
        <f t="shared" si="123"/>
        <v>0</v>
      </c>
      <c r="DB191" s="90"/>
      <c r="DC191" s="90"/>
      <c r="DD191" s="90"/>
      <c r="DE191" s="116"/>
      <c r="DF191" s="16">
        <f t="shared" si="124"/>
        <v>0</v>
      </c>
      <c r="DG191" s="90"/>
      <c r="DH191" s="90"/>
      <c r="DI191" s="90"/>
      <c r="DJ191" s="116"/>
      <c r="DK191" s="16">
        <f t="shared" si="125"/>
        <v>0</v>
      </c>
      <c r="DL191" s="90"/>
      <c r="DM191" s="90"/>
      <c r="DN191" s="90"/>
      <c r="DO191" s="116"/>
      <c r="DP191" s="16">
        <f t="shared" si="126"/>
        <v>0</v>
      </c>
      <c r="DQ191" s="90"/>
      <c r="DR191" s="90"/>
      <c r="DS191" s="90"/>
      <c r="DT191" s="116"/>
      <c r="DU191" s="16">
        <f t="shared" si="127"/>
        <v>0</v>
      </c>
      <c r="DV191" s="90"/>
      <c r="DW191" s="90"/>
      <c r="DX191" s="90"/>
      <c r="DY191" s="116"/>
      <c r="DZ191" s="16">
        <f t="shared" si="128"/>
        <v>0</v>
      </c>
      <c r="EA191" s="90"/>
      <c r="EB191" s="90"/>
      <c r="EC191" s="90"/>
      <c r="ED191" s="116"/>
      <c r="EE191" s="16">
        <f t="shared" si="129"/>
        <v>0</v>
      </c>
      <c r="EF191" s="90"/>
      <c r="EG191" s="90"/>
      <c r="EH191" s="90"/>
      <c r="EI191" s="116"/>
      <c r="EJ191" s="16">
        <f t="shared" si="130"/>
        <v>0</v>
      </c>
      <c r="EK191" s="90"/>
      <c r="EL191" s="90"/>
      <c r="EM191" s="90"/>
      <c r="EN191" s="116"/>
      <c r="EO191" s="16">
        <f t="shared" si="131"/>
        <v>0</v>
      </c>
      <c r="EP191" s="90"/>
      <c r="EQ191" s="90"/>
      <c r="ER191" s="90"/>
      <c r="ES191" s="116"/>
      <c r="ET191" s="16">
        <f t="shared" si="132"/>
        <v>0</v>
      </c>
      <c r="EU191" s="90"/>
      <c r="EV191" s="90"/>
      <c r="EW191" s="90"/>
      <c r="EX191" s="116"/>
      <c r="EY191" s="16">
        <f t="shared" si="133"/>
        <v>0</v>
      </c>
      <c r="EZ191" s="90"/>
      <c r="FA191" s="90"/>
      <c r="FB191" s="90"/>
      <c r="FC191" s="116"/>
      <c r="FD191" s="16">
        <f t="shared" si="134"/>
        <v>0</v>
      </c>
      <c r="FE191" s="90"/>
      <c r="FF191" s="90"/>
      <c r="FG191" s="90"/>
      <c r="FH191" s="116"/>
      <c r="FI191" s="16">
        <f t="shared" si="135"/>
        <v>0</v>
      </c>
      <c r="FJ191" s="90"/>
      <c r="FK191" s="90"/>
      <c r="FL191" s="90"/>
      <c r="FM191" s="116"/>
      <c r="FN191" s="16">
        <f t="shared" si="136"/>
        <v>0</v>
      </c>
      <c r="FO191" s="90"/>
      <c r="FP191" s="90"/>
      <c r="FQ191" s="90"/>
      <c r="FR191" s="116"/>
      <c r="FS191" s="16">
        <f t="shared" si="137"/>
        <v>0</v>
      </c>
      <c r="FT191" s="90"/>
      <c r="FU191" s="90"/>
      <c r="FV191" s="90"/>
      <c r="FW191" s="116"/>
      <c r="FX191" s="16">
        <f t="shared" si="138"/>
        <v>0</v>
      </c>
      <c r="FY191" s="90"/>
      <c r="FZ191" s="90"/>
      <c r="GA191" s="90"/>
      <c r="GB191" s="116"/>
      <c r="GC191" s="16">
        <f t="shared" si="139"/>
        <v>0</v>
      </c>
      <c r="GD191" s="90"/>
      <c r="GE191" s="90"/>
      <c r="GF191" s="90"/>
      <c r="GG191" s="116"/>
      <c r="GH191" s="16">
        <f t="shared" si="140"/>
        <v>0</v>
      </c>
      <c r="GI191" s="90"/>
      <c r="GJ191" s="90"/>
      <c r="GK191" s="90"/>
      <c r="GL191" s="116"/>
      <c r="GM191" s="16">
        <f t="shared" si="141"/>
        <v>0</v>
      </c>
      <c r="GN191" s="90"/>
      <c r="GO191" s="90"/>
      <c r="GP191" s="90"/>
      <c r="GQ191" s="116"/>
      <c r="GR191" s="16">
        <f t="shared" si="142"/>
        <v>0</v>
      </c>
      <c r="GS191" s="90"/>
      <c r="GT191" s="90"/>
      <c r="GU191" s="90"/>
      <c r="GV191" s="116"/>
      <c r="GW191" s="16">
        <f t="shared" si="143"/>
        <v>0</v>
      </c>
      <c r="GX191" s="90"/>
      <c r="GY191" s="90"/>
      <c r="GZ191" s="90"/>
      <c r="HA191" s="116"/>
      <c r="HB191" s="16">
        <f t="shared" si="144"/>
        <v>0</v>
      </c>
      <c r="HC191" s="90"/>
      <c r="HD191" s="90"/>
      <c r="HE191" s="90"/>
      <c r="HF191" s="116"/>
      <c r="HG191" s="16">
        <f t="shared" si="145"/>
        <v>0</v>
      </c>
      <c r="HH191" s="90"/>
      <c r="HI191" s="90"/>
      <c r="HJ191" s="90"/>
      <c r="HK191" s="116"/>
      <c r="HL191" s="16">
        <f t="shared" si="146"/>
        <v>0</v>
      </c>
      <c r="HM191" s="90"/>
      <c r="HN191" s="90"/>
      <c r="HO191" s="90"/>
      <c r="HP191" s="116"/>
      <c r="HQ191" s="16">
        <f t="shared" si="147"/>
        <v>0</v>
      </c>
      <c r="HR191" s="90"/>
      <c r="HS191" s="90"/>
      <c r="HT191" s="90"/>
      <c r="HU191" s="116"/>
      <c r="HV191" s="16">
        <f t="shared" si="148"/>
        <v>0</v>
      </c>
      <c r="HW191" s="90"/>
      <c r="HX191" s="90"/>
      <c r="HY191" s="90"/>
      <c r="HZ191" s="116"/>
      <c r="IA191" s="16">
        <f t="shared" si="149"/>
        <v>0</v>
      </c>
      <c r="IB191" s="90"/>
      <c r="IC191" s="90"/>
      <c r="ID191" s="90"/>
      <c r="IE191" s="116"/>
      <c r="IF191" s="16">
        <f t="shared" si="150"/>
        <v>0</v>
      </c>
      <c r="IG191" s="90"/>
      <c r="IH191" s="90"/>
      <c r="II191" s="90"/>
      <c r="IJ191" s="116"/>
      <c r="IK191" s="16">
        <f t="shared" si="151"/>
        <v>0</v>
      </c>
      <c r="IL191" s="90"/>
      <c r="IM191" s="90"/>
      <c r="IN191" s="90"/>
      <c r="IO191" s="116"/>
      <c r="IP191" s="16">
        <f t="shared" si="152"/>
        <v>0</v>
      </c>
    </row>
    <row r="192" spans="1:250" x14ac:dyDescent="0.25">
      <c r="A192" s="90"/>
      <c r="B192" s="90"/>
      <c r="C192" s="90"/>
      <c r="D192" s="116"/>
      <c r="E192" s="16">
        <f t="shared" si="103"/>
        <v>0</v>
      </c>
      <c r="F192" s="90"/>
      <c r="G192" s="90"/>
      <c r="H192" s="90"/>
      <c r="I192" s="116"/>
      <c r="J192" s="16">
        <f t="shared" si="104"/>
        <v>0</v>
      </c>
      <c r="K192" s="90"/>
      <c r="L192" s="90"/>
      <c r="M192" s="90"/>
      <c r="N192" s="116"/>
      <c r="O192" s="16">
        <f t="shared" si="105"/>
        <v>0</v>
      </c>
      <c r="P192" s="90"/>
      <c r="Q192" s="90"/>
      <c r="R192" s="90"/>
      <c r="S192" s="116"/>
      <c r="T192" s="16">
        <f t="shared" si="106"/>
        <v>0</v>
      </c>
      <c r="U192" s="90"/>
      <c r="V192" s="90"/>
      <c r="W192" s="90"/>
      <c r="X192" s="116"/>
      <c r="Y192" s="16">
        <f t="shared" si="107"/>
        <v>0</v>
      </c>
      <c r="Z192" s="90"/>
      <c r="AA192" s="90"/>
      <c r="AB192" s="90"/>
      <c r="AC192" s="116"/>
      <c r="AD192" s="16">
        <f t="shared" si="108"/>
        <v>0</v>
      </c>
      <c r="AE192" s="90"/>
      <c r="AF192" s="90"/>
      <c r="AG192" s="90"/>
      <c r="AH192" s="116"/>
      <c r="AI192" s="16">
        <f t="shared" si="109"/>
        <v>0</v>
      </c>
      <c r="AJ192" s="90"/>
      <c r="AK192" s="90"/>
      <c r="AL192" s="90"/>
      <c r="AM192" s="116"/>
      <c r="AN192" s="16">
        <f t="shared" si="110"/>
        <v>0</v>
      </c>
      <c r="AO192" s="90"/>
      <c r="AP192" s="90"/>
      <c r="AQ192" s="90"/>
      <c r="AR192" s="116"/>
      <c r="AS192" s="16">
        <f t="shared" si="111"/>
        <v>0</v>
      </c>
      <c r="AT192" s="90"/>
      <c r="AU192" s="90"/>
      <c r="AV192" s="90"/>
      <c r="AW192" s="116"/>
      <c r="AX192" s="16">
        <f t="shared" si="112"/>
        <v>0</v>
      </c>
      <c r="AY192" s="90"/>
      <c r="AZ192" s="90"/>
      <c r="BA192" s="90"/>
      <c r="BB192" s="116"/>
      <c r="BC192" s="16">
        <f t="shared" si="113"/>
        <v>0</v>
      </c>
      <c r="BD192" s="90"/>
      <c r="BE192" s="90"/>
      <c r="BF192" s="90"/>
      <c r="BG192" s="116"/>
      <c r="BH192" s="16">
        <f t="shared" si="114"/>
        <v>0</v>
      </c>
      <c r="BI192" s="90"/>
      <c r="BJ192" s="90"/>
      <c r="BK192" s="90"/>
      <c r="BL192" s="116"/>
      <c r="BM192" s="16">
        <f t="shared" si="115"/>
        <v>0</v>
      </c>
      <c r="BN192" s="90"/>
      <c r="BO192" s="90"/>
      <c r="BP192" s="90"/>
      <c r="BQ192" s="116"/>
      <c r="BR192" s="16">
        <f t="shared" si="116"/>
        <v>0</v>
      </c>
      <c r="BS192" s="90"/>
      <c r="BT192" s="90"/>
      <c r="BU192" s="90"/>
      <c r="BV192" s="116"/>
      <c r="BW192" s="16">
        <f t="shared" si="117"/>
        <v>0</v>
      </c>
      <c r="BX192" s="90"/>
      <c r="BY192" s="90"/>
      <c r="BZ192" s="90"/>
      <c r="CA192" s="116"/>
      <c r="CB192" s="16">
        <f t="shared" si="118"/>
        <v>0</v>
      </c>
      <c r="CC192" s="90"/>
      <c r="CD192" s="90"/>
      <c r="CE192" s="90"/>
      <c r="CF192" s="116"/>
      <c r="CG192" s="16">
        <f t="shared" si="119"/>
        <v>0</v>
      </c>
      <c r="CH192" s="90"/>
      <c r="CI192" s="90"/>
      <c r="CJ192" s="90"/>
      <c r="CK192" s="116"/>
      <c r="CL192" s="16">
        <f t="shared" si="120"/>
        <v>0</v>
      </c>
      <c r="CM192" s="90"/>
      <c r="CN192" s="90"/>
      <c r="CO192" s="90"/>
      <c r="CP192" s="116"/>
      <c r="CQ192" s="16">
        <f t="shared" si="121"/>
        <v>0</v>
      </c>
      <c r="CR192" s="90"/>
      <c r="CS192" s="90"/>
      <c r="CT192" s="90"/>
      <c r="CU192" s="116"/>
      <c r="CV192" s="16">
        <f t="shared" si="122"/>
        <v>0</v>
      </c>
      <c r="CW192" s="90"/>
      <c r="CX192" s="90"/>
      <c r="CY192" s="90"/>
      <c r="CZ192" s="116"/>
      <c r="DA192" s="16">
        <f t="shared" si="123"/>
        <v>0</v>
      </c>
      <c r="DB192" s="90"/>
      <c r="DC192" s="90"/>
      <c r="DD192" s="90"/>
      <c r="DE192" s="116"/>
      <c r="DF192" s="16">
        <f t="shared" si="124"/>
        <v>0</v>
      </c>
      <c r="DG192" s="90"/>
      <c r="DH192" s="90"/>
      <c r="DI192" s="90"/>
      <c r="DJ192" s="116"/>
      <c r="DK192" s="16">
        <f t="shared" si="125"/>
        <v>0</v>
      </c>
      <c r="DL192" s="90"/>
      <c r="DM192" s="90"/>
      <c r="DN192" s="90"/>
      <c r="DO192" s="116"/>
      <c r="DP192" s="16">
        <f t="shared" si="126"/>
        <v>0</v>
      </c>
      <c r="DQ192" s="90"/>
      <c r="DR192" s="90"/>
      <c r="DS192" s="90"/>
      <c r="DT192" s="116"/>
      <c r="DU192" s="16">
        <f t="shared" si="127"/>
        <v>0</v>
      </c>
      <c r="DV192" s="90"/>
      <c r="DW192" s="90"/>
      <c r="DX192" s="90"/>
      <c r="DY192" s="116"/>
      <c r="DZ192" s="16">
        <f t="shared" si="128"/>
        <v>0</v>
      </c>
      <c r="EA192" s="90"/>
      <c r="EB192" s="90"/>
      <c r="EC192" s="90"/>
      <c r="ED192" s="116"/>
      <c r="EE192" s="16">
        <f t="shared" si="129"/>
        <v>0</v>
      </c>
      <c r="EF192" s="90"/>
      <c r="EG192" s="90"/>
      <c r="EH192" s="90"/>
      <c r="EI192" s="116"/>
      <c r="EJ192" s="16">
        <f t="shared" si="130"/>
        <v>0</v>
      </c>
      <c r="EK192" s="90"/>
      <c r="EL192" s="90"/>
      <c r="EM192" s="90"/>
      <c r="EN192" s="116"/>
      <c r="EO192" s="16">
        <f t="shared" si="131"/>
        <v>0</v>
      </c>
      <c r="EP192" s="90"/>
      <c r="EQ192" s="90"/>
      <c r="ER192" s="90"/>
      <c r="ES192" s="116"/>
      <c r="ET192" s="16">
        <f t="shared" si="132"/>
        <v>0</v>
      </c>
      <c r="EU192" s="90"/>
      <c r="EV192" s="90"/>
      <c r="EW192" s="90"/>
      <c r="EX192" s="116"/>
      <c r="EY192" s="16">
        <f t="shared" si="133"/>
        <v>0</v>
      </c>
      <c r="EZ192" s="90"/>
      <c r="FA192" s="90"/>
      <c r="FB192" s="90"/>
      <c r="FC192" s="116"/>
      <c r="FD192" s="16">
        <f t="shared" si="134"/>
        <v>0</v>
      </c>
      <c r="FE192" s="90"/>
      <c r="FF192" s="90"/>
      <c r="FG192" s="90"/>
      <c r="FH192" s="116"/>
      <c r="FI192" s="16">
        <f t="shared" si="135"/>
        <v>0</v>
      </c>
      <c r="FJ192" s="90"/>
      <c r="FK192" s="90"/>
      <c r="FL192" s="90"/>
      <c r="FM192" s="116"/>
      <c r="FN192" s="16">
        <f t="shared" si="136"/>
        <v>0</v>
      </c>
      <c r="FO192" s="90"/>
      <c r="FP192" s="90"/>
      <c r="FQ192" s="90"/>
      <c r="FR192" s="116"/>
      <c r="FS192" s="16">
        <f t="shared" si="137"/>
        <v>0</v>
      </c>
      <c r="FT192" s="90"/>
      <c r="FU192" s="90"/>
      <c r="FV192" s="90"/>
      <c r="FW192" s="116"/>
      <c r="FX192" s="16">
        <f t="shared" si="138"/>
        <v>0</v>
      </c>
      <c r="FY192" s="90"/>
      <c r="FZ192" s="90"/>
      <c r="GA192" s="90"/>
      <c r="GB192" s="116"/>
      <c r="GC192" s="16">
        <f t="shared" si="139"/>
        <v>0</v>
      </c>
      <c r="GD192" s="90"/>
      <c r="GE192" s="90"/>
      <c r="GF192" s="90"/>
      <c r="GG192" s="116"/>
      <c r="GH192" s="16">
        <f t="shared" si="140"/>
        <v>0</v>
      </c>
      <c r="GI192" s="90"/>
      <c r="GJ192" s="90"/>
      <c r="GK192" s="90"/>
      <c r="GL192" s="116"/>
      <c r="GM192" s="16">
        <f t="shared" si="141"/>
        <v>0</v>
      </c>
      <c r="GN192" s="90"/>
      <c r="GO192" s="90"/>
      <c r="GP192" s="90"/>
      <c r="GQ192" s="116"/>
      <c r="GR192" s="16">
        <f t="shared" si="142"/>
        <v>0</v>
      </c>
      <c r="GS192" s="90"/>
      <c r="GT192" s="90"/>
      <c r="GU192" s="90"/>
      <c r="GV192" s="116"/>
      <c r="GW192" s="16">
        <f t="shared" si="143"/>
        <v>0</v>
      </c>
      <c r="GX192" s="90"/>
      <c r="GY192" s="90"/>
      <c r="GZ192" s="90"/>
      <c r="HA192" s="116"/>
      <c r="HB192" s="16">
        <f t="shared" si="144"/>
        <v>0</v>
      </c>
      <c r="HC192" s="90"/>
      <c r="HD192" s="90"/>
      <c r="HE192" s="90"/>
      <c r="HF192" s="116"/>
      <c r="HG192" s="16">
        <f t="shared" si="145"/>
        <v>0</v>
      </c>
      <c r="HH192" s="90"/>
      <c r="HI192" s="90"/>
      <c r="HJ192" s="90"/>
      <c r="HK192" s="116"/>
      <c r="HL192" s="16">
        <f t="shared" si="146"/>
        <v>0</v>
      </c>
      <c r="HM192" s="90"/>
      <c r="HN192" s="90"/>
      <c r="HO192" s="90"/>
      <c r="HP192" s="116"/>
      <c r="HQ192" s="16">
        <f t="shared" si="147"/>
        <v>0</v>
      </c>
      <c r="HR192" s="90"/>
      <c r="HS192" s="90"/>
      <c r="HT192" s="90"/>
      <c r="HU192" s="116"/>
      <c r="HV192" s="16">
        <f t="shared" si="148"/>
        <v>0</v>
      </c>
      <c r="HW192" s="90"/>
      <c r="HX192" s="90"/>
      <c r="HY192" s="90"/>
      <c r="HZ192" s="116"/>
      <c r="IA192" s="16">
        <f t="shared" si="149"/>
        <v>0</v>
      </c>
      <c r="IB192" s="90"/>
      <c r="IC192" s="90"/>
      <c r="ID192" s="90"/>
      <c r="IE192" s="116"/>
      <c r="IF192" s="16">
        <f t="shared" si="150"/>
        <v>0</v>
      </c>
      <c r="IG192" s="90"/>
      <c r="IH192" s="90"/>
      <c r="II192" s="90"/>
      <c r="IJ192" s="116"/>
      <c r="IK192" s="16">
        <f t="shared" si="151"/>
        <v>0</v>
      </c>
      <c r="IL192" s="90"/>
      <c r="IM192" s="90"/>
      <c r="IN192" s="90"/>
      <c r="IO192" s="116"/>
      <c r="IP192" s="16">
        <f t="shared" si="152"/>
        <v>0</v>
      </c>
    </row>
    <row r="193" spans="1:250" x14ac:dyDescent="0.25">
      <c r="A193" s="90"/>
      <c r="B193" s="90"/>
      <c r="C193" s="90"/>
      <c r="D193" s="116"/>
      <c r="E193" s="16">
        <f t="shared" si="103"/>
        <v>0</v>
      </c>
      <c r="F193" s="90"/>
      <c r="G193" s="90"/>
      <c r="H193" s="90"/>
      <c r="I193" s="116"/>
      <c r="J193" s="16">
        <f t="shared" si="104"/>
        <v>0</v>
      </c>
      <c r="K193" s="90"/>
      <c r="L193" s="90"/>
      <c r="M193" s="90"/>
      <c r="N193" s="116"/>
      <c r="O193" s="16">
        <f t="shared" si="105"/>
        <v>0</v>
      </c>
      <c r="P193" s="90"/>
      <c r="Q193" s="90"/>
      <c r="R193" s="90"/>
      <c r="S193" s="116"/>
      <c r="T193" s="16">
        <f t="shared" si="106"/>
        <v>0</v>
      </c>
      <c r="U193" s="90"/>
      <c r="V193" s="90"/>
      <c r="W193" s="90"/>
      <c r="X193" s="116"/>
      <c r="Y193" s="16">
        <f t="shared" si="107"/>
        <v>0</v>
      </c>
      <c r="Z193" s="90"/>
      <c r="AA193" s="90"/>
      <c r="AB193" s="90"/>
      <c r="AC193" s="116"/>
      <c r="AD193" s="16">
        <f t="shared" si="108"/>
        <v>0</v>
      </c>
      <c r="AE193" s="90"/>
      <c r="AF193" s="90"/>
      <c r="AG193" s="90"/>
      <c r="AH193" s="116"/>
      <c r="AI193" s="16">
        <f t="shared" si="109"/>
        <v>0</v>
      </c>
      <c r="AJ193" s="90"/>
      <c r="AK193" s="90"/>
      <c r="AL193" s="90"/>
      <c r="AM193" s="116"/>
      <c r="AN193" s="16">
        <f t="shared" si="110"/>
        <v>0</v>
      </c>
      <c r="AO193" s="90"/>
      <c r="AP193" s="90"/>
      <c r="AQ193" s="90"/>
      <c r="AR193" s="116"/>
      <c r="AS193" s="16">
        <f t="shared" si="111"/>
        <v>0</v>
      </c>
      <c r="AT193" s="90"/>
      <c r="AU193" s="90"/>
      <c r="AV193" s="90"/>
      <c r="AW193" s="116"/>
      <c r="AX193" s="16">
        <f t="shared" si="112"/>
        <v>0</v>
      </c>
      <c r="AY193" s="90"/>
      <c r="AZ193" s="90"/>
      <c r="BA193" s="90"/>
      <c r="BB193" s="116"/>
      <c r="BC193" s="16">
        <f t="shared" si="113"/>
        <v>0</v>
      </c>
      <c r="BD193" s="90"/>
      <c r="BE193" s="90"/>
      <c r="BF193" s="90"/>
      <c r="BG193" s="116"/>
      <c r="BH193" s="16">
        <f t="shared" si="114"/>
        <v>0</v>
      </c>
      <c r="BI193" s="90"/>
      <c r="BJ193" s="90"/>
      <c r="BK193" s="90"/>
      <c r="BL193" s="116"/>
      <c r="BM193" s="16">
        <f t="shared" si="115"/>
        <v>0</v>
      </c>
      <c r="BN193" s="90"/>
      <c r="BO193" s="90"/>
      <c r="BP193" s="90"/>
      <c r="BQ193" s="116"/>
      <c r="BR193" s="16">
        <f t="shared" si="116"/>
        <v>0</v>
      </c>
      <c r="BS193" s="90"/>
      <c r="BT193" s="90"/>
      <c r="BU193" s="90"/>
      <c r="BV193" s="116"/>
      <c r="BW193" s="16">
        <f t="shared" si="117"/>
        <v>0</v>
      </c>
      <c r="BX193" s="90"/>
      <c r="BY193" s="90"/>
      <c r="BZ193" s="90"/>
      <c r="CA193" s="116"/>
      <c r="CB193" s="16">
        <f t="shared" si="118"/>
        <v>0</v>
      </c>
      <c r="CC193" s="90"/>
      <c r="CD193" s="90"/>
      <c r="CE193" s="90"/>
      <c r="CF193" s="116"/>
      <c r="CG193" s="16">
        <f t="shared" si="119"/>
        <v>0</v>
      </c>
      <c r="CH193" s="90"/>
      <c r="CI193" s="90"/>
      <c r="CJ193" s="90"/>
      <c r="CK193" s="116"/>
      <c r="CL193" s="16">
        <f t="shared" si="120"/>
        <v>0</v>
      </c>
      <c r="CM193" s="90"/>
      <c r="CN193" s="90"/>
      <c r="CO193" s="90"/>
      <c r="CP193" s="116"/>
      <c r="CQ193" s="16">
        <f t="shared" si="121"/>
        <v>0</v>
      </c>
      <c r="CR193" s="90"/>
      <c r="CS193" s="90"/>
      <c r="CT193" s="90"/>
      <c r="CU193" s="116"/>
      <c r="CV193" s="16">
        <f t="shared" si="122"/>
        <v>0</v>
      </c>
      <c r="CW193" s="90"/>
      <c r="CX193" s="90"/>
      <c r="CY193" s="90"/>
      <c r="CZ193" s="116"/>
      <c r="DA193" s="16">
        <f t="shared" si="123"/>
        <v>0</v>
      </c>
      <c r="DB193" s="90"/>
      <c r="DC193" s="90"/>
      <c r="DD193" s="90"/>
      <c r="DE193" s="116"/>
      <c r="DF193" s="16">
        <f t="shared" si="124"/>
        <v>0</v>
      </c>
      <c r="DG193" s="90"/>
      <c r="DH193" s="90"/>
      <c r="DI193" s="90"/>
      <c r="DJ193" s="116"/>
      <c r="DK193" s="16">
        <f t="shared" si="125"/>
        <v>0</v>
      </c>
      <c r="DL193" s="90"/>
      <c r="DM193" s="90"/>
      <c r="DN193" s="90"/>
      <c r="DO193" s="116"/>
      <c r="DP193" s="16">
        <f t="shared" si="126"/>
        <v>0</v>
      </c>
      <c r="DQ193" s="90"/>
      <c r="DR193" s="90"/>
      <c r="DS193" s="90"/>
      <c r="DT193" s="116"/>
      <c r="DU193" s="16">
        <f t="shared" si="127"/>
        <v>0</v>
      </c>
      <c r="DV193" s="90"/>
      <c r="DW193" s="90"/>
      <c r="DX193" s="90"/>
      <c r="DY193" s="116"/>
      <c r="DZ193" s="16">
        <f t="shared" si="128"/>
        <v>0</v>
      </c>
      <c r="EA193" s="90"/>
      <c r="EB193" s="90"/>
      <c r="EC193" s="90"/>
      <c r="ED193" s="116"/>
      <c r="EE193" s="16">
        <f t="shared" si="129"/>
        <v>0</v>
      </c>
      <c r="EF193" s="90"/>
      <c r="EG193" s="90"/>
      <c r="EH193" s="90"/>
      <c r="EI193" s="116"/>
      <c r="EJ193" s="16">
        <f t="shared" si="130"/>
        <v>0</v>
      </c>
      <c r="EK193" s="90"/>
      <c r="EL193" s="90"/>
      <c r="EM193" s="90"/>
      <c r="EN193" s="116"/>
      <c r="EO193" s="16">
        <f t="shared" si="131"/>
        <v>0</v>
      </c>
      <c r="EP193" s="90"/>
      <c r="EQ193" s="90"/>
      <c r="ER193" s="90"/>
      <c r="ES193" s="116"/>
      <c r="ET193" s="16">
        <f t="shared" si="132"/>
        <v>0</v>
      </c>
      <c r="EU193" s="90"/>
      <c r="EV193" s="90"/>
      <c r="EW193" s="90"/>
      <c r="EX193" s="116"/>
      <c r="EY193" s="16">
        <f t="shared" si="133"/>
        <v>0</v>
      </c>
      <c r="EZ193" s="90"/>
      <c r="FA193" s="90"/>
      <c r="FB193" s="90"/>
      <c r="FC193" s="116"/>
      <c r="FD193" s="16">
        <f t="shared" si="134"/>
        <v>0</v>
      </c>
      <c r="FE193" s="90"/>
      <c r="FF193" s="90"/>
      <c r="FG193" s="90"/>
      <c r="FH193" s="116"/>
      <c r="FI193" s="16">
        <f t="shared" si="135"/>
        <v>0</v>
      </c>
      <c r="FJ193" s="90"/>
      <c r="FK193" s="90"/>
      <c r="FL193" s="90"/>
      <c r="FM193" s="116"/>
      <c r="FN193" s="16">
        <f t="shared" si="136"/>
        <v>0</v>
      </c>
      <c r="FO193" s="90"/>
      <c r="FP193" s="90"/>
      <c r="FQ193" s="90"/>
      <c r="FR193" s="116"/>
      <c r="FS193" s="16">
        <f t="shared" si="137"/>
        <v>0</v>
      </c>
      <c r="FT193" s="90"/>
      <c r="FU193" s="90"/>
      <c r="FV193" s="90"/>
      <c r="FW193" s="116"/>
      <c r="FX193" s="16">
        <f t="shared" si="138"/>
        <v>0</v>
      </c>
      <c r="FY193" s="90"/>
      <c r="FZ193" s="90"/>
      <c r="GA193" s="90"/>
      <c r="GB193" s="116"/>
      <c r="GC193" s="16">
        <f t="shared" si="139"/>
        <v>0</v>
      </c>
      <c r="GD193" s="90"/>
      <c r="GE193" s="90"/>
      <c r="GF193" s="90"/>
      <c r="GG193" s="116"/>
      <c r="GH193" s="16">
        <f t="shared" si="140"/>
        <v>0</v>
      </c>
      <c r="GI193" s="90"/>
      <c r="GJ193" s="90"/>
      <c r="GK193" s="90"/>
      <c r="GL193" s="116"/>
      <c r="GM193" s="16">
        <f t="shared" si="141"/>
        <v>0</v>
      </c>
      <c r="GN193" s="90"/>
      <c r="GO193" s="90"/>
      <c r="GP193" s="90"/>
      <c r="GQ193" s="116"/>
      <c r="GR193" s="16">
        <f t="shared" si="142"/>
        <v>0</v>
      </c>
      <c r="GS193" s="90"/>
      <c r="GT193" s="90"/>
      <c r="GU193" s="90"/>
      <c r="GV193" s="116"/>
      <c r="GW193" s="16">
        <f t="shared" si="143"/>
        <v>0</v>
      </c>
      <c r="GX193" s="90"/>
      <c r="GY193" s="90"/>
      <c r="GZ193" s="90"/>
      <c r="HA193" s="116"/>
      <c r="HB193" s="16">
        <f t="shared" si="144"/>
        <v>0</v>
      </c>
      <c r="HC193" s="90"/>
      <c r="HD193" s="90"/>
      <c r="HE193" s="90"/>
      <c r="HF193" s="116"/>
      <c r="HG193" s="16">
        <f t="shared" si="145"/>
        <v>0</v>
      </c>
      <c r="HH193" s="90"/>
      <c r="HI193" s="90"/>
      <c r="HJ193" s="90"/>
      <c r="HK193" s="116"/>
      <c r="HL193" s="16">
        <f t="shared" si="146"/>
        <v>0</v>
      </c>
      <c r="HM193" s="90"/>
      <c r="HN193" s="90"/>
      <c r="HO193" s="90"/>
      <c r="HP193" s="116"/>
      <c r="HQ193" s="16">
        <f t="shared" si="147"/>
        <v>0</v>
      </c>
      <c r="HR193" s="90"/>
      <c r="HS193" s="90"/>
      <c r="HT193" s="90"/>
      <c r="HU193" s="116"/>
      <c r="HV193" s="16">
        <f t="shared" si="148"/>
        <v>0</v>
      </c>
      <c r="HW193" s="90"/>
      <c r="HX193" s="90"/>
      <c r="HY193" s="90"/>
      <c r="HZ193" s="116"/>
      <c r="IA193" s="16">
        <f t="shared" si="149"/>
        <v>0</v>
      </c>
      <c r="IB193" s="90"/>
      <c r="IC193" s="90"/>
      <c r="ID193" s="90"/>
      <c r="IE193" s="116"/>
      <c r="IF193" s="16">
        <f t="shared" si="150"/>
        <v>0</v>
      </c>
      <c r="IG193" s="90"/>
      <c r="IH193" s="90"/>
      <c r="II193" s="90"/>
      <c r="IJ193" s="116"/>
      <c r="IK193" s="16">
        <f t="shared" si="151"/>
        <v>0</v>
      </c>
      <c r="IL193" s="90"/>
      <c r="IM193" s="90"/>
      <c r="IN193" s="90"/>
      <c r="IO193" s="116"/>
      <c r="IP193" s="16">
        <f t="shared" si="152"/>
        <v>0</v>
      </c>
    </row>
    <row r="194" spans="1:250" x14ac:dyDescent="0.25">
      <c r="A194" s="90"/>
      <c r="B194" s="90"/>
      <c r="C194" s="90"/>
      <c r="D194" s="116"/>
      <c r="E194" s="16">
        <f t="shared" si="103"/>
        <v>0</v>
      </c>
      <c r="F194" s="90"/>
      <c r="G194" s="90"/>
      <c r="H194" s="90"/>
      <c r="I194" s="116"/>
      <c r="J194" s="16">
        <f t="shared" si="104"/>
        <v>0</v>
      </c>
      <c r="K194" s="90"/>
      <c r="L194" s="90"/>
      <c r="M194" s="90"/>
      <c r="N194" s="116"/>
      <c r="O194" s="16">
        <f t="shared" si="105"/>
        <v>0</v>
      </c>
      <c r="P194" s="90"/>
      <c r="Q194" s="90"/>
      <c r="R194" s="90"/>
      <c r="S194" s="116"/>
      <c r="T194" s="16">
        <f t="shared" si="106"/>
        <v>0</v>
      </c>
      <c r="U194" s="90"/>
      <c r="V194" s="90"/>
      <c r="W194" s="90"/>
      <c r="X194" s="116"/>
      <c r="Y194" s="16">
        <f t="shared" si="107"/>
        <v>0</v>
      </c>
      <c r="Z194" s="90"/>
      <c r="AA194" s="90"/>
      <c r="AB194" s="90"/>
      <c r="AC194" s="116"/>
      <c r="AD194" s="16">
        <f t="shared" si="108"/>
        <v>0</v>
      </c>
      <c r="AE194" s="90"/>
      <c r="AF194" s="90"/>
      <c r="AG194" s="90"/>
      <c r="AH194" s="116"/>
      <c r="AI194" s="16">
        <f t="shared" si="109"/>
        <v>0</v>
      </c>
      <c r="AJ194" s="90"/>
      <c r="AK194" s="90"/>
      <c r="AL194" s="90"/>
      <c r="AM194" s="116"/>
      <c r="AN194" s="16">
        <f t="shared" si="110"/>
        <v>0</v>
      </c>
      <c r="AO194" s="90"/>
      <c r="AP194" s="90"/>
      <c r="AQ194" s="90"/>
      <c r="AR194" s="116"/>
      <c r="AS194" s="16">
        <f t="shared" si="111"/>
        <v>0</v>
      </c>
      <c r="AT194" s="90"/>
      <c r="AU194" s="90"/>
      <c r="AV194" s="90"/>
      <c r="AW194" s="116"/>
      <c r="AX194" s="16">
        <f t="shared" si="112"/>
        <v>0</v>
      </c>
      <c r="AY194" s="90"/>
      <c r="AZ194" s="90"/>
      <c r="BA194" s="90"/>
      <c r="BB194" s="116"/>
      <c r="BC194" s="16">
        <f t="shared" si="113"/>
        <v>0</v>
      </c>
      <c r="BD194" s="90"/>
      <c r="BE194" s="90"/>
      <c r="BF194" s="90"/>
      <c r="BG194" s="116"/>
      <c r="BH194" s="16">
        <f t="shared" si="114"/>
        <v>0</v>
      </c>
      <c r="BI194" s="90"/>
      <c r="BJ194" s="90"/>
      <c r="BK194" s="90"/>
      <c r="BL194" s="116"/>
      <c r="BM194" s="16">
        <f t="shared" si="115"/>
        <v>0</v>
      </c>
      <c r="BN194" s="90"/>
      <c r="BO194" s="90"/>
      <c r="BP194" s="90"/>
      <c r="BQ194" s="116"/>
      <c r="BR194" s="16">
        <f t="shared" si="116"/>
        <v>0</v>
      </c>
      <c r="BS194" s="90"/>
      <c r="BT194" s="90"/>
      <c r="BU194" s="90"/>
      <c r="BV194" s="116"/>
      <c r="BW194" s="16">
        <f t="shared" si="117"/>
        <v>0</v>
      </c>
      <c r="BX194" s="90"/>
      <c r="BY194" s="90"/>
      <c r="BZ194" s="90"/>
      <c r="CA194" s="116"/>
      <c r="CB194" s="16">
        <f t="shared" si="118"/>
        <v>0</v>
      </c>
      <c r="CC194" s="90"/>
      <c r="CD194" s="90"/>
      <c r="CE194" s="90"/>
      <c r="CF194" s="116"/>
      <c r="CG194" s="16">
        <f t="shared" si="119"/>
        <v>0</v>
      </c>
      <c r="CH194" s="90"/>
      <c r="CI194" s="90"/>
      <c r="CJ194" s="90"/>
      <c r="CK194" s="116"/>
      <c r="CL194" s="16">
        <f t="shared" si="120"/>
        <v>0</v>
      </c>
      <c r="CM194" s="90"/>
      <c r="CN194" s="90"/>
      <c r="CO194" s="90"/>
      <c r="CP194" s="116"/>
      <c r="CQ194" s="16">
        <f t="shared" si="121"/>
        <v>0</v>
      </c>
      <c r="CR194" s="90"/>
      <c r="CS194" s="90"/>
      <c r="CT194" s="90"/>
      <c r="CU194" s="116"/>
      <c r="CV194" s="16">
        <f t="shared" si="122"/>
        <v>0</v>
      </c>
      <c r="CW194" s="90"/>
      <c r="CX194" s="90"/>
      <c r="CY194" s="90"/>
      <c r="CZ194" s="116"/>
      <c r="DA194" s="16">
        <f t="shared" si="123"/>
        <v>0</v>
      </c>
      <c r="DB194" s="90"/>
      <c r="DC194" s="90"/>
      <c r="DD194" s="90"/>
      <c r="DE194" s="116"/>
      <c r="DF194" s="16">
        <f t="shared" si="124"/>
        <v>0</v>
      </c>
      <c r="DG194" s="90"/>
      <c r="DH194" s="90"/>
      <c r="DI194" s="90"/>
      <c r="DJ194" s="116"/>
      <c r="DK194" s="16">
        <f t="shared" si="125"/>
        <v>0</v>
      </c>
      <c r="DL194" s="90"/>
      <c r="DM194" s="90"/>
      <c r="DN194" s="90"/>
      <c r="DO194" s="116"/>
      <c r="DP194" s="16">
        <f t="shared" si="126"/>
        <v>0</v>
      </c>
      <c r="DQ194" s="90"/>
      <c r="DR194" s="90"/>
      <c r="DS194" s="90"/>
      <c r="DT194" s="116"/>
      <c r="DU194" s="16">
        <f t="shared" si="127"/>
        <v>0</v>
      </c>
      <c r="DV194" s="90"/>
      <c r="DW194" s="90"/>
      <c r="DX194" s="90"/>
      <c r="DY194" s="116"/>
      <c r="DZ194" s="16">
        <f t="shared" si="128"/>
        <v>0</v>
      </c>
      <c r="EA194" s="90"/>
      <c r="EB194" s="90"/>
      <c r="EC194" s="90"/>
      <c r="ED194" s="116"/>
      <c r="EE194" s="16">
        <f t="shared" si="129"/>
        <v>0</v>
      </c>
      <c r="EF194" s="90"/>
      <c r="EG194" s="90"/>
      <c r="EH194" s="90"/>
      <c r="EI194" s="116"/>
      <c r="EJ194" s="16">
        <f t="shared" si="130"/>
        <v>0</v>
      </c>
      <c r="EK194" s="90"/>
      <c r="EL194" s="90"/>
      <c r="EM194" s="90"/>
      <c r="EN194" s="116"/>
      <c r="EO194" s="16">
        <f t="shared" si="131"/>
        <v>0</v>
      </c>
      <c r="EP194" s="90"/>
      <c r="EQ194" s="90"/>
      <c r="ER194" s="90"/>
      <c r="ES194" s="116"/>
      <c r="ET194" s="16">
        <f t="shared" si="132"/>
        <v>0</v>
      </c>
      <c r="EU194" s="90"/>
      <c r="EV194" s="90"/>
      <c r="EW194" s="90"/>
      <c r="EX194" s="116"/>
      <c r="EY194" s="16">
        <f t="shared" si="133"/>
        <v>0</v>
      </c>
      <c r="EZ194" s="90"/>
      <c r="FA194" s="90"/>
      <c r="FB194" s="90"/>
      <c r="FC194" s="116"/>
      <c r="FD194" s="16">
        <f t="shared" si="134"/>
        <v>0</v>
      </c>
      <c r="FE194" s="90"/>
      <c r="FF194" s="90"/>
      <c r="FG194" s="90"/>
      <c r="FH194" s="116"/>
      <c r="FI194" s="16">
        <f t="shared" si="135"/>
        <v>0</v>
      </c>
      <c r="FJ194" s="90"/>
      <c r="FK194" s="90"/>
      <c r="FL194" s="90"/>
      <c r="FM194" s="116"/>
      <c r="FN194" s="16">
        <f t="shared" si="136"/>
        <v>0</v>
      </c>
      <c r="FO194" s="90"/>
      <c r="FP194" s="90"/>
      <c r="FQ194" s="90"/>
      <c r="FR194" s="116"/>
      <c r="FS194" s="16">
        <f t="shared" si="137"/>
        <v>0</v>
      </c>
      <c r="FT194" s="90"/>
      <c r="FU194" s="90"/>
      <c r="FV194" s="90"/>
      <c r="FW194" s="116"/>
      <c r="FX194" s="16">
        <f t="shared" si="138"/>
        <v>0</v>
      </c>
      <c r="FY194" s="90"/>
      <c r="FZ194" s="90"/>
      <c r="GA194" s="90"/>
      <c r="GB194" s="116"/>
      <c r="GC194" s="16">
        <f t="shared" si="139"/>
        <v>0</v>
      </c>
      <c r="GD194" s="90"/>
      <c r="GE194" s="90"/>
      <c r="GF194" s="90"/>
      <c r="GG194" s="116"/>
      <c r="GH194" s="16">
        <f t="shared" si="140"/>
        <v>0</v>
      </c>
      <c r="GI194" s="90"/>
      <c r="GJ194" s="90"/>
      <c r="GK194" s="90"/>
      <c r="GL194" s="116"/>
      <c r="GM194" s="16">
        <f t="shared" si="141"/>
        <v>0</v>
      </c>
      <c r="GN194" s="90"/>
      <c r="GO194" s="90"/>
      <c r="GP194" s="90"/>
      <c r="GQ194" s="116"/>
      <c r="GR194" s="16">
        <f t="shared" si="142"/>
        <v>0</v>
      </c>
      <c r="GS194" s="90"/>
      <c r="GT194" s="90"/>
      <c r="GU194" s="90"/>
      <c r="GV194" s="116"/>
      <c r="GW194" s="16">
        <f t="shared" si="143"/>
        <v>0</v>
      </c>
      <c r="GX194" s="90"/>
      <c r="GY194" s="90"/>
      <c r="GZ194" s="90"/>
      <c r="HA194" s="116"/>
      <c r="HB194" s="16">
        <f t="shared" si="144"/>
        <v>0</v>
      </c>
      <c r="HC194" s="90"/>
      <c r="HD194" s="90"/>
      <c r="HE194" s="90"/>
      <c r="HF194" s="116"/>
      <c r="HG194" s="16">
        <f t="shared" si="145"/>
        <v>0</v>
      </c>
      <c r="HH194" s="90"/>
      <c r="HI194" s="90"/>
      <c r="HJ194" s="90"/>
      <c r="HK194" s="116"/>
      <c r="HL194" s="16">
        <f t="shared" si="146"/>
        <v>0</v>
      </c>
      <c r="HM194" s="90"/>
      <c r="HN194" s="90"/>
      <c r="HO194" s="90"/>
      <c r="HP194" s="116"/>
      <c r="HQ194" s="16">
        <f t="shared" si="147"/>
        <v>0</v>
      </c>
      <c r="HR194" s="90"/>
      <c r="HS194" s="90"/>
      <c r="HT194" s="90"/>
      <c r="HU194" s="116"/>
      <c r="HV194" s="16">
        <f t="shared" si="148"/>
        <v>0</v>
      </c>
      <c r="HW194" s="90"/>
      <c r="HX194" s="90"/>
      <c r="HY194" s="90"/>
      <c r="HZ194" s="116"/>
      <c r="IA194" s="16">
        <f t="shared" si="149"/>
        <v>0</v>
      </c>
      <c r="IB194" s="90"/>
      <c r="IC194" s="90"/>
      <c r="ID194" s="90"/>
      <c r="IE194" s="116"/>
      <c r="IF194" s="16">
        <f t="shared" si="150"/>
        <v>0</v>
      </c>
      <c r="IG194" s="90"/>
      <c r="IH194" s="90"/>
      <c r="II194" s="90"/>
      <c r="IJ194" s="116"/>
      <c r="IK194" s="16">
        <f t="shared" si="151"/>
        <v>0</v>
      </c>
      <c r="IL194" s="90"/>
      <c r="IM194" s="90"/>
      <c r="IN194" s="90"/>
      <c r="IO194" s="116"/>
      <c r="IP194" s="16">
        <f t="shared" si="152"/>
        <v>0</v>
      </c>
    </row>
    <row r="195" spans="1:250" x14ac:dyDescent="0.25">
      <c r="A195" s="90"/>
      <c r="B195" s="90"/>
      <c r="C195" s="90"/>
      <c r="D195" s="116"/>
      <c r="E195" s="16">
        <f t="shared" si="103"/>
        <v>0</v>
      </c>
      <c r="F195" s="90"/>
      <c r="G195" s="90"/>
      <c r="H195" s="90"/>
      <c r="I195" s="116"/>
      <c r="J195" s="16">
        <f t="shared" si="104"/>
        <v>0</v>
      </c>
      <c r="K195" s="90"/>
      <c r="L195" s="90"/>
      <c r="M195" s="90"/>
      <c r="N195" s="116"/>
      <c r="O195" s="16">
        <f t="shared" si="105"/>
        <v>0</v>
      </c>
      <c r="P195" s="90"/>
      <c r="Q195" s="90"/>
      <c r="R195" s="90"/>
      <c r="S195" s="116"/>
      <c r="T195" s="16">
        <f t="shared" si="106"/>
        <v>0</v>
      </c>
      <c r="U195" s="90"/>
      <c r="V195" s="90"/>
      <c r="W195" s="90"/>
      <c r="X195" s="116"/>
      <c r="Y195" s="16">
        <f t="shared" si="107"/>
        <v>0</v>
      </c>
      <c r="Z195" s="90"/>
      <c r="AA195" s="90"/>
      <c r="AB195" s="90"/>
      <c r="AC195" s="116"/>
      <c r="AD195" s="16">
        <f t="shared" si="108"/>
        <v>0</v>
      </c>
      <c r="AE195" s="90"/>
      <c r="AF195" s="90"/>
      <c r="AG195" s="90"/>
      <c r="AH195" s="116"/>
      <c r="AI195" s="16">
        <f t="shared" si="109"/>
        <v>0</v>
      </c>
      <c r="AJ195" s="90"/>
      <c r="AK195" s="90"/>
      <c r="AL195" s="90"/>
      <c r="AM195" s="116"/>
      <c r="AN195" s="16">
        <f t="shared" si="110"/>
        <v>0</v>
      </c>
      <c r="AO195" s="90"/>
      <c r="AP195" s="90"/>
      <c r="AQ195" s="90"/>
      <c r="AR195" s="116"/>
      <c r="AS195" s="16">
        <f t="shared" si="111"/>
        <v>0</v>
      </c>
      <c r="AT195" s="90"/>
      <c r="AU195" s="90"/>
      <c r="AV195" s="90"/>
      <c r="AW195" s="116"/>
      <c r="AX195" s="16">
        <f t="shared" si="112"/>
        <v>0</v>
      </c>
      <c r="AY195" s="90"/>
      <c r="AZ195" s="90"/>
      <c r="BA195" s="90"/>
      <c r="BB195" s="116"/>
      <c r="BC195" s="16">
        <f t="shared" si="113"/>
        <v>0</v>
      </c>
      <c r="BD195" s="90"/>
      <c r="BE195" s="90"/>
      <c r="BF195" s="90"/>
      <c r="BG195" s="116"/>
      <c r="BH195" s="16">
        <f t="shared" si="114"/>
        <v>0</v>
      </c>
      <c r="BI195" s="90"/>
      <c r="BJ195" s="90"/>
      <c r="BK195" s="90"/>
      <c r="BL195" s="116"/>
      <c r="BM195" s="16">
        <f t="shared" si="115"/>
        <v>0</v>
      </c>
      <c r="BN195" s="90"/>
      <c r="BO195" s="90"/>
      <c r="BP195" s="90"/>
      <c r="BQ195" s="116"/>
      <c r="BR195" s="16">
        <f t="shared" si="116"/>
        <v>0</v>
      </c>
      <c r="BS195" s="90"/>
      <c r="BT195" s="90"/>
      <c r="BU195" s="90"/>
      <c r="BV195" s="116"/>
      <c r="BW195" s="16">
        <f t="shared" si="117"/>
        <v>0</v>
      </c>
      <c r="BX195" s="90"/>
      <c r="BY195" s="90"/>
      <c r="BZ195" s="90"/>
      <c r="CA195" s="116"/>
      <c r="CB195" s="16">
        <f t="shared" si="118"/>
        <v>0</v>
      </c>
      <c r="CC195" s="90"/>
      <c r="CD195" s="90"/>
      <c r="CE195" s="90"/>
      <c r="CF195" s="116"/>
      <c r="CG195" s="16">
        <f t="shared" si="119"/>
        <v>0</v>
      </c>
      <c r="CH195" s="90"/>
      <c r="CI195" s="90"/>
      <c r="CJ195" s="90"/>
      <c r="CK195" s="116"/>
      <c r="CL195" s="16">
        <f t="shared" si="120"/>
        <v>0</v>
      </c>
      <c r="CM195" s="90"/>
      <c r="CN195" s="90"/>
      <c r="CO195" s="90"/>
      <c r="CP195" s="116"/>
      <c r="CQ195" s="16">
        <f t="shared" si="121"/>
        <v>0</v>
      </c>
      <c r="CR195" s="90"/>
      <c r="CS195" s="90"/>
      <c r="CT195" s="90"/>
      <c r="CU195" s="116"/>
      <c r="CV195" s="16">
        <f t="shared" si="122"/>
        <v>0</v>
      </c>
      <c r="CW195" s="90"/>
      <c r="CX195" s="90"/>
      <c r="CY195" s="90"/>
      <c r="CZ195" s="116"/>
      <c r="DA195" s="16">
        <f t="shared" si="123"/>
        <v>0</v>
      </c>
      <c r="DB195" s="90"/>
      <c r="DC195" s="90"/>
      <c r="DD195" s="90"/>
      <c r="DE195" s="116"/>
      <c r="DF195" s="16">
        <f t="shared" si="124"/>
        <v>0</v>
      </c>
      <c r="DG195" s="90"/>
      <c r="DH195" s="90"/>
      <c r="DI195" s="90"/>
      <c r="DJ195" s="116"/>
      <c r="DK195" s="16">
        <f t="shared" si="125"/>
        <v>0</v>
      </c>
      <c r="DL195" s="90"/>
      <c r="DM195" s="90"/>
      <c r="DN195" s="90"/>
      <c r="DO195" s="116"/>
      <c r="DP195" s="16">
        <f t="shared" si="126"/>
        <v>0</v>
      </c>
      <c r="DQ195" s="90"/>
      <c r="DR195" s="90"/>
      <c r="DS195" s="90"/>
      <c r="DT195" s="116"/>
      <c r="DU195" s="16">
        <f t="shared" si="127"/>
        <v>0</v>
      </c>
      <c r="DV195" s="90"/>
      <c r="DW195" s="90"/>
      <c r="DX195" s="90"/>
      <c r="DY195" s="116"/>
      <c r="DZ195" s="16">
        <f t="shared" si="128"/>
        <v>0</v>
      </c>
      <c r="EA195" s="90"/>
      <c r="EB195" s="90"/>
      <c r="EC195" s="90"/>
      <c r="ED195" s="116"/>
      <c r="EE195" s="16">
        <f t="shared" si="129"/>
        <v>0</v>
      </c>
      <c r="EF195" s="90"/>
      <c r="EG195" s="90"/>
      <c r="EH195" s="90"/>
      <c r="EI195" s="116"/>
      <c r="EJ195" s="16">
        <f t="shared" si="130"/>
        <v>0</v>
      </c>
      <c r="EK195" s="90"/>
      <c r="EL195" s="90"/>
      <c r="EM195" s="90"/>
      <c r="EN195" s="116"/>
      <c r="EO195" s="16">
        <f t="shared" si="131"/>
        <v>0</v>
      </c>
      <c r="EP195" s="90"/>
      <c r="EQ195" s="90"/>
      <c r="ER195" s="90"/>
      <c r="ES195" s="116"/>
      <c r="ET195" s="16">
        <f t="shared" si="132"/>
        <v>0</v>
      </c>
      <c r="EU195" s="90"/>
      <c r="EV195" s="90"/>
      <c r="EW195" s="90"/>
      <c r="EX195" s="116"/>
      <c r="EY195" s="16">
        <f t="shared" si="133"/>
        <v>0</v>
      </c>
      <c r="EZ195" s="90"/>
      <c r="FA195" s="90"/>
      <c r="FB195" s="90"/>
      <c r="FC195" s="116"/>
      <c r="FD195" s="16">
        <f t="shared" si="134"/>
        <v>0</v>
      </c>
      <c r="FE195" s="90"/>
      <c r="FF195" s="90"/>
      <c r="FG195" s="90"/>
      <c r="FH195" s="116"/>
      <c r="FI195" s="16">
        <f t="shared" si="135"/>
        <v>0</v>
      </c>
      <c r="FJ195" s="90"/>
      <c r="FK195" s="90"/>
      <c r="FL195" s="90"/>
      <c r="FM195" s="116"/>
      <c r="FN195" s="16">
        <f t="shared" si="136"/>
        <v>0</v>
      </c>
      <c r="FO195" s="90"/>
      <c r="FP195" s="90"/>
      <c r="FQ195" s="90"/>
      <c r="FR195" s="116"/>
      <c r="FS195" s="16">
        <f t="shared" si="137"/>
        <v>0</v>
      </c>
      <c r="FT195" s="90"/>
      <c r="FU195" s="90"/>
      <c r="FV195" s="90"/>
      <c r="FW195" s="116"/>
      <c r="FX195" s="16">
        <f t="shared" si="138"/>
        <v>0</v>
      </c>
      <c r="FY195" s="90"/>
      <c r="FZ195" s="90"/>
      <c r="GA195" s="90"/>
      <c r="GB195" s="116"/>
      <c r="GC195" s="16">
        <f t="shared" si="139"/>
        <v>0</v>
      </c>
      <c r="GD195" s="90"/>
      <c r="GE195" s="90"/>
      <c r="GF195" s="90"/>
      <c r="GG195" s="116"/>
      <c r="GH195" s="16">
        <f t="shared" si="140"/>
        <v>0</v>
      </c>
      <c r="GI195" s="90"/>
      <c r="GJ195" s="90"/>
      <c r="GK195" s="90"/>
      <c r="GL195" s="116"/>
      <c r="GM195" s="16">
        <f t="shared" si="141"/>
        <v>0</v>
      </c>
      <c r="GN195" s="90"/>
      <c r="GO195" s="90"/>
      <c r="GP195" s="90"/>
      <c r="GQ195" s="116"/>
      <c r="GR195" s="16">
        <f t="shared" si="142"/>
        <v>0</v>
      </c>
      <c r="GS195" s="90"/>
      <c r="GT195" s="90"/>
      <c r="GU195" s="90"/>
      <c r="GV195" s="116"/>
      <c r="GW195" s="16">
        <f t="shared" si="143"/>
        <v>0</v>
      </c>
      <c r="GX195" s="90"/>
      <c r="GY195" s="90"/>
      <c r="GZ195" s="90"/>
      <c r="HA195" s="116"/>
      <c r="HB195" s="16">
        <f t="shared" si="144"/>
        <v>0</v>
      </c>
      <c r="HC195" s="90"/>
      <c r="HD195" s="90"/>
      <c r="HE195" s="90"/>
      <c r="HF195" s="116"/>
      <c r="HG195" s="16">
        <f t="shared" si="145"/>
        <v>0</v>
      </c>
      <c r="HH195" s="90"/>
      <c r="HI195" s="90"/>
      <c r="HJ195" s="90"/>
      <c r="HK195" s="116"/>
      <c r="HL195" s="16">
        <f t="shared" si="146"/>
        <v>0</v>
      </c>
      <c r="HM195" s="90"/>
      <c r="HN195" s="90"/>
      <c r="HO195" s="90"/>
      <c r="HP195" s="116"/>
      <c r="HQ195" s="16">
        <f t="shared" si="147"/>
        <v>0</v>
      </c>
      <c r="HR195" s="90"/>
      <c r="HS195" s="90"/>
      <c r="HT195" s="90"/>
      <c r="HU195" s="116"/>
      <c r="HV195" s="16">
        <f t="shared" si="148"/>
        <v>0</v>
      </c>
      <c r="HW195" s="90"/>
      <c r="HX195" s="90"/>
      <c r="HY195" s="90"/>
      <c r="HZ195" s="116"/>
      <c r="IA195" s="16">
        <f t="shared" si="149"/>
        <v>0</v>
      </c>
      <c r="IB195" s="90"/>
      <c r="IC195" s="90"/>
      <c r="ID195" s="90"/>
      <c r="IE195" s="116"/>
      <c r="IF195" s="16">
        <f t="shared" si="150"/>
        <v>0</v>
      </c>
      <c r="IG195" s="90"/>
      <c r="IH195" s="90"/>
      <c r="II195" s="90"/>
      <c r="IJ195" s="116"/>
      <c r="IK195" s="16">
        <f t="shared" si="151"/>
        <v>0</v>
      </c>
      <c r="IL195" s="90"/>
      <c r="IM195" s="90"/>
      <c r="IN195" s="90"/>
      <c r="IO195" s="116"/>
      <c r="IP195" s="16">
        <f t="shared" si="152"/>
        <v>0</v>
      </c>
    </row>
    <row r="196" spans="1:250" x14ac:dyDescent="0.25">
      <c r="A196" s="90"/>
      <c r="B196" s="90"/>
      <c r="C196" s="90"/>
      <c r="D196" s="116"/>
      <c r="E196" s="16">
        <f t="shared" si="103"/>
        <v>0</v>
      </c>
      <c r="F196" s="90"/>
      <c r="G196" s="90"/>
      <c r="H196" s="90"/>
      <c r="I196" s="116"/>
      <c r="J196" s="16">
        <f t="shared" si="104"/>
        <v>0</v>
      </c>
      <c r="K196" s="90"/>
      <c r="L196" s="90"/>
      <c r="M196" s="90"/>
      <c r="N196" s="116"/>
      <c r="O196" s="16">
        <f t="shared" si="105"/>
        <v>0</v>
      </c>
      <c r="P196" s="90"/>
      <c r="Q196" s="90"/>
      <c r="R196" s="90"/>
      <c r="S196" s="116"/>
      <c r="T196" s="16">
        <f t="shared" si="106"/>
        <v>0</v>
      </c>
      <c r="U196" s="90"/>
      <c r="V196" s="90"/>
      <c r="W196" s="90"/>
      <c r="X196" s="116"/>
      <c r="Y196" s="16">
        <f t="shared" si="107"/>
        <v>0</v>
      </c>
      <c r="Z196" s="90"/>
      <c r="AA196" s="90"/>
      <c r="AB196" s="90"/>
      <c r="AC196" s="116"/>
      <c r="AD196" s="16">
        <f t="shared" si="108"/>
        <v>0</v>
      </c>
      <c r="AE196" s="90"/>
      <c r="AF196" s="90"/>
      <c r="AG196" s="90"/>
      <c r="AH196" s="116"/>
      <c r="AI196" s="16">
        <f t="shared" si="109"/>
        <v>0</v>
      </c>
      <c r="AJ196" s="90"/>
      <c r="AK196" s="90"/>
      <c r="AL196" s="90"/>
      <c r="AM196" s="116"/>
      <c r="AN196" s="16">
        <f t="shared" si="110"/>
        <v>0</v>
      </c>
      <c r="AO196" s="90"/>
      <c r="AP196" s="90"/>
      <c r="AQ196" s="90"/>
      <c r="AR196" s="116"/>
      <c r="AS196" s="16">
        <f t="shared" si="111"/>
        <v>0</v>
      </c>
      <c r="AT196" s="90"/>
      <c r="AU196" s="90"/>
      <c r="AV196" s="90"/>
      <c r="AW196" s="116"/>
      <c r="AX196" s="16">
        <f t="shared" si="112"/>
        <v>0</v>
      </c>
      <c r="AY196" s="90"/>
      <c r="AZ196" s="90"/>
      <c r="BA196" s="90"/>
      <c r="BB196" s="116"/>
      <c r="BC196" s="16">
        <f t="shared" si="113"/>
        <v>0</v>
      </c>
      <c r="BD196" s="90"/>
      <c r="BE196" s="90"/>
      <c r="BF196" s="90"/>
      <c r="BG196" s="116"/>
      <c r="BH196" s="16">
        <f t="shared" si="114"/>
        <v>0</v>
      </c>
      <c r="BI196" s="90"/>
      <c r="BJ196" s="90"/>
      <c r="BK196" s="90"/>
      <c r="BL196" s="116"/>
      <c r="BM196" s="16">
        <f t="shared" si="115"/>
        <v>0</v>
      </c>
      <c r="BN196" s="90"/>
      <c r="BO196" s="90"/>
      <c r="BP196" s="90"/>
      <c r="BQ196" s="116"/>
      <c r="BR196" s="16">
        <f t="shared" si="116"/>
        <v>0</v>
      </c>
      <c r="BS196" s="90"/>
      <c r="BT196" s="90"/>
      <c r="BU196" s="90"/>
      <c r="BV196" s="116"/>
      <c r="BW196" s="16">
        <f t="shared" si="117"/>
        <v>0</v>
      </c>
      <c r="BX196" s="90"/>
      <c r="BY196" s="90"/>
      <c r="BZ196" s="90"/>
      <c r="CA196" s="116"/>
      <c r="CB196" s="16">
        <f t="shared" si="118"/>
        <v>0</v>
      </c>
      <c r="CC196" s="90"/>
      <c r="CD196" s="90"/>
      <c r="CE196" s="90"/>
      <c r="CF196" s="116"/>
      <c r="CG196" s="16">
        <f t="shared" si="119"/>
        <v>0</v>
      </c>
      <c r="CH196" s="90"/>
      <c r="CI196" s="90"/>
      <c r="CJ196" s="90"/>
      <c r="CK196" s="116"/>
      <c r="CL196" s="16">
        <f t="shared" si="120"/>
        <v>0</v>
      </c>
      <c r="CM196" s="90"/>
      <c r="CN196" s="90"/>
      <c r="CO196" s="90"/>
      <c r="CP196" s="116"/>
      <c r="CQ196" s="16">
        <f t="shared" si="121"/>
        <v>0</v>
      </c>
      <c r="CR196" s="90"/>
      <c r="CS196" s="90"/>
      <c r="CT196" s="90"/>
      <c r="CU196" s="116"/>
      <c r="CV196" s="16">
        <f t="shared" si="122"/>
        <v>0</v>
      </c>
      <c r="CW196" s="90"/>
      <c r="CX196" s="90"/>
      <c r="CY196" s="90"/>
      <c r="CZ196" s="116"/>
      <c r="DA196" s="16">
        <f t="shared" si="123"/>
        <v>0</v>
      </c>
      <c r="DB196" s="90"/>
      <c r="DC196" s="90"/>
      <c r="DD196" s="90"/>
      <c r="DE196" s="116"/>
      <c r="DF196" s="16">
        <f t="shared" si="124"/>
        <v>0</v>
      </c>
      <c r="DG196" s="90"/>
      <c r="DH196" s="90"/>
      <c r="DI196" s="90"/>
      <c r="DJ196" s="116"/>
      <c r="DK196" s="16">
        <f t="shared" si="125"/>
        <v>0</v>
      </c>
      <c r="DL196" s="90"/>
      <c r="DM196" s="90"/>
      <c r="DN196" s="90"/>
      <c r="DO196" s="116"/>
      <c r="DP196" s="16">
        <f t="shared" si="126"/>
        <v>0</v>
      </c>
      <c r="DQ196" s="90"/>
      <c r="DR196" s="90"/>
      <c r="DS196" s="90"/>
      <c r="DT196" s="116"/>
      <c r="DU196" s="16">
        <f t="shared" si="127"/>
        <v>0</v>
      </c>
      <c r="DV196" s="90"/>
      <c r="DW196" s="90"/>
      <c r="DX196" s="90"/>
      <c r="DY196" s="116"/>
      <c r="DZ196" s="16">
        <f t="shared" si="128"/>
        <v>0</v>
      </c>
      <c r="EA196" s="90"/>
      <c r="EB196" s="90"/>
      <c r="EC196" s="90"/>
      <c r="ED196" s="116"/>
      <c r="EE196" s="16">
        <f t="shared" si="129"/>
        <v>0</v>
      </c>
      <c r="EF196" s="90"/>
      <c r="EG196" s="90"/>
      <c r="EH196" s="90"/>
      <c r="EI196" s="116"/>
      <c r="EJ196" s="16">
        <f t="shared" si="130"/>
        <v>0</v>
      </c>
      <c r="EK196" s="90"/>
      <c r="EL196" s="90"/>
      <c r="EM196" s="90"/>
      <c r="EN196" s="116"/>
      <c r="EO196" s="16">
        <f t="shared" si="131"/>
        <v>0</v>
      </c>
      <c r="EP196" s="90"/>
      <c r="EQ196" s="90"/>
      <c r="ER196" s="90"/>
      <c r="ES196" s="116"/>
      <c r="ET196" s="16">
        <f t="shared" si="132"/>
        <v>0</v>
      </c>
      <c r="EU196" s="90"/>
      <c r="EV196" s="90"/>
      <c r="EW196" s="90"/>
      <c r="EX196" s="116"/>
      <c r="EY196" s="16">
        <f t="shared" si="133"/>
        <v>0</v>
      </c>
      <c r="EZ196" s="90"/>
      <c r="FA196" s="90"/>
      <c r="FB196" s="90"/>
      <c r="FC196" s="116"/>
      <c r="FD196" s="16">
        <f t="shared" si="134"/>
        <v>0</v>
      </c>
      <c r="FE196" s="90"/>
      <c r="FF196" s="90"/>
      <c r="FG196" s="90"/>
      <c r="FH196" s="116"/>
      <c r="FI196" s="16">
        <f t="shared" si="135"/>
        <v>0</v>
      </c>
      <c r="FJ196" s="90"/>
      <c r="FK196" s="90"/>
      <c r="FL196" s="90"/>
      <c r="FM196" s="116"/>
      <c r="FN196" s="16">
        <f t="shared" si="136"/>
        <v>0</v>
      </c>
      <c r="FO196" s="90"/>
      <c r="FP196" s="90"/>
      <c r="FQ196" s="90"/>
      <c r="FR196" s="116"/>
      <c r="FS196" s="16">
        <f t="shared" si="137"/>
        <v>0</v>
      </c>
      <c r="FT196" s="90"/>
      <c r="FU196" s="90"/>
      <c r="FV196" s="90"/>
      <c r="FW196" s="116"/>
      <c r="FX196" s="16">
        <f t="shared" si="138"/>
        <v>0</v>
      </c>
      <c r="FY196" s="90"/>
      <c r="FZ196" s="90"/>
      <c r="GA196" s="90"/>
      <c r="GB196" s="116"/>
      <c r="GC196" s="16">
        <f t="shared" si="139"/>
        <v>0</v>
      </c>
      <c r="GD196" s="90"/>
      <c r="GE196" s="90"/>
      <c r="GF196" s="90"/>
      <c r="GG196" s="116"/>
      <c r="GH196" s="16">
        <f t="shared" si="140"/>
        <v>0</v>
      </c>
      <c r="GI196" s="90"/>
      <c r="GJ196" s="90"/>
      <c r="GK196" s="90"/>
      <c r="GL196" s="116"/>
      <c r="GM196" s="16">
        <f t="shared" si="141"/>
        <v>0</v>
      </c>
      <c r="GN196" s="90"/>
      <c r="GO196" s="90"/>
      <c r="GP196" s="90"/>
      <c r="GQ196" s="116"/>
      <c r="GR196" s="16">
        <f t="shared" si="142"/>
        <v>0</v>
      </c>
      <c r="GS196" s="90"/>
      <c r="GT196" s="90"/>
      <c r="GU196" s="90"/>
      <c r="GV196" s="116"/>
      <c r="GW196" s="16">
        <f t="shared" si="143"/>
        <v>0</v>
      </c>
      <c r="GX196" s="90"/>
      <c r="GY196" s="90"/>
      <c r="GZ196" s="90"/>
      <c r="HA196" s="116"/>
      <c r="HB196" s="16">
        <f t="shared" si="144"/>
        <v>0</v>
      </c>
      <c r="HC196" s="90"/>
      <c r="HD196" s="90"/>
      <c r="HE196" s="90"/>
      <c r="HF196" s="116"/>
      <c r="HG196" s="16">
        <f t="shared" si="145"/>
        <v>0</v>
      </c>
      <c r="HH196" s="90"/>
      <c r="HI196" s="90"/>
      <c r="HJ196" s="90"/>
      <c r="HK196" s="116"/>
      <c r="HL196" s="16">
        <f t="shared" si="146"/>
        <v>0</v>
      </c>
      <c r="HM196" s="90"/>
      <c r="HN196" s="90"/>
      <c r="HO196" s="90"/>
      <c r="HP196" s="116"/>
      <c r="HQ196" s="16">
        <f t="shared" si="147"/>
        <v>0</v>
      </c>
      <c r="HR196" s="90"/>
      <c r="HS196" s="90"/>
      <c r="HT196" s="90"/>
      <c r="HU196" s="116"/>
      <c r="HV196" s="16">
        <f t="shared" si="148"/>
        <v>0</v>
      </c>
      <c r="HW196" s="90"/>
      <c r="HX196" s="90"/>
      <c r="HY196" s="90"/>
      <c r="HZ196" s="116"/>
      <c r="IA196" s="16">
        <f t="shared" si="149"/>
        <v>0</v>
      </c>
      <c r="IB196" s="90"/>
      <c r="IC196" s="90"/>
      <c r="ID196" s="90"/>
      <c r="IE196" s="116"/>
      <c r="IF196" s="16">
        <f t="shared" si="150"/>
        <v>0</v>
      </c>
      <c r="IG196" s="90"/>
      <c r="IH196" s="90"/>
      <c r="II196" s="90"/>
      <c r="IJ196" s="116"/>
      <c r="IK196" s="16">
        <f t="shared" si="151"/>
        <v>0</v>
      </c>
      <c r="IL196" s="90"/>
      <c r="IM196" s="90"/>
      <c r="IN196" s="90"/>
      <c r="IO196" s="116"/>
      <c r="IP196" s="16">
        <f t="shared" si="152"/>
        <v>0</v>
      </c>
    </row>
    <row r="197" spans="1:250" x14ac:dyDescent="0.25">
      <c r="A197" s="90"/>
      <c r="B197" s="90"/>
      <c r="C197" s="90"/>
      <c r="D197" s="116"/>
      <c r="E197" s="16">
        <f t="shared" si="103"/>
        <v>0</v>
      </c>
      <c r="F197" s="90"/>
      <c r="G197" s="90"/>
      <c r="H197" s="90"/>
      <c r="I197" s="116"/>
      <c r="J197" s="16">
        <f t="shared" si="104"/>
        <v>0</v>
      </c>
      <c r="K197" s="90"/>
      <c r="L197" s="90"/>
      <c r="M197" s="90"/>
      <c r="N197" s="116"/>
      <c r="O197" s="16">
        <f t="shared" si="105"/>
        <v>0</v>
      </c>
      <c r="P197" s="90"/>
      <c r="Q197" s="90"/>
      <c r="R197" s="90"/>
      <c r="S197" s="116"/>
      <c r="T197" s="16">
        <f t="shared" si="106"/>
        <v>0</v>
      </c>
      <c r="U197" s="90"/>
      <c r="V197" s="90"/>
      <c r="W197" s="90"/>
      <c r="X197" s="116"/>
      <c r="Y197" s="16">
        <f t="shared" si="107"/>
        <v>0</v>
      </c>
      <c r="Z197" s="90"/>
      <c r="AA197" s="90"/>
      <c r="AB197" s="90"/>
      <c r="AC197" s="116"/>
      <c r="AD197" s="16">
        <f t="shared" si="108"/>
        <v>0</v>
      </c>
      <c r="AE197" s="90"/>
      <c r="AF197" s="90"/>
      <c r="AG197" s="90"/>
      <c r="AH197" s="116"/>
      <c r="AI197" s="16">
        <f t="shared" si="109"/>
        <v>0</v>
      </c>
      <c r="AJ197" s="90"/>
      <c r="AK197" s="90"/>
      <c r="AL197" s="90"/>
      <c r="AM197" s="116"/>
      <c r="AN197" s="16">
        <f t="shared" si="110"/>
        <v>0</v>
      </c>
      <c r="AO197" s="90"/>
      <c r="AP197" s="90"/>
      <c r="AQ197" s="90"/>
      <c r="AR197" s="116"/>
      <c r="AS197" s="16">
        <f t="shared" si="111"/>
        <v>0</v>
      </c>
      <c r="AT197" s="90"/>
      <c r="AU197" s="90"/>
      <c r="AV197" s="90"/>
      <c r="AW197" s="116"/>
      <c r="AX197" s="16">
        <f t="shared" si="112"/>
        <v>0</v>
      </c>
      <c r="AY197" s="90"/>
      <c r="AZ197" s="90"/>
      <c r="BA197" s="90"/>
      <c r="BB197" s="116"/>
      <c r="BC197" s="16">
        <f t="shared" si="113"/>
        <v>0</v>
      </c>
      <c r="BD197" s="90"/>
      <c r="BE197" s="90"/>
      <c r="BF197" s="90"/>
      <c r="BG197" s="116"/>
      <c r="BH197" s="16">
        <f t="shared" si="114"/>
        <v>0</v>
      </c>
      <c r="BI197" s="90"/>
      <c r="BJ197" s="90"/>
      <c r="BK197" s="90"/>
      <c r="BL197" s="116"/>
      <c r="BM197" s="16">
        <f t="shared" si="115"/>
        <v>0</v>
      </c>
      <c r="BN197" s="90"/>
      <c r="BO197" s="90"/>
      <c r="BP197" s="90"/>
      <c r="BQ197" s="116"/>
      <c r="BR197" s="16">
        <f t="shared" si="116"/>
        <v>0</v>
      </c>
      <c r="BS197" s="90"/>
      <c r="BT197" s="90"/>
      <c r="BU197" s="90"/>
      <c r="BV197" s="116"/>
      <c r="BW197" s="16">
        <f t="shared" si="117"/>
        <v>0</v>
      </c>
      <c r="BX197" s="90"/>
      <c r="BY197" s="90"/>
      <c r="BZ197" s="90"/>
      <c r="CA197" s="116"/>
      <c r="CB197" s="16">
        <f t="shared" si="118"/>
        <v>0</v>
      </c>
      <c r="CC197" s="90"/>
      <c r="CD197" s="90"/>
      <c r="CE197" s="90"/>
      <c r="CF197" s="116"/>
      <c r="CG197" s="16">
        <f t="shared" si="119"/>
        <v>0</v>
      </c>
      <c r="CH197" s="90"/>
      <c r="CI197" s="90"/>
      <c r="CJ197" s="90"/>
      <c r="CK197" s="116"/>
      <c r="CL197" s="16">
        <f t="shared" si="120"/>
        <v>0</v>
      </c>
      <c r="CM197" s="90"/>
      <c r="CN197" s="90"/>
      <c r="CO197" s="90"/>
      <c r="CP197" s="116"/>
      <c r="CQ197" s="16">
        <f t="shared" si="121"/>
        <v>0</v>
      </c>
      <c r="CR197" s="90"/>
      <c r="CS197" s="90"/>
      <c r="CT197" s="90"/>
      <c r="CU197" s="116"/>
      <c r="CV197" s="16">
        <f t="shared" si="122"/>
        <v>0</v>
      </c>
      <c r="CW197" s="90"/>
      <c r="CX197" s="90"/>
      <c r="CY197" s="90"/>
      <c r="CZ197" s="116"/>
      <c r="DA197" s="16">
        <f t="shared" si="123"/>
        <v>0</v>
      </c>
      <c r="DB197" s="90"/>
      <c r="DC197" s="90"/>
      <c r="DD197" s="90"/>
      <c r="DE197" s="116"/>
      <c r="DF197" s="16">
        <f t="shared" si="124"/>
        <v>0</v>
      </c>
      <c r="DG197" s="90"/>
      <c r="DH197" s="90"/>
      <c r="DI197" s="90"/>
      <c r="DJ197" s="116"/>
      <c r="DK197" s="16">
        <f t="shared" si="125"/>
        <v>0</v>
      </c>
      <c r="DL197" s="90"/>
      <c r="DM197" s="90"/>
      <c r="DN197" s="90"/>
      <c r="DO197" s="116"/>
      <c r="DP197" s="16">
        <f t="shared" si="126"/>
        <v>0</v>
      </c>
      <c r="DQ197" s="90"/>
      <c r="DR197" s="90"/>
      <c r="DS197" s="90"/>
      <c r="DT197" s="116"/>
      <c r="DU197" s="16">
        <f t="shared" si="127"/>
        <v>0</v>
      </c>
      <c r="DV197" s="90"/>
      <c r="DW197" s="90"/>
      <c r="DX197" s="90"/>
      <c r="DY197" s="116"/>
      <c r="DZ197" s="16">
        <f t="shared" si="128"/>
        <v>0</v>
      </c>
      <c r="EA197" s="90"/>
      <c r="EB197" s="90"/>
      <c r="EC197" s="90"/>
      <c r="ED197" s="116"/>
      <c r="EE197" s="16">
        <f t="shared" si="129"/>
        <v>0</v>
      </c>
      <c r="EF197" s="90"/>
      <c r="EG197" s="90"/>
      <c r="EH197" s="90"/>
      <c r="EI197" s="116"/>
      <c r="EJ197" s="16">
        <f t="shared" si="130"/>
        <v>0</v>
      </c>
      <c r="EK197" s="90"/>
      <c r="EL197" s="90"/>
      <c r="EM197" s="90"/>
      <c r="EN197" s="116"/>
      <c r="EO197" s="16">
        <f t="shared" si="131"/>
        <v>0</v>
      </c>
      <c r="EP197" s="90"/>
      <c r="EQ197" s="90"/>
      <c r="ER197" s="90"/>
      <c r="ES197" s="116"/>
      <c r="ET197" s="16">
        <f t="shared" si="132"/>
        <v>0</v>
      </c>
      <c r="EU197" s="90"/>
      <c r="EV197" s="90"/>
      <c r="EW197" s="90"/>
      <c r="EX197" s="116"/>
      <c r="EY197" s="16">
        <f t="shared" si="133"/>
        <v>0</v>
      </c>
      <c r="EZ197" s="90"/>
      <c r="FA197" s="90"/>
      <c r="FB197" s="90"/>
      <c r="FC197" s="116"/>
      <c r="FD197" s="16">
        <f t="shared" si="134"/>
        <v>0</v>
      </c>
      <c r="FE197" s="90"/>
      <c r="FF197" s="90"/>
      <c r="FG197" s="90"/>
      <c r="FH197" s="116"/>
      <c r="FI197" s="16">
        <f t="shared" si="135"/>
        <v>0</v>
      </c>
      <c r="FJ197" s="90"/>
      <c r="FK197" s="90"/>
      <c r="FL197" s="90"/>
      <c r="FM197" s="116"/>
      <c r="FN197" s="16">
        <f t="shared" si="136"/>
        <v>0</v>
      </c>
      <c r="FO197" s="90"/>
      <c r="FP197" s="90"/>
      <c r="FQ197" s="90"/>
      <c r="FR197" s="116"/>
      <c r="FS197" s="16">
        <f t="shared" si="137"/>
        <v>0</v>
      </c>
      <c r="FT197" s="90"/>
      <c r="FU197" s="90"/>
      <c r="FV197" s="90"/>
      <c r="FW197" s="116"/>
      <c r="FX197" s="16">
        <f t="shared" si="138"/>
        <v>0</v>
      </c>
      <c r="FY197" s="90"/>
      <c r="FZ197" s="90"/>
      <c r="GA197" s="90"/>
      <c r="GB197" s="116"/>
      <c r="GC197" s="16">
        <f t="shared" si="139"/>
        <v>0</v>
      </c>
      <c r="GD197" s="90"/>
      <c r="GE197" s="90"/>
      <c r="GF197" s="90"/>
      <c r="GG197" s="116"/>
      <c r="GH197" s="16">
        <f t="shared" si="140"/>
        <v>0</v>
      </c>
      <c r="GI197" s="90"/>
      <c r="GJ197" s="90"/>
      <c r="GK197" s="90"/>
      <c r="GL197" s="116"/>
      <c r="GM197" s="16">
        <f t="shared" si="141"/>
        <v>0</v>
      </c>
      <c r="GN197" s="90"/>
      <c r="GO197" s="90"/>
      <c r="GP197" s="90"/>
      <c r="GQ197" s="116"/>
      <c r="GR197" s="16">
        <f t="shared" si="142"/>
        <v>0</v>
      </c>
      <c r="GS197" s="90"/>
      <c r="GT197" s="90"/>
      <c r="GU197" s="90"/>
      <c r="GV197" s="116"/>
      <c r="GW197" s="16">
        <f t="shared" si="143"/>
        <v>0</v>
      </c>
      <c r="GX197" s="90"/>
      <c r="GY197" s="90"/>
      <c r="GZ197" s="90"/>
      <c r="HA197" s="116"/>
      <c r="HB197" s="16">
        <f t="shared" si="144"/>
        <v>0</v>
      </c>
      <c r="HC197" s="90"/>
      <c r="HD197" s="90"/>
      <c r="HE197" s="90"/>
      <c r="HF197" s="116"/>
      <c r="HG197" s="16">
        <f t="shared" si="145"/>
        <v>0</v>
      </c>
      <c r="HH197" s="90"/>
      <c r="HI197" s="90"/>
      <c r="HJ197" s="90"/>
      <c r="HK197" s="116"/>
      <c r="HL197" s="16">
        <f t="shared" si="146"/>
        <v>0</v>
      </c>
      <c r="HM197" s="90"/>
      <c r="HN197" s="90"/>
      <c r="HO197" s="90"/>
      <c r="HP197" s="116"/>
      <c r="HQ197" s="16">
        <f t="shared" si="147"/>
        <v>0</v>
      </c>
      <c r="HR197" s="90"/>
      <c r="HS197" s="90"/>
      <c r="HT197" s="90"/>
      <c r="HU197" s="116"/>
      <c r="HV197" s="16">
        <f t="shared" si="148"/>
        <v>0</v>
      </c>
      <c r="HW197" s="90"/>
      <c r="HX197" s="90"/>
      <c r="HY197" s="90"/>
      <c r="HZ197" s="116"/>
      <c r="IA197" s="16">
        <f t="shared" si="149"/>
        <v>0</v>
      </c>
      <c r="IB197" s="90"/>
      <c r="IC197" s="90"/>
      <c r="ID197" s="90"/>
      <c r="IE197" s="116"/>
      <c r="IF197" s="16">
        <f t="shared" si="150"/>
        <v>0</v>
      </c>
      <c r="IG197" s="90"/>
      <c r="IH197" s="90"/>
      <c r="II197" s="90"/>
      <c r="IJ197" s="116"/>
      <c r="IK197" s="16">
        <f t="shared" si="151"/>
        <v>0</v>
      </c>
      <c r="IL197" s="90"/>
      <c r="IM197" s="90"/>
      <c r="IN197" s="90"/>
      <c r="IO197" s="116"/>
      <c r="IP197" s="16">
        <f t="shared" si="152"/>
        <v>0</v>
      </c>
    </row>
    <row r="198" spans="1:250" x14ac:dyDescent="0.25">
      <c r="A198" s="90"/>
      <c r="B198" s="90"/>
      <c r="C198" s="90"/>
      <c r="D198" s="116"/>
      <c r="E198" s="16">
        <f t="shared" si="103"/>
        <v>0</v>
      </c>
      <c r="F198" s="90"/>
      <c r="G198" s="90"/>
      <c r="H198" s="90"/>
      <c r="I198" s="116"/>
      <c r="J198" s="16">
        <f t="shared" si="104"/>
        <v>0</v>
      </c>
      <c r="K198" s="90"/>
      <c r="L198" s="90"/>
      <c r="M198" s="90"/>
      <c r="N198" s="116"/>
      <c r="O198" s="16">
        <f t="shared" si="105"/>
        <v>0</v>
      </c>
      <c r="P198" s="90"/>
      <c r="Q198" s="90"/>
      <c r="R198" s="90"/>
      <c r="S198" s="116"/>
      <c r="T198" s="16">
        <f t="shared" si="106"/>
        <v>0</v>
      </c>
      <c r="U198" s="90"/>
      <c r="V198" s="90"/>
      <c r="W198" s="90"/>
      <c r="X198" s="116"/>
      <c r="Y198" s="16">
        <f t="shared" si="107"/>
        <v>0</v>
      </c>
      <c r="Z198" s="90"/>
      <c r="AA198" s="90"/>
      <c r="AB198" s="90"/>
      <c r="AC198" s="116"/>
      <c r="AD198" s="16">
        <f t="shared" si="108"/>
        <v>0</v>
      </c>
      <c r="AE198" s="90"/>
      <c r="AF198" s="90"/>
      <c r="AG198" s="90"/>
      <c r="AH198" s="116"/>
      <c r="AI198" s="16">
        <f t="shared" si="109"/>
        <v>0</v>
      </c>
      <c r="AJ198" s="90"/>
      <c r="AK198" s="90"/>
      <c r="AL198" s="90"/>
      <c r="AM198" s="116"/>
      <c r="AN198" s="16">
        <f t="shared" si="110"/>
        <v>0</v>
      </c>
      <c r="AO198" s="90"/>
      <c r="AP198" s="90"/>
      <c r="AQ198" s="90"/>
      <c r="AR198" s="116"/>
      <c r="AS198" s="16">
        <f t="shared" si="111"/>
        <v>0</v>
      </c>
      <c r="AT198" s="90"/>
      <c r="AU198" s="90"/>
      <c r="AV198" s="90"/>
      <c r="AW198" s="116"/>
      <c r="AX198" s="16">
        <f t="shared" si="112"/>
        <v>0</v>
      </c>
      <c r="AY198" s="90"/>
      <c r="AZ198" s="90"/>
      <c r="BA198" s="90"/>
      <c r="BB198" s="116"/>
      <c r="BC198" s="16">
        <f t="shared" si="113"/>
        <v>0</v>
      </c>
      <c r="BD198" s="90"/>
      <c r="BE198" s="90"/>
      <c r="BF198" s="90"/>
      <c r="BG198" s="116"/>
      <c r="BH198" s="16">
        <f t="shared" si="114"/>
        <v>0</v>
      </c>
      <c r="BI198" s="90"/>
      <c r="BJ198" s="90"/>
      <c r="BK198" s="90"/>
      <c r="BL198" s="116"/>
      <c r="BM198" s="16">
        <f t="shared" si="115"/>
        <v>0</v>
      </c>
      <c r="BN198" s="90"/>
      <c r="BO198" s="90"/>
      <c r="BP198" s="90"/>
      <c r="BQ198" s="116"/>
      <c r="BR198" s="16">
        <f t="shared" si="116"/>
        <v>0</v>
      </c>
      <c r="BS198" s="90"/>
      <c r="BT198" s="90"/>
      <c r="BU198" s="90"/>
      <c r="BV198" s="116"/>
      <c r="BW198" s="16">
        <f t="shared" si="117"/>
        <v>0</v>
      </c>
      <c r="BX198" s="90"/>
      <c r="BY198" s="90"/>
      <c r="BZ198" s="90"/>
      <c r="CA198" s="116"/>
      <c r="CB198" s="16">
        <f t="shared" si="118"/>
        <v>0</v>
      </c>
      <c r="CC198" s="90"/>
      <c r="CD198" s="90"/>
      <c r="CE198" s="90"/>
      <c r="CF198" s="116"/>
      <c r="CG198" s="16">
        <f t="shared" si="119"/>
        <v>0</v>
      </c>
      <c r="CH198" s="90"/>
      <c r="CI198" s="90"/>
      <c r="CJ198" s="90"/>
      <c r="CK198" s="116"/>
      <c r="CL198" s="16">
        <f t="shared" si="120"/>
        <v>0</v>
      </c>
      <c r="CM198" s="90"/>
      <c r="CN198" s="90"/>
      <c r="CO198" s="90"/>
      <c r="CP198" s="116"/>
      <c r="CQ198" s="16">
        <f t="shared" si="121"/>
        <v>0</v>
      </c>
      <c r="CR198" s="90"/>
      <c r="CS198" s="90"/>
      <c r="CT198" s="90"/>
      <c r="CU198" s="116"/>
      <c r="CV198" s="16">
        <f t="shared" si="122"/>
        <v>0</v>
      </c>
      <c r="CW198" s="90"/>
      <c r="CX198" s="90"/>
      <c r="CY198" s="90"/>
      <c r="CZ198" s="116"/>
      <c r="DA198" s="16">
        <f t="shared" si="123"/>
        <v>0</v>
      </c>
      <c r="DB198" s="90"/>
      <c r="DC198" s="90"/>
      <c r="DD198" s="90"/>
      <c r="DE198" s="116"/>
      <c r="DF198" s="16">
        <f t="shared" si="124"/>
        <v>0</v>
      </c>
      <c r="DG198" s="90"/>
      <c r="DH198" s="90"/>
      <c r="DI198" s="90"/>
      <c r="DJ198" s="116"/>
      <c r="DK198" s="16">
        <f t="shared" si="125"/>
        <v>0</v>
      </c>
      <c r="DL198" s="90"/>
      <c r="DM198" s="90"/>
      <c r="DN198" s="90"/>
      <c r="DO198" s="116"/>
      <c r="DP198" s="16">
        <f t="shared" si="126"/>
        <v>0</v>
      </c>
      <c r="DQ198" s="90"/>
      <c r="DR198" s="90"/>
      <c r="DS198" s="90"/>
      <c r="DT198" s="116"/>
      <c r="DU198" s="16">
        <f t="shared" si="127"/>
        <v>0</v>
      </c>
      <c r="DV198" s="90"/>
      <c r="DW198" s="90"/>
      <c r="DX198" s="90"/>
      <c r="DY198" s="116"/>
      <c r="DZ198" s="16">
        <f t="shared" si="128"/>
        <v>0</v>
      </c>
      <c r="EA198" s="90"/>
      <c r="EB198" s="90"/>
      <c r="EC198" s="90"/>
      <c r="ED198" s="116"/>
      <c r="EE198" s="16">
        <f t="shared" si="129"/>
        <v>0</v>
      </c>
      <c r="EF198" s="90"/>
      <c r="EG198" s="90"/>
      <c r="EH198" s="90"/>
      <c r="EI198" s="116"/>
      <c r="EJ198" s="16">
        <f t="shared" si="130"/>
        <v>0</v>
      </c>
      <c r="EK198" s="90"/>
      <c r="EL198" s="90"/>
      <c r="EM198" s="90"/>
      <c r="EN198" s="116"/>
      <c r="EO198" s="16">
        <f t="shared" si="131"/>
        <v>0</v>
      </c>
      <c r="EP198" s="90"/>
      <c r="EQ198" s="90"/>
      <c r="ER198" s="90"/>
      <c r="ES198" s="116"/>
      <c r="ET198" s="16">
        <f t="shared" si="132"/>
        <v>0</v>
      </c>
      <c r="EU198" s="90"/>
      <c r="EV198" s="90"/>
      <c r="EW198" s="90"/>
      <c r="EX198" s="116"/>
      <c r="EY198" s="16">
        <f t="shared" si="133"/>
        <v>0</v>
      </c>
      <c r="EZ198" s="90"/>
      <c r="FA198" s="90"/>
      <c r="FB198" s="90"/>
      <c r="FC198" s="116"/>
      <c r="FD198" s="16">
        <f t="shared" si="134"/>
        <v>0</v>
      </c>
      <c r="FE198" s="90"/>
      <c r="FF198" s="90"/>
      <c r="FG198" s="90"/>
      <c r="FH198" s="116"/>
      <c r="FI198" s="16">
        <f t="shared" si="135"/>
        <v>0</v>
      </c>
      <c r="FJ198" s="90"/>
      <c r="FK198" s="90"/>
      <c r="FL198" s="90"/>
      <c r="FM198" s="116"/>
      <c r="FN198" s="16">
        <f t="shared" si="136"/>
        <v>0</v>
      </c>
      <c r="FO198" s="90"/>
      <c r="FP198" s="90"/>
      <c r="FQ198" s="90"/>
      <c r="FR198" s="116"/>
      <c r="FS198" s="16">
        <f t="shared" si="137"/>
        <v>0</v>
      </c>
      <c r="FT198" s="90"/>
      <c r="FU198" s="90"/>
      <c r="FV198" s="90"/>
      <c r="FW198" s="116"/>
      <c r="FX198" s="16">
        <f t="shared" si="138"/>
        <v>0</v>
      </c>
      <c r="FY198" s="90"/>
      <c r="FZ198" s="90"/>
      <c r="GA198" s="90"/>
      <c r="GB198" s="116"/>
      <c r="GC198" s="16">
        <f t="shared" si="139"/>
        <v>0</v>
      </c>
      <c r="GD198" s="90"/>
      <c r="GE198" s="90"/>
      <c r="GF198" s="90"/>
      <c r="GG198" s="116"/>
      <c r="GH198" s="16">
        <f t="shared" si="140"/>
        <v>0</v>
      </c>
      <c r="GI198" s="90"/>
      <c r="GJ198" s="90"/>
      <c r="GK198" s="90"/>
      <c r="GL198" s="116"/>
      <c r="GM198" s="16">
        <f t="shared" si="141"/>
        <v>0</v>
      </c>
      <c r="GN198" s="90"/>
      <c r="GO198" s="90"/>
      <c r="GP198" s="90"/>
      <c r="GQ198" s="116"/>
      <c r="GR198" s="16">
        <f t="shared" si="142"/>
        <v>0</v>
      </c>
      <c r="GS198" s="90"/>
      <c r="GT198" s="90"/>
      <c r="GU198" s="90"/>
      <c r="GV198" s="116"/>
      <c r="GW198" s="16">
        <f t="shared" si="143"/>
        <v>0</v>
      </c>
      <c r="GX198" s="90"/>
      <c r="GY198" s="90"/>
      <c r="GZ198" s="90"/>
      <c r="HA198" s="116"/>
      <c r="HB198" s="16">
        <f t="shared" si="144"/>
        <v>0</v>
      </c>
      <c r="HC198" s="90"/>
      <c r="HD198" s="90"/>
      <c r="HE198" s="90"/>
      <c r="HF198" s="116"/>
      <c r="HG198" s="16">
        <f t="shared" si="145"/>
        <v>0</v>
      </c>
      <c r="HH198" s="90"/>
      <c r="HI198" s="90"/>
      <c r="HJ198" s="90"/>
      <c r="HK198" s="116"/>
      <c r="HL198" s="16">
        <f t="shared" si="146"/>
        <v>0</v>
      </c>
      <c r="HM198" s="90"/>
      <c r="HN198" s="90"/>
      <c r="HO198" s="90"/>
      <c r="HP198" s="116"/>
      <c r="HQ198" s="16">
        <f t="shared" si="147"/>
        <v>0</v>
      </c>
      <c r="HR198" s="90"/>
      <c r="HS198" s="90"/>
      <c r="HT198" s="90"/>
      <c r="HU198" s="116"/>
      <c r="HV198" s="16">
        <f t="shared" si="148"/>
        <v>0</v>
      </c>
      <c r="HW198" s="90"/>
      <c r="HX198" s="90"/>
      <c r="HY198" s="90"/>
      <c r="HZ198" s="116"/>
      <c r="IA198" s="16">
        <f t="shared" si="149"/>
        <v>0</v>
      </c>
      <c r="IB198" s="90"/>
      <c r="IC198" s="90"/>
      <c r="ID198" s="90"/>
      <c r="IE198" s="116"/>
      <c r="IF198" s="16">
        <f t="shared" si="150"/>
        <v>0</v>
      </c>
      <c r="IG198" s="90"/>
      <c r="IH198" s="90"/>
      <c r="II198" s="90"/>
      <c r="IJ198" s="116"/>
      <c r="IK198" s="16">
        <f t="shared" si="151"/>
        <v>0</v>
      </c>
      <c r="IL198" s="90"/>
      <c r="IM198" s="90"/>
      <c r="IN198" s="90"/>
      <c r="IO198" s="116"/>
      <c r="IP198" s="16">
        <f t="shared" si="152"/>
        <v>0</v>
      </c>
    </row>
    <row r="199" spans="1:250" x14ac:dyDescent="0.25">
      <c r="A199" s="90"/>
      <c r="B199" s="90"/>
      <c r="C199" s="90"/>
      <c r="D199" s="116"/>
      <c r="E199" s="16">
        <f t="shared" si="103"/>
        <v>0</v>
      </c>
      <c r="F199" s="90"/>
      <c r="G199" s="90"/>
      <c r="H199" s="90"/>
      <c r="I199" s="116"/>
      <c r="J199" s="16">
        <f t="shared" si="104"/>
        <v>0</v>
      </c>
      <c r="K199" s="90"/>
      <c r="L199" s="90"/>
      <c r="M199" s="90"/>
      <c r="N199" s="116"/>
      <c r="O199" s="16">
        <f t="shared" si="105"/>
        <v>0</v>
      </c>
      <c r="P199" s="90"/>
      <c r="Q199" s="90"/>
      <c r="R199" s="90"/>
      <c r="S199" s="116"/>
      <c r="T199" s="16">
        <f t="shared" si="106"/>
        <v>0</v>
      </c>
      <c r="U199" s="90"/>
      <c r="V199" s="90"/>
      <c r="W199" s="90"/>
      <c r="X199" s="116"/>
      <c r="Y199" s="16">
        <f t="shared" si="107"/>
        <v>0</v>
      </c>
      <c r="Z199" s="90"/>
      <c r="AA199" s="90"/>
      <c r="AB199" s="90"/>
      <c r="AC199" s="116"/>
      <c r="AD199" s="16">
        <f t="shared" si="108"/>
        <v>0</v>
      </c>
      <c r="AE199" s="90"/>
      <c r="AF199" s="90"/>
      <c r="AG199" s="90"/>
      <c r="AH199" s="116"/>
      <c r="AI199" s="16">
        <f t="shared" si="109"/>
        <v>0</v>
      </c>
      <c r="AJ199" s="90"/>
      <c r="AK199" s="90"/>
      <c r="AL199" s="90"/>
      <c r="AM199" s="116"/>
      <c r="AN199" s="16">
        <f t="shared" si="110"/>
        <v>0</v>
      </c>
      <c r="AO199" s="90"/>
      <c r="AP199" s="90"/>
      <c r="AQ199" s="90"/>
      <c r="AR199" s="116"/>
      <c r="AS199" s="16">
        <f t="shared" si="111"/>
        <v>0</v>
      </c>
      <c r="AT199" s="90"/>
      <c r="AU199" s="90"/>
      <c r="AV199" s="90"/>
      <c r="AW199" s="116"/>
      <c r="AX199" s="16">
        <f t="shared" si="112"/>
        <v>0</v>
      </c>
      <c r="AY199" s="90"/>
      <c r="AZ199" s="90"/>
      <c r="BA199" s="90"/>
      <c r="BB199" s="116"/>
      <c r="BC199" s="16">
        <f t="shared" si="113"/>
        <v>0</v>
      </c>
      <c r="BD199" s="90"/>
      <c r="BE199" s="90"/>
      <c r="BF199" s="90"/>
      <c r="BG199" s="116"/>
      <c r="BH199" s="16">
        <f t="shared" si="114"/>
        <v>0</v>
      </c>
      <c r="BI199" s="90"/>
      <c r="BJ199" s="90"/>
      <c r="BK199" s="90"/>
      <c r="BL199" s="116"/>
      <c r="BM199" s="16">
        <f t="shared" si="115"/>
        <v>0</v>
      </c>
      <c r="BN199" s="90"/>
      <c r="BO199" s="90"/>
      <c r="BP199" s="90"/>
      <c r="BQ199" s="116"/>
      <c r="BR199" s="16">
        <f t="shared" si="116"/>
        <v>0</v>
      </c>
      <c r="BS199" s="90"/>
      <c r="BT199" s="90"/>
      <c r="BU199" s="90"/>
      <c r="BV199" s="116"/>
      <c r="BW199" s="16">
        <f t="shared" si="117"/>
        <v>0</v>
      </c>
      <c r="BX199" s="90"/>
      <c r="BY199" s="90"/>
      <c r="BZ199" s="90"/>
      <c r="CA199" s="116"/>
      <c r="CB199" s="16">
        <f t="shared" si="118"/>
        <v>0</v>
      </c>
      <c r="CC199" s="90"/>
      <c r="CD199" s="90"/>
      <c r="CE199" s="90"/>
      <c r="CF199" s="116"/>
      <c r="CG199" s="16">
        <f t="shared" si="119"/>
        <v>0</v>
      </c>
      <c r="CH199" s="90"/>
      <c r="CI199" s="90"/>
      <c r="CJ199" s="90"/>
      <c r="CK199" s="116"/>
      <c r="CL199" s="16">
        <f t="shared" si="120"/>
        <v>0</v>
      </c>
      <c r="CM199" s="90"/>
      <c r="CN199" s="90"/>
      <c r="CO199" s="90"/>
      <c r="CP199" s="116"/>
      <c r="CQ199" s="16">
        <f t="shared" si="121"/>
        <v>0</v>
      </c>
      <c r="CR199" s="90"/>
      <c r="CS199" s="90"/>
      <c r="CT199" s="90"/>
      <c r="CU199" s="116"/>
      <c r="CV199" s="16">
        <f t="shared" si="122"/>
        <v>0</v>
      </c>
      <c r="CW199" s="90"/>
      <c r="CX199" s="90"/>
      <c r="CY199" s="90"/>
      <c r="CZ199" s="116"/>
      <c r="DA199" s="16">
        <f t="shared" si="123"/>
        <v>0</v>
      </c>
      <c r="DB199" s="90"/>
      <c r="DC199" s="90"/>
      <c r="DD199" s="90"/>
      <c r="DE199" s="116"/>
      <c r="DF199" s="16">
        <f t="shared" si="124"/>
        <v>0</v>
      </c>
      <c r="DG199" s="90"/>
      <c r="DH199" s="90"/>
      <c r="DI199" s="90"/>
      <c r="DJ199" s="116"/>
      <c r="DK199" s="16">
        <f t="shared" si="125"/>
        <v>0</v>
      </c>
      <c r="DL199" s="90"/>
      <c r="DM199" s="90"/>
      <c r="DN199" s="90"/>
      <c r="DO199" s="116"/>
      <c r="DP199" s="16">
        <f t="shared" si="126"/>
        <v>0</v>
      </c>
      <c r="DQ199" s="90"/>
      <c r="DR199" s="90"/>
      <c r="DS199" s="90"/>
      <c r="DT199" s="116"/>
      <c r="DU199" s="16">
        <f t="shared" si="127"/>
        <v>0</v>
      </c>
      <c r="DV199" s="90"/>
      <c r="DW199" s="90"/>
      <c r="DX199" s="90"/>
      <c r="DY199" s="116"/>
      <c r="DZ199" s="16">
        <f t="shared" si="128"/>
        <v>0</v>
      </c>
      <c r="EA199" s="90"/>
      <c r="EB199" s="90"/>
      <c r="EC199" s="90"/>
      <c r="ED199" s="116"/>
      <c r="EE199" s="16">
        <f t="shared" si="129"/>
        <v>0</v>
      </c>
      <c r="EF199" s="90"/>
      <c r="EG199" s="90"/>
      <c r="EH199" s="90"/>
      <c r="EI199" s="116"/>
      <c r="EJ199" s="16">
        <f t="shared" si="130"/>
        <v>0</v>
      </c>
      <c r="EK199" s="90"/>
      <c r="EL199" s="90"/>
      <c r="EM199" s="90"/>
      <c r="EN199" s="116"/>
      <c r="EO199" s="16">
        <f t="shared" si="131"/>
        <v>0</v>
      </c>
      <c r="EP199" s="90"/>
      <c r="EQ199" s="90"/>
      <c r="ER199" s="90"/>
      <c r="ES199" s="116"/>
      <c r="ET199" s="16">
        <f t="shared" si="132"/>
        <v>0</v>
      </c>
      <c r="EU199" s="90"/>
      <c r="EV199" s="90"/>
      <c r="EW199" s="90"/>
      <c r="EX199" s="116"/>
      <c r="EY199" s="16">
        <f t="shared" si="133"/>
        <v>0</v>
      </c>
      <c r="EZ199" s="90"/>
      <c r="FA199" s="90"/>
      <c r="FB199" s="90"/>
      <c r="FC199" s="116"/>
      <c r="FD199" s="16">
        <f t="shared" si="134"/>
        <v>0</v>
      </c>
      <c r="FE199" s="90"/>
      <c r="FF199" s="90"/>
      <c r="FG199" s="90"/>
      <c r="FH199" s="116"/>
      <c r="FI199" s="16">
        <f t="shared" si="135"/>
        <v>0</v>
      </c>
      <c r="FJ199" s="90"/>
      <c r="FK199" s="90"/>
      <c r="FL199" s="90"/>
      <c r="FM199" s="116"/>
      <c r="FN199" s="16">
        <f t="shared" si="136"/>
        <v>0</v>
      </c>
      <c r="FO199" s="90"/>
      <c r="FP199" s="90"/>
      <c r="FQ199" s="90"/>
      <c r="FR199" s="116"/>
      <c r="FS199" s="16">
        <f t="shared" si="137"/>
        <v>0</v>
      </c>
      <c r="FT199" s="90"/>
      <c r="FU199" s="90"/>
      <c r="FV199" s="90"/>
      <c r="FW199" s="116"/>
      <c r="FX199" s="16">
        <f t="shared" si="138"/>
        <v>0</v>
      </c>
      <c r="FY199" s="90"/>
      <c r="FZ199" s="90"/>
      <c r="GA199" s="90"/>
      <c r="GB199" s="116"/>
      <c r="GC199" s="16">
        <f t="shared" si="139"/>
        <v>0</v>
      </c>
      <c r="GD199" s="90"/>
      <c r="GE199" s="90"/>
      <c r="GF199" s="90"/>
      <c r="GG199" s="116"/>
      <c r="GH199" s="16">
        <f t="shared" si="140"/>
        <v>0</v>
      </c>
      <c r="GI199" s="90"/>
      <c r="GJ199" s="90"/>
      <c r="GK199" s="90"/>
      <c r="GL199" s="116"/>
      <c r="GM199" s="16">
        <f t="shared" si="141"/>
        <v>0</v>
      </c>
      <c r="GN199" s="90"/>
      <c r="GO199" s="90"/>
      <c r="GP199" s="90"/>
      <c r="GQ199" s="116"/>
      <c r="GR199" s="16">
        <f t="shared" si="142"/>
        <v>0</v>
      </c>
      <c r="GS199" s="90"/>
      <c r="GT199" s="90"/>
      <c r="GU199" s="90"/>
      <c r="GV199" s="116"/>
      <c r="GW199" s="16">
        <f t="shared" si="143"/>
        <v>0</v>
      </c>
      <c r="GX199" s="90"/>
      <c r="GY199" s="90"/>
      <c r="GZ199" s="90"/>
      <c r="HA199" s="116"/>
      <c r="HB199" s="16">
        <f t="shared" si="144"/>
        <v>0</v>
      </c>
      <c r="HC199" s="90"/>
      <c r="HD199" s="90"/>
      <c r="HE199" s="90"/>
      <c r="HF199" s="116"/>
      <c r="HG199" s="16">
        <f t="shared" si="145"/>
        <v>0</v>
      </c>
      <c r="HH199" s="90"/>
      <c r="HI199" s="90"/>
      <c r="HJ199" s="90"/>
      <c r="HK199" s="116"/>
      <c r="HL199" s="16">
        <f t="shared" si="146"/>
        <v>0</v>
      </c>
      <c r="HM199" s="90"/>
      <c r="HN199" s="90"/>
      <c r="HO199" s="90"/>
      <c r="HP199" s="116"/>
      <c r="HQ199" s="16">
        <f t="shared" si="147"/>
        <v>0</v>
      </c>
      <c r="HR199" s="90"/>
      <c r="HS199" s="90"/>
      <c r="HT199" s="90"/>
      <c r="HU199" s="116"/>
      <c r="HV199" s="16">
        <f t="shared" si="148"/>
        <v>0</v>
      </c>
      <c r="HW199" s="90"/>
      <c r="HX199" s="90"/>
      <c r="HY199" s="90"/>
      <c r="HZ199" s="116"/>
      <c r="IA199" s="16">
        <f t="shared" si="149"/>
        <v>0</v>
      </c>
      <c r="IB199" s="90"/>
      <c r="IC199" s="90"/>
      <c r="ID199" s="90"/>
      <c r="IE199" s="116"/>
      <c r="IF199" s="16">
        <f t="shared" si="150"/>
        <v>0</v>
      </c>
      <c r="IG199" s="90"/>
      <c r="IH199" s="90"/>
      <c r="II199" s="90"/>
      <c r="IJ199" s="116"/>
      <c r="IK199" s="16">
        <f t="shared" si="151"/>
        <v>0</v>
      </c>
      <c r="IL199" s="90"/>
      <c r="IM199" s="90"/>
      <c r="IN199" s="90"/>
      <c r="IO199" s="116"/>
      <c r="IP199" s="16">
        <f t="shared" si="152"/>
        <v>0</v>
      </c>
    </row>
    <row r="200" spans="1:250" x14ac:dyDescent="0.25">
      <c r="A200" s="90"/>
      <c r="B200" s="90"/>
      <c r="C200" s="90"/>
      <c r="D200" s="116"/>
      <c r="E200" s="16">
        <f t="shared" si="103"/>
        <v>0</v>
      </c>
      <c r="F200" s="90"/>
      <c r="G200" s="90"/>
      <c r="H200" s="90"/>
      <c r="I200" s="116"/>
      <c r="J200" s="16">
        <f t="shared" si="104"/>
        <v>0</v>
      </c>
      <c r="K200" s="90"/>
      <c r="L200" s="90"/>
      <c r="M200" s="90"/>
      <c r="N200" s="116"/>
      <c r="O200" s="16">
        <f t="shared" si="105"/>
        <v>0</v>
      </c>
      <c r="P200" s="90"/>
      <c r="Q200" s="90"/>
      <c r="R200" s="90"/>
      <c r="S200" s="116"/>
      <c r="T200" s="16">
        <f t="shared" si="106"/>
        <v>0</v>
      </c>
      <c r="U200" s="90"/>
      <c r="V200" s="90"/>
      <c r="W200" s="90"/>
      <c r="X200" s="116"/>
      <c r="Y200" s="16">
        <f t="shared" si="107"/>
        <v>0</v>
      </c>
      <c r="Z200" s="90"/>
      <c r="AA200" s="90"/>
      <c r="AB200" s="90"/>
      <c r="AC200" s="116"/>
      <c r="AD200" s="16">
        <f t="shared" si="108"/>
        <v>0</v>
      </c>
      <c r="AE200" s="90"/>
      <c r="AF200" s="90"/>
      <c r="AG200" s="90"/>
      <c r="AH200" s="116"/>
      <c r="AI200" s="16">
        <f t="shared" si="109"/>
        <v>0</v>
      </c>
      <c r="AJ200" s="90"/>
      <c r="AK200" s="90"/>
      <c r="AL200" s="90"/>
      <c r="AM200" s="116"/>
      <c r="AN200" s="16">
        <f t="shared" si="110"/>
        <v>0</v>
      </c>
      <c r="AO200" s="90"/>
      <c r="AP200" s="90"/>
      <c r="AQ200" s="90"/>
      <c r="AR200" s="116"/>
      <c r="AS200" s="16">
        <f t="shared" si="111"/>
        <v>0</v>
      </c>
      <c r="AT200" s="90"/>
      <c r="AU200" s="90"/>
      <c r="AV200" s="90"/>
      <c r="AW200" s="116"/>
      <c r="AX200" s="16">
        <f t="shared" si="112"/>
        <v>0</v>
      </c>
      <c r="AY200" s="90"/>
      <c r="AZ200" s="90"/>
      <c r="BA200" s="90"/>
      <c r="BB200" s="116"/>
      <c r="BC200" s="16">
        <f t="shared" si="113"/>
        <v>0</v>
      </c>
      <c r="BD200" s="90"/>
      <c r="BE200" s="90"/>
      <c r="BF200" s="90"/>
      <c r="BG200" s="116"/>
      <c r="BH200" s="16">
        <f t="shared" si="114"/>
        <v>0</v>
      </c>
      <c r="BI200" s="90"/>
      <c r="BJ200" s="90"/>
      <c r="BK200" s="90"/>
      <c r="BL200" s="116"/>
      <c r="BM200" s="16">
        <f t="shared" si="115"/>
        <v>0</v>
      </c>
      <c r="BN200" s="90"/>
      <c r="BO200" s="90"/>
      <c r="BP200" s="90"/>
      <c r="BQ200" s="116"/>
      <c r="BR200" s="16">
        <f t="shared" si="116"/>
        <v>0</v>
      </c>
      <c r="BS200" s="90"/>
      <c r="BT200" s="90"/>
      <c r="BU200" s="90"/>
      <c r="BV200" s="116"/>
      <c r="BW200" s="16">
        <f t="shared" si="117"/>
        <v>0</v>
      </c>
      <c r="BX200" s="90"/>
      <c r="BY200" s="90"/>
      <c r="BZ200" s="90"/>
      <c r="CA200" s="116"/>
      <c r="CB200" s="16">
        <f t="shared" si="118"/>
        <v>0</v>
      </c>
      <c r="CC200" s="90"/>
      <c r="CD200" s="90"/>
      <c r="CE200" s="90"/>
      <c r="CF200" s="116"/>
      <c r="CG200" s="16">
        <f t="shared" si="119"/>
        <v>0</v>
      </c>
      <c r="CH200" s="90"/>
      <c r="CI200" s="90"/>
      <c r="CJ200" s="90"/>
      <c r="CK200" s="116"/>
      <c r="CL200" s="16">
        <f t="shared" si="120"/>
        <v>0</v>
      </c>
      <c r="CM200" s="90"/>
      <c r="CN200" s="90"/>
      <c r="CO200" s="90"/>
      <c r="CP200" s="116"/>
      <c r="CQ200" s="16">
        <f t="shared" si="121"/>
        <v>0</v>
      </c>
      <c r="CR200" s="90"/>
      <c r="CS200" s="90"/>
      <c r="CT200" s="90"/>
      <c r="CU200" s="116"/>
      <c r="CV200" s="16">
        <f t="shared" si="122"/>
        <v>0</v>
      </c>
      <c r="CW200" s="90"/>
      <c r="CX200" s="90"/>
      <c r="CY200" s="90"/>
      <c r="CZ200" s="116"/>
      <c r="DA200" s="16">
        <f t="shared" si="123"/>
        <v>0</v>
      </c>
      <c r="DB200" s="90"/>
      <c r="DC200" s="90"/>
      <c r="DD200" s="90"/>
      <c r="DE200" s="116"/>
      <c r="DF200" s="16">
        <f t="shared" si="124"/>
        <v>0</v>
      </c>
      <c r="DG200" s="90"/>
      <c r="DH200" s="90"/>
      <c r="DI200" s="90"/>
      <c r="DJ200" s="116"/>
      <c r="DK200" s="16">
        <f t="shared" si="125"/>
        <v>0</v>
      </c>
      <c r="DL200" s="90"/>
      <c r="DM200" s="90"/>
      <c r="DN200" s="90"/>
      <c r="DO200" s="116"/>
      <c r="DP200" s="16">
        <f t="shared" si="126"/>
        <v>0</v>
      </c>
      <c r="DQ200" s="90"/>
      <c r="DR200" s="90"/>
      <c r="DS200" s="90"/>
      <c r="DT200" s="116"/>
      <c r="DU200" s="16">
        <f t="shared" si="127"/>
        <v>0</v>
      </c>
      <c r="DV200" s="90"/>
      <c r="DW200" s="90"/>
      <c r="DX200" s="90"/>
      <c r="DY200" s="116"/>
      <c r="DZ200" s="16">
        <f t="shared" si="128"/>
        <v>0</v>
      </c>
      <c r="EA200" s="90"/>
      <c r="EB200" s="90"/>
      <c r="EC200" s="90"/>
      <c r="ED200" s="116"/>
      <c r="EE200" s="16">
        <f t="shared" si="129"/>
        <v>0</v>
      </c>
      <c r="EF200" s="90"/>
      <c r="EG200" s="90"/>
      <c r="EH200" s="90"/>
      <c r="EI200" s="116"/>
      <c r="EJ200" s="16">
        <f t="shared" si="130"/>
        <v>0</v>
      </c>
      <c r="EK200" s="90"/>
      <c r="EL200" s="90"/>
      <c r="EM200" s="90"/>
      <c r="EN200" s="116"/>
      <c r="EO200" s="16">
        <f t="shared" si="131"/>
        <v>0</v>
      </c>
      <c r="EP200" s="90"/>
      <c r="EQ200" s="90"/>
      <c r="ER200" s="90"/>
      <c r="ES200" s="116"/>
      <c r="ET200" s="16">
        <f t="shared" si="132"/>
        <v>0</v>
      </c>
      <c r="EU200" s="90"/>
      <c r="EV200" s="90"/>
      <c r="EW200" s="90"/>
      <c r="EX200" s="116"/>
      <c r="EY200" s="16">
        <f t="shared" si="133"/>
        <v>0</v>
      </c>
      <c r="EZ200" s="90"/>
      <c r="FA200" s="90"/>
      <c r="FB200" s="90"/>
      <c r="FC200" s="116"/>
      <c r="FD200" s="16">
        <f t="shared" si="134"/>
        <v>0</v>
      </c>
      <c r="FE200" s="90"/>
      <c r="FF200" s="90"/>
      <c r="FG200" s="90"/>
      <c r="FH200" s="116"/>
      <c r="FI200" s="16">
        <f t="shared" si="135"/>
        <v>0</v>
      </c>
      <c r="FJ200" s="90"/>
      <c r="FK200" s="90"/>
      <c r="FL200" s="90"/>
      <c r="FM200" s="116"/>
      <c r="FN200" s="16">
        <f t="shared" si="136"/>
        <v>0</v>
      </c>
      <c r="FO200" s="90"/>
      <c r="FP200" s="90"/>
      <c r="FQ200" s="90"/>
      <c r="FR200" s="116"/>
      <c r="FS200" s="16">
        <f t="shared" si="137"/>
        <v>0</v>
      </c>
      <c r="FT200" s="90"/>
      <c r="FU200" s="90"/>
      <c r="FV200" s="90"/>
      <c r="FW200" s="116"/>
      <c r="FX200" s="16">
        <f t="shared" si="138"/>
        <v>0</v>
      </c>
      <c r="FY200" s="90"/>
      <c r="FZ200" s="90"/>
      <c r="GA200" s="90"/>
      <c r="GB200" s="116"/>
      <c r="GC200" s="16">
        <f t="shared" si="139"/>
        <v>0</v>
      </c>
      <c r="GD200" s="90"/>
      <c r="GE200" s="90"/>
      <c r="GF200" s="90"/>
      <c r="GG200" s="116"/>
      <c r="GH200" s="16">
        <f t="shared" si="140"/>
        <v>0</v>
      </c>
      <c r="GI200" s="90"/>
      <c r="GJ200" s="90"/>
      <c r="GK200" s="90"/>
      <c r="GL200" s="116"/>
      <c r="GM200" s="16">
        <f t="shared" si="141"/>
        <v>0</v>
      </c>
      <c r="GN200" s="90"/>
      <c r="GO200" s="90"/>
      <c r="GP200" s="90"/>
      <c r="GQ200" s="116"/>
      <c r="GR200" s="16">
        <f t="shared" si="142"/>
        <v>0</v>
      </c>
      <c r="GS200" s="90"/>
      <c r="GT200" s="90"/>
      <c r="GU200" s="90"/>
      <c r="GV200" s="116"/>
      <c r="GW200" s="16">
        <f t="shared" si="143"/>
        <v>0</v>
      </c>
      <c r="GX200" s="90"/>
      <c r="GY200" s="90"/>
      <c r="GZ200" s="90"/>
      <c r="HA200" s="116"/>
      <c r="HB200" s="16">
        <f t="shared" si="144"/>
        <v>0</v>
      </c>
      <c r="HC200" s="90"/>
      <c r="HD200" s="90"/>
      <c r="HE200" s="90"/>
      <c r="HF200" s="116"/>
      <c r="HG200" s="16">
        <f t="shared" si="145"/>
        <v>0</v>
      </c>
      <c r="HH200" s="90"/>
      <c r="HI200" s="90"/>
      <c r="HJ200" s="90"/>
      <c r="HK200" s="116"/>
      <c r="HL200" s="16">
        <f t="shared" si="146"/>
        <v>0</v>
      </c>
      <c r="HM200" s="90"/>
      <c r="HN200" s="90"/>
      <c r="HO200" s="90"/>
      <c r="HP200" s="116"/>
      <c r="HQ200" s="16">
        <f t="shared" si="147"/>
        <v>0</v>
      </c>
      <c r="HR200" s="90"/>
      <c r="HS200" s="90"/>
      <c r="HT200" s="90"/>
      <c r="HU200" s="116"/>
      <c r="HV200" s="16">
        <f t="shared" si="148"/>
        <v>0</v>
      </c>
      <c r="HW200" s="90"/>
      <c r="HX200" s="90"/>
      <c r="HY200" s="90"/>
      <c r="HZ200" s="116"/>
      <c r="IA200" s="16">
        <f t="shared" si="149"/>
        <v>0</v>
      </c>
      <c r="IB200" s="90"/>
      <c r="IC200" s="90"/>
      <c r="ID200" s="90"/>
      <c r="IE200" s="116"/>
      <c r="IF200" s="16">
        <f t="shared" si="150"/>
        <v>0</v>
      </c>
      <c r="IG200" s="90"/>
      <c r="IH200" s="90"/>
      <c r="II200" s="90"/>
      <c r="IJ200" s="116"/>
      <c r="IK200" s="16">
        <f t="shared" si="151"/>
        <v>0</v>
      </c>
      <c r="IL200" s="90"/>
      <c r="IM200" s="90"/>
      <c r="IN200" s="90"/>
      <c r="IO200" s="116"/>
      <c r="IP200" s="16">
        <f t="shared" si="152"/>
        <v>0</v>
      </c>
    </row>
    <row r="201" spans="1:250" x14ac:dyDescent="0.25">
      <c r="A201" s="90"/>
      <c r="B201" s="90"/>
      <c r="C201" s="90"/>
      <c r="D201" s="116"/>
      <c r="E201" s="16">
        <f t="shared" si="103"/>
        <v>0</v>
      </c>
      <c r="F201" s="90"/>
      <c r="G201" s="90"/>
      <c r="H201" s="90"/>
      <c r="I201" s="116"/>
      <c r="J201" s="16">
        <f t="shared" si="104"/>
        <v>0</v>
      </c>
      <c r="K201" s="90"/>
      <c r="L201" s="90"/>
      <c r="M201" s="90"/>
      <c r="N201" s="116"/>
      <c r="O201" s="16">
        <f t="shared" si="105"/>
        <v>0</v>
      </c>
      <c r="P201" s="90"/>
      <c r="Q201" s="90"/>
      <c r="R201" s="90"/>
      <c r="S201" s="116"/>
      <c r="T201" s="16">
        <f t="shared" si="106"/>
        <v>0</v>
      </c>
      <c r="U201" s="90"/>
      <c r="V201" s="90"/>
      <c r="W201" s="90"/>
      <c r="X201" s="116"/>
      <c r="Y201" s="16">
        <f t="shared" si="107"/>
        <v>0</v>
      </c>
      <c r="Z201" s="90"/>
      <c r="AA201" s="90"/>
      <c r="AB201" s="90"/>
      <c r="AC201" s="116"/>
      <c r="AD201" s="16">
        <f t="shared" si="108"/>
        <v>0</v>
      </c>
      <c r="AE201" s="90"/>
      <c r="AF201" s="90"/>
      <c r="AG201" s="90"/>
      <c r="AH201" s="116"/>
      <c r="AI201" s="16">
        <f t="shared" si="109"/>
        <v>0</v>
      </c>
      <c r="AJ201" s="90"/>
      <c r="AK201" s="90"/>
      <c r="AL201" s="90"/>
      <c r="AM201" s="116"/>
      <c r="AN201" s="16">
        <f t="shared" si="110"/>
        <v>0</v>
      </c>
      <c r="AO201" s="90"/>
      <c r="AP201" s="90"/>
      <c r="AQ201" s="90"/>
      <c r="AR201" s="116"/>
      <c r="AS201" s="16">
        <f t="shared" si="111"/>
        <v>0</v>
      </c>
      <c r="AT201" s="90"/>
      <c r="AU201" s="90"/>
      <c r="AV201" s="90"/>
      <c r="AW201" s="116"/>
      <c r="AX201" s="16">
        <f t="shared" si="112"/>
        <v>0</v>
      </c>
      <c r="AY201" s="90"/>
      <c r="AZ201" s="90"/>
      <c r="BA201" s="90"/>
      <c r="BB201" s="116"/>
      <c r="BC201" s="16">
        <f t="shared" si="113"/>
        <v>0</v>
      </c>
      <c r="BD201" s="90"/>
      <c r="BE201" s="90"/>
      <c r="BF201" s="90"/>
      <c r="BG201" s="116"/>
      <c r="BH201" s="16">
        <f t="shared" si="114"/>
        <v>0</v>
      </c>
      <c r="BI201" s="90"/>
      <c r="BJ201" s="90"/>
      <c r="BK201" s="90"/>
      <c r="BL201" s="116"/>
      <c r="BM201" s="16">
        <f t="shared" si="115"/>
        <v>0</v>
      </c>
      <c r="BN201" s="90"/>
      <c r="BO201" s="90"/>
      <c r="BP201" s="90"/>
      <c r="BQ201" s="116"/>
      <c r="BR201" s="16">
        <f t="shared" si="116"/>
        <v>0</v>
      </c>
      <c r="BS201" s="90"/>
      <c r="BT201" s="90"/>
      <c r="BU201" s="90"/>
      <c r="BV201" s="116"/>
      <c r="BW201" s="16">
        <f t="shared" si="117"/>
        <v>0</v>
      </c>
      <c r="BX201" s="90"/>
      <c r="BY201" s="90"/>
      <c r="BZ201" s="90"/>
      <c r="CA201" s="116"/>
      <c r="CB201" s="16">
        <f t="shared" si="118"/>
        <v>0</v>
      </c>
      <c r="CC201" s="90"/>
      <c r="CD201" s="90"/>
      <c r="CE201" s="90"/>
      <c r="CF201" s="116"/>
      <c r="CG201" s="16">
        <f t="shared" si="119"/>
        <v>0</v>
      </c>
      <c r="CH201" s="90"/>
      <c r="CI201" s="90"/>
      <c r="CJ201" s="90"/>
      <c r="CK201" s="116"/>
      <c r="CL201" s="16">
        <f t="shared" si="120"/>
        <v>0</v>
      </c>
      <c r="CM201" s="90"/>
      <c r="CN201" s="90"/>
      <c r="CO201" s="90"/>
      <c r="CP201" s="116"/>
      <c r="CQ201" s="16">
        <f t="shared" si="121"/>
        <v>0</v>
      </c>
      <c r="CR201" s="90"/>
      <c r="CS201" s="90"/>
      <c r="CT201" s="90"/>
      <c r="CU201" s="116"/>
      <c r="CV201" s="16">
        <f t="shared" si="122"/>
        <v>0</v>
      </c>
      <c r="CW201" s="90"/>
      <c r="CX201" s="90"/>
      <c r="CY201" s="90"/>
      <c r="CZ201" s="116"/>
      <c r="DA201" s="16">
        <f t="shared" si="123"/>
        <v>0</v>
      </c>
      <c r="DB201" s="90"/>
      <c r="DC201" s="90"/>
      <c r="DD201" s="90"/>
      <c r="DE201" s="116"/>
      <c r="DF201" s="16">
        <f t="shared" si="124"/>
        <v>0</v>
      </c>
      <c r="DG201" s="90"/>
      <c r="DH201" s="90"/>
      <c r="DI201" s="90"/>
      <c r="DJ201" s="116"/>
      <c r="DK201" s="16">
        <f t="shared" si="125"/>
        <v>0</v>
      </c>
      <c r="DL201" s="90"/>
      <c r="DM201" s="90"/>
      <c r="DN201" s="90"/>
      <c r="DO201" s="116"/>
      <c r="DP201" s="16">
        <f t="shared" si="126"/>
        <v>0</v>
      </c>
      <c r="DQ201" s="90"/>
      <c r="DR201" s="90"/>
      <c r="DS201" s="90"/>
      <c r="DT201" s="116"/>
      <c r="DU201" s="16">
        <f t="shared" si="127"/>
        <v>0</v>
      </c>
      <c r="DV201" s="90"/>
      <c r="DW201" s="90"/>
      <c r="DX201" s="90"/>
      <c r="DY201" s="116"/>
      <c r="DZ201" s="16">
        <f t="shared" si="128"/>
        <v>0</v>
      </c>
      <c r="EA201" s="90"/>
      <c r="EB201" s="90"/>
      <c r="EC201" s="90"/>
      <c r="ED201" s="116"/>
      <c r="EE201" s="16">
        <f t="shared" si="129"/>
        <v>0</v>
      </c>
      <c r="EF201" s="90"/>
      <c r="EG201" s="90"/>
      <c r="EH201" s="90"/>
      <c r="EI201" s="116"/>
      <c r="EJ201" s="16">
        <f t="shared" si="130"/>
        <v>0</v>
      </c>
      <c r="EK201" s="90"/>
      <c r="EL201" s="90"/>
      <c r="EM201" s="90"/>
      <c r="EN201" s="116"/>
      <c r="EO201" s="16">
        <f t="shared" si="131"/>
        <v>0</v>
      </c>
      <c r="EP201" s="90"/>
      <c r="EQ201" s="90"/>
      <c r="ER201" s="90"/>
      <c r="ES201" s="116"/>
      <c r="ET201" s="16">
        <f t="shared" si="132"/>
        <v>0</v>
      </c>
      <c r="EU201" s="90"/>
      <c r="EV201" s="90"/>
      <c r="EW201" s="90"/>
      <c r="EX201" s="116"/>
      <c r="EY201" s="16">
        <f t="shared" si="133"/>
        <v>0</v>
      </c>
      <c r="EZ201" s="90"/>
      <c r="FA201" s="90"/>
      <c r="FB201" s="90"/>
      <c r="FC201" s="116"/>
      <c r="FD201" s="16">
        <f t="shared" si="134"/>
        <v>0</v>
      </c>
      <c r="FE201" s="90"/>
      <c r="FF201" s="90"/>
      <c r="FG201" s="90"/>
      <c r="FH201" s="116"/>
      <c r="FI201" s="16">
        <f t="shared" si="135"/>
        <v>0</v>
      </c>
      <c r="FJ201" s="90"/>
      <c r="FK201" s="90"/>
      <c r="FL201" s="90"/>
      <c r="FM201" s="116"/>
      <c r="FN201" s="16">
        <f t="shared" si="136"/>
        <v>0</v>
      </c>
      <c r="FO201" s="90"/>
      <c r="FP201" s="90"/>
      <c r="FQ201" s="90"/>
      <c r="FR201" s="116"/>
      <c r="FS201" s="16">
        <f t="shared" si="137"/>
        <v>0</v>
      </c>
      <c r="FT201" s="90"/>
      <c r="FU201" s="90"/>
      <c r="FV201" s="90"/>
      <c r="FW201" s="116"/>
      <c r="FX201" s="16">
        <f t="shared" si="138"/>
        <v>0</v>
      </c>
      <c r="FY201" s="90"/>
      <c r="FZ201" s="90"/>
      <c r="GA201" s="90"/>
      <c r="GB201" s="116"/>
      <c r="GC201" s="16">
        <f t="shared" si="139"/>
        <v>0</v>
      </c>
      <c r="GD201" s="90"/>
      <c r="GE201" s="90"/>
      <c r="GF201" s="90"/>
      <c r="GG201" s="116"/>
      <c r="GH201" s="16">
        <f t="shared" si="140"/>
        <v>0</v>
      </c>
      <c r="GI201" s="90"/>
      <c r="GJ201" s="90"/>
      <c r="GK201" s="90"/>
      <c r="GL201" s="116"/>
      <c r="GM201" s="16">
        <f t="shared" si="141"/>
        <v>0</v>
      </c>
      <c r="GN201" s="90"/>
      <c r="GO201" s="90"/>
      <c r="GP201" s="90"/>
      <c r="GQ201" s="116"/>
      <c r="GR201" s="16">
        <f t="shared" si="142"/>
        <v>0</v>
      </c>
      <c r="GS201" s="90"/>
      <c r="GT201" s="90"/>
      <c r="GU201" s="90"/>
      <c r="GV201" s="116"/>
      <c r="GW201" s="16">
        <f t="shared" si="143"/>
        <v>0</v>
      </c>
      <c r="GX201" s="90"/>
      <c r="GY201" s="90"/>
      <c r="GZ201" s="90"/>
      <c r="HA201" s="116"/>
      <c r="HB201" s="16">
        <f t="shared" si="144"/>
        <v>0</v>
      </c>
      <c r="HC201" s="90"/>
      <c r="HD201" s="90"/>
      <c r="HE201" s="90"/>
      <c r="HF201" s="116"/>
      <c r="HG201" s="16">
        <f t="shared" si="145"/>
        <v>0</v>
      </c>
      <c r="HH201" s="90"/>
      <c r="HI201" s="90"/>
      <c r="HJ201" s="90"/>
      <c r="HK201" s="116"/>
      <c r="HL201" s="16">
        <f t="shared" si="146"/>
        <v>0</v>
      </c>
      <c r="HM201" s="90"/>
      <c r="HN201" s="90"/>
      <c r="HO201" s="90"/>
      <c r="HP201" s="116"/>
      <c r="HQ201" s="16">
        <f t="shared" si="147"/>
        <v>0</v>
      </c>
      <c r="HR201" s="90"/>
      <c r="HS201" s="90"/>
      <c r="HT201" s="90"/>
      <c r="HU201" s="116"/>
      <c r="HV201" s="16">
        <f t="shared" si="148"/>
        <v>0</v>
      </c>
      <c r="HW201" s="90"/>
      <c r="HX201" s="90"/>
      <c r="HY201" s="90"/>
      <c r="HZ201" s="116"/>
      <c r="IA201" s="16">
        <f t="shared" si="149"/>
        <v>0</v>
      </c>
      <c r="IB201" s="90"/>
      <c r="IC201" s="90"/>
      <c r="ID201" s="90"/>
      <c r="IE201" s="116"/>
      <c r="IF201" s="16">
        <f t="shared" si="150"/>
        <v>0</v>
      </c>
      <c r="IG201" s="90"/>
      <c r="IH201" s="90"/>
      <c r="II201" s="90"/>
      <c r="IJ201" s="116"/>
      <c r="IK201" s="16">
        <f t="shared" si="151"/>
        <v>0</v>
      </c>
      <c r="IL201" s="90"/>
      <c r="IM201" s="90"/>
      <c r="IN201" s="90"/>
      <c r="IO201" s="116"/>
      <c r="IP201" s="16">
        <f t="shared" si="152"/>
        <v>0</v>
      </c>
    </row>
    <row r="202" spans="1:250" x14ac:dyDescent="0.25">
      <c r="A202" s="90"/>
      <c r="B202" s="90"/>
      <c r="C202" s="90"/>
      <c r="D202" s="116"/>
      <c r="E202" s="16">
        <f t="shared" si="103"/>
        <v>0</v>
      </c>
      <c r="F202" s="90"/>
      <c r="G202" s="90"/>
      <c r="H202" s="90"/>
      <c r="I202" s="116"/>
      <c r="J202" s="16">
        <f t="shared" si="104"/>
        <v>0</v>
      </c>
      <c r="K202" s="90"/>
      <c r="L202" s="90"/>
      <c r="M202" s="90"/>
      <c r="N202" s="116"/>
      <c r="O202" s="16">
        <f t="shared" si="105"/>
        <v>0</v>
      </c>
      <c r="P202" s="90"/>
      <c r="Q202" s="90"/>
      <c r="R202" s="90"/>
      <c r="S202" s="116"/>
      <c r="T202" s="16">
        <f t="shared" si="106"/>
        <v>0</v>
      </c>
      <c r="U202" s="90"/>
      <c r="V202" s="90"/>
      <c r="W202" s="90"/>
      <c r="X202" s="116"/>
      <c r="Y202" s="16">
        <f t="shared" si="107"/>
        <v>0</v>
      </c>
      <c r="Z202" s="90"/>
      <c r="AA202" s="90"/>
      <c r="AB202" s="90"/>
      <c r="AC202" s="116"/>
      <c r="AD202" s="16">
        <f t="shared" si="108"/>
        <v>0</v>
      </c>
      <c r="AE202" s="90"/>
      <c r="AF202" s="90"/>
      <c r="AG202" s="90"/>
      <c r="AH202" s="116"/>
      <c r="AI202" s="16">
        <f t="shared" si="109"/>
        <v>0</v>
      </c>
      <c r="AJ202" s="90"/>
      <c r="AK202" s="90"/>
      <c r="AL202" s="90"/>
      <c r="AM202" s="116"/>
      <c r="AN202" s="16">
        <f t="shared" si="110"/>
        <v>0</v>
      </c>
      <c r="AO202" s="90"/>
      <c r="AP202" s="90"/>
      <c r="AQ202" s="90"/>
      <c r="AR202" s="116"/>
      <c r="AS202" s="16">
        <f t="shared" si="111"/>
        <v>0</v>
      </c>
      <c r="AT202" s="90"/>
      <c r="AU202" s="90"/>
      <c r="AV202" s="90"/>
      <c r="AW202" s="116"/>
      <c r="AX202" s="16">
        <f t="shared" si="112"/>
        <v>0</v>
      </c>
      <c r="AY202" s="90"/>
      <c r="AZ202" s="90"/>
      <c r="BA202" s="90"/>
      <c r="BB202" s="116"/>
      <c r="BC202" s="16">
        <f t="shared" si="113"/>
        <v>0</v>
      </c>
      <c r="BD202" s="90"/>
      <c r="BE202" s="90"/>
      <c r="BF202" s="90"/>
      <c r="BG202" s="116"/>
      <c r="BH202" s="16">
        <f t="shared" si="114"/>
        <v>0</v>
      </c>
      <c r="BI202" s="90"/>
      <c r="BJ202" s="90"/>
      <c r="BK202" s="90"/>
      <c r="BL202" s="116"/>
      <c r="BM202" s="16">
        <f t="shared" si="115"/>
        <v>0</v>
      </c>
      <c r="BN202" s="90"/>
      <c r="BO202" s="90"/>
      <c r="BP202" s="90"/>
      <c r="BQ202" s="116"/>
      <c r="BR202" s="16">
        <f t="shared" si="116"/>
        <v>0</v>
      </c>
      <c r="BS202" s="90"/>
      <c r="BT202" s="90"/>
      <c r="BU202" s="90"/>
      <c r="BV202" s="116"/>
      <c r="BW202" s="16">
        <f t="shared" si="117"/>
        <v>0</v>
      </c>
      <c r="BX202" s="90"/>
      <c r="BY202" s="90"/>
      <c r="BZ202" s="90"/>
      <c r="CA202" s="116"/>
      <c r="CB202" s="16">
        <f t="shared" si="118"/>
        <v>0</v>
      </c>
      <c r="CC202" s="90"/>
      <c r="CD202" s="90"/>
      <c r="CE202" s="90"/>
      <c r="CF202" s="116"/>
      <c r="CG202" s="16">
        <f t="shared" si="119"/>
        <v>0</v>
      </c>
      <c r="CH202" s="90"/>
      <c r="CI202" s="90"/>
      <c r="CJ202" s="90"/>
      <c r="CK202" s="116"/>
      <c r="CL202" s="16">
        <f t="shared" si="120"/>
        <v>0</v>
      </c>
      <c r="CM202" s="90"/>
      <c r="CN202" s="90"/>
      <c r="CO202" s="90"/>
      <c r="CP202" s="116"/>
      <c r="CQ202" s="16">
        <f t="shared" si="121"/>
        <v>0</v>
      </c>
      <c r="CR202" s="90"/>
      <c r="CS202" s="90"/>
      <c r="CT202" s="90"/>
      <c r="CU202" s="116"/>
      <c r="CV202" s="16">
        <f t="shared" si="122"/>
        <v>0</v>
      </c>
      <c r="CW202" s="90"/>
      <c r="CX202" s="90"/>
      <c r="CY202" s="90"/>
      <c r="CZ202" s="116"/>
      <c r="DA202" s="16">
        <f t="shared" si="123"/>
        <v>0</v>
      </c>
      <c r="DB202" s="90"/>
      <c r="DC202" s="90"/>
      <c r="DD202" s="90"/>
      <c r="DE202" s="116"/>
      <c r="DF202" s="16">
        <f t="shared" si="124"/>
        <v>0</v>
      </c>
      <c r="DG202" s="90"/>
      <c r="DH202" s="90"/>
      <c r="DI202" s="90"/>
      <c r="DJ202" s="116"/>
      <c r="DK202" s="16">
        <f t="shared" si="125"/>
        <v>0</v>
      </c>
      <c r="DL202" s="90"/>
      <c r="DM202" s="90"/>
      <c r="DN202" s="90"/>
      <c r="DO202" s="116"/>
      <c r="DP202" s="16">
        <f t="shared" si="126"/>
        <v>0</v>
      </c>
      <c r="DQ202" s="90"/>
      <c r="DR202" s="90"/>
      <c r="DS202" s="90"/>
      <c r="DT202" s="116"/>
      <c r="DU202" s="16">
        <f t="shared" si="127"/>
        <v>0</v>
      </c>
      <c r="DV202" s="90"/>
      <c r="DW202" s="90"/>
      <c r="DX202" s="90"/>
      <c r="DY202" s="116"/>
      <c r="DZ202" s="16">
        <f t="shared" si="128"/>
        <v>0</v>
      </c>
      <c r="EA202" s="90"/>
      <c r="EB202" s="90"/>
      <c r="EC202" s="90"/>
      <c r="ED202" s="116"/>
      <c r="EE202" s="16">
        <f t="shared" si="129"/>
        <v>0</v>
      </c>
      <c r="EF202" s="90"/>
      <c r="EG202" s="90"/>
      <c r="EH202" s="90"/>
      <c r="EI202" s="116"/>
      <c r="EJ202" s="16">
        <f t="shared" si="130"/>
        <v>0</v>
      </c>
      <c r="EK202" s="90"/>
      <c r="EL202" s="90"/>
      <c r="EM202" s="90"/>
      <c r="EN202" s="116"/>
      <c r="EO202" s="16">
        <f t="shared" si="131"/>
        <v>0</v>
      </c>
      <c r="EP202" s="90"/>
      <c r="EQ202" s="90"/>
      <c r="ER202" s="90"/>
      <c r="ES202" s="116"/>
      <c r="ET202" s="16">
        <f t="shared" si="132"/>
        <v>0</v>
      </c>
      <c r="EU202" s="90"/>
      <c r="EV202" s="90"/>
      <c r="EW202" s="90"/>
      <c r="EX202" s="116"/>
      <c r="EY202" s="16">
        <f t="shared" si="133"/>
        <v>0</v>
      </c>
      <c r="EZ202" s="90"/>
      <c r="FA202" s="90"/>
      <c r="FB202" s="90"/>
      <c r="FC202" s="116"/>
      <c r="FD202" s="16">
        <f t="shared" si="134"/>
        <v>0</v>
      </c>
      <c r="FE202" s="90"/>
      <c r="FF202" s="90"/>
      <c r="FG202" s="90"/>
      <c r="FH202" s="116"/>
      <c r="FI202" s="16">
        <f t="shared" si="135"/>
        <v>0</v>
      </c>
      <c r="FJ202" s="90"/>
      <c r="FK202" s="90"/>
      <c r="FL202" s="90"/>
      <c r="FM202" s="116"/>
      <c r="FN202" s="16">
        <f t="shared" si="136"/>
        <v>0</v>
      </c>
      <c r="FO202" s="90"/>
      <c r="FP202" s="90"/>
      <c r="FQ202" s="90"/>
      <c r="FR202" s="116"/>
      <c r="FS202" s="16">
        <f t="shared" si="137"/>
        <v>0</v>
      </c>
      <c r="FT202" s="90"/>
      <c r="FU202" s="90"/>
      <c r="FV202" s="90"/>
      <c r="FW202" s="116"/>
      <c r="FX202" s="16">
        <f t="shared" si="138"/>
        <v>0</v>
      </c>
      <c r="FY202" s="90"/>
      <c r="FZ202" s="90"/>
      <c r="GA202" s="90"/>
      <c r="GB202" s="116"/>
      <c r="GC202" s="16">
        <f t="shared" si="139"/>
        <v>0</v>
      </c>
      <c r="GD202" s="90"/>
      <c r="GE202" s="90"/>
      <c r="GF202" s="90"/>
      <c r="GG202" s="116"/>
      <c r="GH202" s="16">
        <f t="shared" si="140"/>
        <v>0</v>
      </c>
      <c r="GI202" s="90"/>
      <c r="GJ202" s="90"/>
      <c r="GK202" s="90"/>
      <c r="GL202" s="116"/>
      <c r="GM202" s="16">
        <f t="shared" si="141"/>
        <v>0</v>
      </c>
      <c r="GN202" s="90"/>
      <c r="GO202" s="90"/>
      <c r="GP202" s="90"/>
      <c r="GQ202" s="116"/>
      <c r="GR202" s="16">
        <f t="shared" si="142"/>
        <v>0</v>
      </c>
      <c r="GS202" s="90"/>
      <c r="GT202" s="90"/>
      <c r="GU202" s="90"/>
      <c r="GV202" s="116"/>
      <c r="GW202" s="16">
        <f t="shared" si="143"/>
        <v>0</v>
      </c>
      <c r="GX202" s="90"/>
      <c r="GY202" s="90"/>
      <c r="GZ202" s="90"/>
      <c r="HA202" s="116"/>
      <c r="HB202" s="16">
        <f t="shared" si="144"/>
        <v>0</v>
      </c>
      <c r="HC202" s="90"/>
      <c r="HD202" s="90"/>
      <c r="HE202" s="90"/>
      <c r="HF202" s="116"/>
      <c r="HG202" s="16">
        <f t="shared" si="145"/>
        <v>0</v>
      </c>
      <c r="HH202" s="90"/>
      <c r="HI202" s="90"/>
      <c r="HJ202" s="90"/>
      <c r="HK202" s="116"/>
      <c r="HL202" s="16">
        <f t="shared" si="146"/>
        <v>0</v>
      </c>
      <c r="HM202" s="90"/>
      <c r="HN202" s="90"/>
      <c r="HO202" s="90"/>
      <c r="HP202" s="116"/>
      <c r="HQ202" s="16">
        <f t="shared" si="147"/>
        <v>0</v>
      </c>
      <c r="HR202" s="90"/>
      <c r="HS202" s="90"/>
      <c r="HT202" s="90"/>
      <c r="HU202" s="116"/>
      <c r="HV202" s="16">
        <f t="shared" si="148"/>
        <v>0</v>
      </c>
      <c r="HW202" s="90"/>
      <c r="HX202" s="90"/>
      <c r="HY202" s="90"/>
      <c r="HZ202" s="116"/>
      <c r="IA202" s="16">
        <f t="shared" si="149"/>
        <v>0</v>
      </c>
      <c r="IB202" s="90"/>
      <c r="IC202" s="90"/>
      <c r="ID202" s="90"/>
      <c r="IE202" s="116"/>
      <c r="IF202" s="16">
        <f t="shared" si="150"/>
        <v>0</v>
      </c>
      <c r="IG202" s="90"/>
      <c r="IH202" s="90"/>
      <c r="II202" s="90"/>
      <c r="IJ202" s="116"/>
      <c r="IK202" s="16">
        <f t="shared" si="151"/>
        <v>0</v>
      </c>
      <c r="IL202" s="90"/>
      <c r="IM202" s="90"/>
      <c r="IN202" s="90"/>
      <c r="IO202" s="116"/>
      <c r="IP202" s="16">
        <f t="shared" si="152"/>
        <v>0</v>
      </c>
    </row>
    <row r="203" spans="1:250" x14ac:dyDescent="0.25">
      <c r="A203" s="90"/>
      <c r="B203" s="90"/>
      <c r="C203" s="90"/>
      <c r="D203" s="116"/>
      <c r="E203" s="16">
        <f t="shared" ref="E203:E208" si="153">IF(A203="",C203,A203)</f>
        <v>0</v>
      </c>
      <c r="F203" s="90"/>
      <c r="G203" s="90"/>
      <c r="H203" s="90"/>
      <c r="I203" s="116"/>
      <c r="J203" s="16">
        <f t="shared" ref="J203:J208" si="154">IF(F203="",H203,F203)</f>
        <v>0</v>
      </c>
      <c r="K203" s="90"/>
      <c r="L203" s="90"/>
      <c r="M203" s="90"/>
      <c r="N203" s="116"/>
      <c r="O203" s="16">
        <f t="shared" ref="O203:O208" si="155">IF(K203="",M203,K203)</f>
        <v>0</v>
      </c>
      <c r="P203" s="90"/>
      <c r="Q203" s="90"/>
      <c r="R203" s="90"/>
      <c r="S203" s="116"/>
      <c r="T203" s="16">
        <f t="shared" ref="T203:T208" si="156">IF(P203="",R203,P203)</f>
        <v>0</v>
      </c>
      <c r="U203" s="90"/>
      <c r="V203" s="90"/>
      <c r="W203" s="90"/>
      <c r="X203" s="116"/>
      <c r="Y203" s="16">
        <f t="shared" ref="Y203:Y208" si="157">IF(U203="",W203,U203)</f>
        <v>0</v>
      </c>
      <c r="Z203" s="90"/>
      <c r="AA203" s="90"/>
      <c r="AB203" s="90"/>
      <c r="AC203" s="116"/>
      <c r="AD203" s="16">
        <f t="shared" ref="AD203:AD208" si="158">IF(Z203="",AB203,Z203)</f>
        <v>0</v>
      </c>
      <c r="AE203" s="90"/>
      <c r="AF203" s="90"/>
      <c r="AG203" s="90"/>
      <c r="AH203" s="116"/>
      <c r="AI203" s="16">
        <f t="shared" ref="AI203:AI208" si="159">IF(AE203="",AG203,AE203)</f>
        <v>0</v>
      </c>
      <c r="AJ203" s="90"/>
      <c r="AK203" s="90"/>
      <c r="AL203" s="90"/>
      <c r="AM203" s="116"/>
      <c r="AN203" s="16">
        <f t="shared" ref="AN203:AN208" si="160">IF(AJ203="",AL203,AJ203)</f>
        <v>0</v>
      </c>
      <c r="AO203" s="90"/>
      <c r="AP203" s="90"/>
      <c r="AQ203" s="90"/>
      <c r="AR203" s="116"/>
      <c r="AS203" s="16">
        <f t="shared" ref="AS203:AS208" si="161">IF(AO203="",AQ203,AO203)</f>
        <v>0</v>
      </c>
      <c r="AT203" s="90"/>
      <c r="AU203" s="90"/>
      <c r="AV203" s="90"/>
      <c r="AW203" s="116"/>
      <c r="AX203" s="16">
        <f t="shared" ref="AX203:AX208" si="162">IF(AT203="",AV203,AT203)</f>
        <v>0</v>
      </c>
      <c r="AY203" s="90"/>
      <c r="AZ203" s="90"/>
      <c r="BA203" s="90"/>
      <c r="BB203" s="116"/>
      <c r="BC203" s="16">
        <f t="shared" ref="BC203:BC208" si="163">IF(AY203="",BA203,AY203)</f>
        <v>0</v>
      </c>
      <c r="BD203" s="90"/>
      <c r="BE203" s="90"/>
      <c r="BF203" s="90"/>
      <c r="BG203" s="116"/>
      <c r="BH203" s="16">
        <f t="shared" ref="BH203:BH208" si="164">IF(BD203="",BF203,BD203)</f>
        <v>0</v>
      </c>
      <c r="BI203" s="90"/>
      <c r="BJ203" s="90"/>
      <c r="BK203" s="90"/>
      <c r="BL203" s="116"/>
      <c r="BM203" s="16">
        <f t="shared" ref="BM203:BM208" si="165">IF(BI203="",BK203,BI203)</f>
        <v>0</v>
      </c>
      <c r="BN203" s="90"/>
      <c r="BO203" s="90"/>
      <c r="BP203" s="90"/>
      <c r="BQ203" s="116"/>
      <c r="BR203" s="16">
        <f t="shared" ref="BR203:BR208" si="166">IF(BN203="",BP203,BN203)</f>
        <v>0</v>
      </c>
      <c r="BS203" s="90"/>
      <c r="BT203" s="90"/>
      <c r="BU203" s="90"/>
      <c r="BV203" s="116"/>
      <c r="BW203" s="16">
        <f t="shared" ref="BW203:BW208" si="167">IF(BS203="",BU203,BS203)</f>
        <v>0</v>
      </c>
      <c r="BX203" s="90"/>
      <c r="BY203" s="90"/>
      <c r="BZ203" s="90"/>
      <c r="CA203" s="116"/>
      <c r="CB203" s="16">
        <f t="shared" ref="CB203:CB208" si="168">IF(BX203="",BZ203,BX203)</f>
        <v>0</v>
      </c>
      <c r="CC203" s="90"/>
      <c r="CD203" s="90"/>
      <c r="CE203" s="90"/>
      <c r="CF203" s="116"/>
      <c r="CG203" s="16">
        <f t="shared" ref="CG203:CG208" si="169">IF(CC203="",CE203,CC203)</f>
        <v>0</v>
      </c>
      <c r="CH203" s="90"/>
      <c r="CI203" s="90"/>
      <c r="CJ203" s="90"/>
      <c r="CK203" s="116"/>
      <c r="CL203" s="16">
        <f t="shared" ref="CL203:CL208" si="170">IF(CH203="",CJ203,CH203)</f>
        <v>0</v>
      </c>
      <c r="CM203" s="90"/>
      <c r="CN203" s="90"/>
      <c r="CO203" s="90"/>
      <c r="CP203" s="116"/>
      <c r="CQ203" s="16">
        <f t="shared" ref="CQ203:CQ208" si="171">IF(CM203="",CO203,CM203)</f>
        <v>0</v>
      </c>
      <c r="CR203" s="90"/>
      <c r="CS203" s="90"/>
      <c r="CT203" s="90"/>
      <c r="CU203" s="116"/>
      <c r="CV203" s="16">
        <f t="shared" ref="CV203:CV208" si="172">IF(CR203="",CT203,CR203)</f>
        <v>0</v>
      </c>
      <c r="CW203" s="90"/>
      <c r="CX203" s="90"/>
      <c r="CY203" s="90"/>
      <c r="CZ203" s="116"/>
      <c r="DA203" s="16">
        <f t="shared" ref="DA203:DA208" si="173">IF(CW203="",CY203,CW203)</f>
        <v>0</v>
      </c>
      <c r="DB203" s="90"/>
      <c r="DC203" s="90"/>
      <c r="DD203" s="90"/>
      <c r="DE203" s="116"/>
      <c r="DF203" s="16">
        <f t="shared" ref="DF203:DF208" si="174">IF(DB203="",DD203,DB203)</f>
        <v>0</v>
      </c>
      <c r="DG203" s="90"/>
      <c r="DH203" s="90"/>
      <c r="DI203" s="90"/>
      <c r="DJ203" s="116"/>
      <c r="DK203" s="16">
        <f t="shared" ref="DK203:DK208" si="175">IF(DG203="",DI203,DG203)</f>
        <v>0</v>
      </c>
      <c r="DL203" s="90"/>
      <c r="DM203" s="90"/>
      <c r="DN203" s="90"/>
      <c r="DO203" s="116"/>
      <c r="DP203" s="16">
        <f t="shared" ref="DP203:DP208" si="176">IF(DL203="",DN203,DL203)</f>
        <v>0</v>
      </c>
      <c r="DQ203" s="90"/>
      <c r="DR203" s="90"/>
      <c r="DS203" s="90"/>
      <c r="DT203" s="116"/>
      <c r="DU203" s="16">
        <f t="shared" ref="DU203:DU208" si="177">IF(DQ203="",DS203,DQ203)</f>
        <v>0</v>
      </c>
      <c r="DV203" s="90"/>
      <c r="DW203" s="90"/>
      <c r="DX203" s="90"/>
      <c r="DY203" s="116"/>
      <c r="DZ203" s="16">
        <f t="shared" ref="DZ203:DZ208" si="178">IF(DV203="",DX203,DV203)</f>
        <v>0</v>
      </c>
      <c r="EA203" s="90"/>
      <c r="EB203" s="90"/>
      <c r="EC203" s="90"/>
      <c r="ED203" s="116"/>
      <c r="EE203" s="16">
        <f t="shared" ref="EE203:EE208" si="179">IF(EA203="",EC203,EA203)</f>
        <v>0</v>
      </c>
      <c r="EF203" s="90"/>
      <c r="EG203" s="90"/>
      <c r="EH203" s="90"/>
      <c r="EI203" s="116"/>
      <c r="EJ203" s="16">
        <f t="shared" ref="EJ203:EJ208" si="180">IF(EF203="",EH203,EF203)</f>
        <v>0</v>
      </c>
      <c r="EK203" s="90"/>
      <c r="EL203" s="90"/>
      <c r="EM203" s="90"/>
      <c r="EN203" s="116"/>
      <c r="EO203" s="16">
        <f t="shared" ref="EO203:EO208" si="181">IF(EK203="",EM203,EK203)</f>
        <v>0</v>
      </c>
      <c r="EP203" s="90"/>
      <c r="EQ203" s="90"/>
      <c r="ER203" s="90"/>
      <c r="ES203" s="116"/>
      <c r="ET203" s="16">
        <f t="shared" ref="ET203:ET208" si="182">IF(EP203="",ER203,EP203)</f>
        <v>0</v>
      </c>
      <c r="EU203" s="90"/>
      <c r="EV203" s="90"/>
      <c r="EW203" s="90"/>
      <c r="EX203" s="116"/>
      <c r="EY203" s="16">
        <f t="shared" ref="EY203:EY208" si="183">IF(EU203="",EW203,EU203)</f>
        <v>0</v>
      </c>
      <c r="EZ203" s="90"/>
      <c r="FA203" s="90"/>
      <c r="FB203" s="90"/>
      <c r="FC203" s="116"/>
      <c r="FD203" s="16">
        <f t="shared" ref="FD203:FD208" si="184">IF(EZ203="",FB203,EZ203)</f>
        <v>0</v>
      </c>
      <c r="FE203" s="90"/>
      <c r="FF203" s="90"/>
      <c r="FG203" s="90"/>
      <c r="FH203" s="116"/>
      <c r="FI203" s="16">
        <f t="shared" ref="FI203:FI208" si="185">IF(FE203="",FG203,FE203)</f>
        <v>0</v>
      </c>
      <c r="FJ203" s="90"/>
      <c r="FK203" s="90"/>
      <c r="FL203" s="90"/>
      <c r="FM203" s="116"/>
      <c r="FN203" s="16">
        <f t="shared" ref="FN203:FN208" si="186">IF(FJ203="",FL203,FJ203)</f>
        <v>0</v>
      </c>
      <c r="FO203" s="90"/>
      <c r="FP203" s="90"/>
      <c r="FQ203" s="90"/>
      <c r="FR203" s="116"/>
      <c r="FS203" s="16">
        <f t="shared" ref="FS203:FS208" si="187">IF(FO203="",FQ203,FO203)</f>
        <v>0</v>
      </c>
      <c r="FT203" s="90"/>
      <c r="FU203" s="90"/>
      <c r="FV203" s="90"/>
      <c r="FW203" s="116"/>
      <c r="FX203" s="16">
        <f t="shared" ref="FX203:FX208" si="188">IF(FT203="",FV203,FT203)</f>
        <v>0</v>
      </c>
      <c r="FY203" s="90"/>
      <c r="FZ203" s="90"/>
      <c r="GA203" s="90"/>
      <c r="GB203" s="116"/>
      <c r="GC203" s="16">
        <f t="shared" ref="GC203:GC208" si="189">IF(FY203="",GA203,FY203)</f>
        <v>0</v>
      </c>
      <c r="GD203" s="90"/>
      <c r="GE203" s="90"/>
      <c r="GF203" s="90"/>
      <c r="GG203" s="116"/>
      <c r="GH203" s="16">
        <f t="shared" ref="GH203:GH208" si="190">IF(GD203="",GF203,GD203)</f>
        <v>0</v>
      </c>
      <c r="GI203" s="90"/>
      <c r="GJ203" s="90"/>
      <c r="GK203" s="90"/>
      <c r="GL203" s="116"/>
      <c r="GM203" s="16">
        <f t="shared" ref="GM203:GM208" si="191">IF(GI203="",GK203,GI203)</f>
        <v>0</v>
      </c>
      <c r="GN203" s="90"/>
      <c r="GO203" s="90"/>
      <c r="GP203" s="90"/>
      <c r="GQ203" s="116"/>
      <c r="GR203" s="16">
        <f t="shared" ref="GR203:GR208" si="192">IF(GN203="",GP203,GN203)</f>
        <v>0</v>
      </c>
      <c r="GS203" s="90"/>
      <c r="GT203" s="90"/>
      <c r="GU203" s="90"/>
      <c r="GV203" s="116"/>
      <c r="GW203" s="16">
        <f t="shared" ref="GW203:GW208" si="193">IF(GS203="",GU203,GS203)</f>
        <v>0</v>
      </c>
      <c r="GX203" s="90"/>
      <c r="GY203" s="90"/>
      <c r="GZ203" s="90"/>
      <c r="HA203" s="116"/>
      <c r="HB203" s="16">
        <f t="shared" ref="HB203:HB208" si="194">IF(GX203="",GZ203,GX203)</f>
        <v>0</v>
      </c>
      <c r="HC203" s="90"/>
      <c r="HD203" s="90"/>
      <c r="HE203" s="90"/>
      <c r="HF203" s="116"/>
      <c r="HG203" s="16">
        <f t="shared" ref="HG203:HG208" si="195">IF(HC203="",HE203,HC203)</f>
        <v>0</v>
      </c>
      <c r="HH203" s="90"/>
      <c r="HI203" s="90"/>
      <c r="HJ203" s="90"/>
      <c r="HK203" s="116"/>
      <c r="HL203" s="16">
        <f t="shared" ref="HL203:HL208" si="196">IF(HH203="",HJ203,HH203)</f>
        <v>0</v>
      </c>
      <c r="HM203" s="90"/>
      <c r="HN203" s="90"/>
      <c r="HO203" s="90"/>
      <c r="HP203" s="116"/>
      <c r="HQ203" s="16">
        <f t="shared" ref="HQ203:HQ208" si="197">IF(HM203="",HO203,HM203)</f>
        <v>0</v>
      </c>
      <c r="HR203" s="90"/>
      <c r="HS203" s="90"/>
      <c r="HT203" s="90"/>
      <c r="HU203" s="116"/>
      <c r="HV203" s="16">
        <f t="shared" ref="HV203:HV208" si="198">IF(HR203="",HT203,HR203)</f>
        <v>0</v>
      </c>
      <c r="HW203" s="90"/>
      <c r="HX203" s="90"/>
      <c r="HY203" s="90"/>
      <c r="HZ203" s="116"/>
      <c r="IA203" s="16">
        <f t="shared" ref="IA203:IA208" si="199">IF(HW203="",HY203,HW203)</f>
        <v>0</v>
      </c>
      <c r="IB203" s="90"/>
      <c r="IC203" s="90"/>
      <c r="ID203" s="90"/>
      <c r="IE203" s="116"/>
      <c r="IF203" s="16">
        <f t="shared" ref="IF203:IF208" si="200">IF(IB203="",ID203,IB203)</f>
        <v>0</v>
      </c>
      <c r="IG203" s="90"/>
      <c r="IH203" s="90"/>
      <c r="II203" s="90"/>
      <c r="IJ203" s="116"/>
      <c r="IK203" s="16">
        <f t="shared" ref="IK203:IK208" si="201">IF(IG203="",II203,IG203)</f>
        <v>0</v>
      </c>
      <c r="IL203" s="90"/>
      <c r="IM203" s="90"/>
      <c r="IN203" s="90"/>
      <c r="IO203" s="116"/>
      <c r="IP203" s="16">
        <f t="shared" ref="IP203:IP208" si="202">IF(IL203="",IN203,IL203)</f>
        <v>0</v>
      </c>
    </row>
    <row r="204" spans="1:250" x14ac:dyDescent="0.25">
      <c r="A204" s="90"/>
      <c r="B204" s="90"/>
      <c r="C204" s="90"/>
      <c r="D204" s="116"/>
      <c r="E204" s="16">
        <f t="shared" si="153"/>
        <v>0</v>
      </c>
      <c r="F204" s="90"/>
      <c r="G204" s="90"/>
      <c r="H204" s="90"/>
      <c r="I204" s="116"/>
      <c r="J204" s="16">
        <f t="shared" si="154"/>
        <v>0</v>
      </c>
      <c r="K204" s="90"/>
      <c r="L204" s="90"/>
      <c r="M204" s="90"/>
      <c r="N204" s="116"/>
      <c r="O204" s="16">
        <f t="shared" si="155"/>
        <v>0</v>
      </c>
      <c r="P204" s="90"/>
      <c r="Q204" s="90"/>
      <c r="R204" s="90"/>
      <c r="S204" s="116"/>
      <c r="T204" s="16">
        <f t="shared" si="156"/>
        <v>0</v>
      </c>
      <c r="U204" s="90"/>
      <c r="V204" s="90"/>
      <c r="W204" s="90"/>
      <c r="X204" s="116"/>
      <c r="Y204" s="16">
        <f t="shared" si="157"/>
        <v>0</v>
      </c>
      <c r="Z204" s="90"/>
      <c r="AA204" s="90"/>
      <c r="AB204" s="90"/>
      <c r="AC204" s="116"/>
      <c r="AD204" s="16">
        <f t="shared" si="158"/>
        <v>0</v>
      </c>
      <c r="AE204" s="90"/>
      <c r="AF204" s="90"/>
      <c r="AG204" s="90"/>
      <c r="AH204" s="116"/>
      <c r="AI204" s="16">
        <f t="shared" si="159"/>
        <v>0</v>
      </c>
      <c r="AJ204" s="90"/>
      <c r="AK204" s="90"/>
      <c r="AL204" s="90"/>
      <c r="AM204" s="116"/>
      <c r="AN204" s="16">
        <f t="shared" si="160"/>
        <v>0</v>
      </c>
      <c r="AO204" s="90"/>
      <c r="AP204" s="90"/>
      <c r="AQ204" s="90"/>
      <c r="AR204" s="116"/>
      <c r="AS204" s="16">
        <f t="shared" si="161"/>
        <v>0</v>
      </c>
      <c r="AT204" s="90"/>
      <c r="AU204" s="90"/>
      <c r="AV204" s="90"/>
      <c r="AW204" s="116"/>
      <c r="AX204" s="16">
        <f t="shared" si="162"/>
        <v>0</v>
      </c>
      <c r="AY204" s="90"/>
      <c r="AZ204" s="90"/>
      <c r="BA204" s="90"/>
      <c r="BB204" s="116"/>
      <c r="BC204" s="16">
        <f t="shared" si="163"/>
        <v>0</v>
      </c>
      <c r="BD204" s="90"/>
      <c r="BE204" s="90"/>
      <c r="BF204" s="90"/>
      <c r="BG204" s="116"/>
      <c r="BH204" s="16">
        <f t="shared" si="164"/>
        <v>0</v>
      </c>
      <c r="BI204" s="90"/>
      <c r="BJ204" s="90"/>
      <c r="BK204" s="90"/>
      <c r="BL204" s="116"/>
      <c r="BM204" s="16">
        <f t="shared" si="165"/>
        <v>0</v>
      </c>
      <c r="BN204" s="90"/>
      <c r="BO204" s="90"/>
      <c r="BP204" s="90"/>
      <c r="BQ204" s="116"/>
      <c r="BR204" s="16">
        <f t="shared" si="166"/>
        <v>0</v>
      </c>
      <c r="BS204" s="90"/>
      <c r="BT204" s="90"/>
      <c r="BU204" s="90"/>
      <c r="BV204" s="116"/>
      <c r="BW204" s="16">
        <f t="shared" si="167"/>
        <v>0</v>
      </c>
      <c r="BX204" s="90"/>
      <c r="BY204" s="90"/>
      <c r="BZ204" s="90"/>
      <c r="CA204" s="116"/>
      <c r="CB204" s="16">
        <f t="shared" si="168"/>
        <v>0</v>
      </c>
      <c r="CC204" s="90"/>
      <c r="CD204" s="90"/>
      <c r="CE204" s="90"/>
      <c r="CF204" s="116"/>
      <c r="CG204" s="16">
        <f t="shared" si="169"/>
        <v>0</v>
      </c>
      <c r="CH204" s="90"/>
      <c r="CI204" s="90"/>
      <c r="CJ204" s="90"/>
      <c r="CK204" s="116"/>
      <c r="CL204" s="16">
        <f t="shared" si="170"/>
        <v>0</v>
      </c>
      <c r="CM204" s="90"/>
      <c r="CN204" s="90"/>
      <c r="CO204" s="90"/>
      <c r="CP204" s="116"/>
      <c r="CQ204" s="16">
        <f t="shared" si="171"/>
        <v>0</v>
      </c>
      <c r="CR204" s="90"/>
      <c r="CS204" s="90"/>
      <c r="CT204" s="90"/>
      <c r="CU204" s="116"/>
      <c r="CV204" s="16">
        <f t="shared" si="172"/>
        <v>0</v>
      </c>
      <c r="CW204" s="90"/>
      <c r="CX204" s="90"/>
      <c r="CY204" s="90"/>
      <c r="CZ204" s="116"/>
      <c r="DA204" s="16">
        <f t="shared" si="173"/>
        <v>0</v>
      </c>
      <c r="DB204" s="90"/>
      <c r="DC204" s="90"/>
      <c r="DD204" s="90"/>
      <c r="DE204" s="116"/>
      <c r="DF204" s="16">
        <f t="shared" si="174"/>
        <v>0</v>
      </c>
      <c r="DG204" s="90"/>
      <c r="DH204" s="90"/>
      <c r="DI204" s="90"/>
      <c r="DJ204" s="116"/>
      <c r="DK204" s="16">
        <f t="shared" si="175"/>
        <v>0</v>
      </c>
      <c r="DL204" s="90"/>
      <c r="DM204" s="90"/>
      <c r="DN204" s="90"/>
      <c r="DO204" s="116"/>
      <c r="DP204" s="16">
        <f t="shared" si="176"/>
        <v>0</v>
      </c>
      <c r="DQ204" s="90"/>
      <c r="DR204" s="90"/>
      <c r="DS204" s="90"/>
      <c r="DT204" s="116"/>
      <c r="DU204" s="16">
        <f t="shared" si="177"/>
        <v>0</v>
      </c>
      <c r="DV204" s="90"/>
      <c r="DW204" s="90"/>
      <c r="DX204" s="90"/>
      <c r="DY204" s="116"/>
      <c r="DZ204" s="16">
        <f t="shared" si="178"/>
        <v>0</v>
      </c>
      <c r="EA204" s="90"/>
      <c r="EB204" s="90"/>
      <c r="EC204" s="90"/>
      <c r="ED204" s="116"/>
      <c r="EE204" s="16">
        <f t="shared" si="179"/>
        <v>0</v>
      </c>
      <c r="EF204" s="90"/>
      <c r="EG204" s="90"/>
      <c r="EH204" s="90"/>
      <c r="EI204" s="116"/>
      <c r="EJ204" s="16">
        <f t="shared" si="180"/>
        <v>0</v>
      </c>
      <c r="EK204" s="90"/>
      <c r="EL204" s="90"/>
      <c r="EM204" s="90"/>
      <c r="EN204" s="116"/>
      <c r="EO204" s="16">
        <f t="shared" si="181"/>
        <v>0</v>
      </c>
      <c r="EP204" s="90"/>
      <c r="EQ204" s="90"/>
      <c r="ER204" s="90"/>
      <c r="ES204" s="116"/>
      <c r="ET204" s="16">
        <f t="shared" si="182"/>
        <v>0</v>
      </c>
      <c r="EU204" s="90"/>
      <c r="EV204" s="90"/>
      <c r="EW204" s="90"/>
      <c r="EX204" s="116"/>
      <c r="EY204" s="16">
        <f t="shared" si="183"/>
        <v>0</v>
      </c>
      <c r="EZ204" s="90"/>
      <c r="FA204" s="90"/>
      <c r="FB204" s="90"/>
      <c r="FC204" s="116"/>
      <c r="FD204" s="16">
        <f t="shared" si="184"/>
        <v>0</v>
      </c>
      <c r="FE204" s="90"/>
      <c r="FF204" s="90"/>
      <c r="FG204" s="90"/>
      <c r="FH204" s="116"/>
      <c r="FI204" s="16">
        <f t="shared" si="185"/>
        <v>0</v>
      </c>
      <c r="FJ204" s="90"/>
      <c r="FK204" s="90"/>
      <c r="FL204" s="90"/>
      <c r="FM204" s="116"/>
      <c r="FN204" s="16">
        <f t="shared" si="186"/>
        <v>0</v>
      </c>
      <c r="FO204" s="90"/>
      <c r="FP204" s="90"/>
      <c r="FQ204" s="90"/>
      <c r="FR204" s="116"/>
      <c r="FS204" s="16">
        <f t="shared" si="187"/>
        <v>0</v>
      </c>
      <c r="FT204" s="90"/>
      <c r="FU204" s="90"/>
      <c r="FV204" s="90"/>
      <c r="FW204" s="116"/>
      <c r="FX204" s="16">
        <f t="shared" si="188"/>
        <v>0</v>
      </c>
      <c r="FY204" s="90"/>
      <c r="FZ204" s="90"/>
      <c r="GA204" s="90"/>
      <c r="GB204" s="116"/>
      <c r="GC204" s="16">
        <f t="shared" si="189"/>
        <v>0</v>
      </c>
      <c r="GD204" s="90"/>
      <c r="GE204" s="90"/>
      <c r="GF204" s="90"/>
      <c r="GG204" s="116"/>
      <c r="GH204" s="16">
        <f t="shared" si="190"/>
        <v>0</v>
      </c>
      <c r="GI204" s="90"/>
      <c r="GJ204" s="90"/>
      <c r="GK204" s="90"/>
      <c r="GL204" s="116"/>
      <c r="GM204" s="16">
        <f t="shared" si="191"/>
        <v>0</v>
      </c>
      <c r="GN204" s="90"/>
      <c r="GO204" s="90"/>
      <c r="GP204" s="90"/>
      <c r="GQ204" s="116"/>
      <c r="GR204" s="16">
        <f t="shared" si="192"/>
        <v>0</v>
      </c>
      <c r="GS204" s="90"/>
      <c r="GT204" s="90"/>
      <c r="GU204" s="90"/>
      <c r="GV204" s="116"/>
      <c r="GW204" s="16">
        <f t="shared" si="193"/>
        <v>0</v>
      </c>
      <c r="GX204" s="90"/>
      <c r="GY204" s="90"/>
      <c r="GZ204" s="90"/>
      <c r="HA204" s="116"/>
      <c r="HB204" s="16">
        <f t="shared" si="194"/>
        <v>0</v>
      </c>
      <c r="HC204" s="90"/>
      <c r="HD204" s="90"/>
      <c r="HE204" s="90"/>
      <c r="HF204" s="116"/>
      <c r="HG204" s="16">
        <f t="shared" si="195"/>
        <v>0</v>
      </c>
      <c r="HH204" s="90"/>
      <c r="HI204" s="90"/>
      <c r="HJ204" s="90"/>
      <c r="HK204" s="116"/>
      <c r="HL204" s="16">
        <f t="shared" si="196"/>
        <v>0</v>
      </c>
      <c r="HM204" s="90"/>
      <c r="HN204" s="90"/>
      <c r="HO204" s="90"/>
      <c r="HP204" s="116"/>
      <c r="HQ204" s="16">
        <f t="shared" si="197"/>
        <v>0</v>
      </c>
      <c r="HR204" s="90"/>
      <c r="HS204" s="90"/>
      <c r="HT204" s="90"/>
      <c r="HU204" s="116"/>
      <c r="HV204" s="16">
        <f t="shared" si="198"/>
        <v>0</v>
      </c>
      <c r="HW204" s="90"/>
      <c r="HX204" s="90"/>
      <c r="HY204" s="90"/>
      <c r="HZ204" s="116"/>
      <c r="IA204" s="16">
        <f t="shared" si="199"/>
        <v>0</v>
      </c>
      <c r="IB204" s="90"/>
      <c r="IC204" s="90"/>
      <c r="ID204" s="90"/>
      <c r="IE204" s="116"/>
      <c r="IF204" s="16">
        <f t="shared" si="200"/>
        <v>0</v>
      </c>
      <c r="IG204" s="90"/>
      <c r="IH204" s="90"/>
      <c r="II204" s="90"/>
      <c r="IJ204" s="116"/>
      <c r="IK204" s="16">
        <f t="shared" si="201"/>
        <v>0</v>
      </c>
      <c r="IL204" s="90"/>
      <c r="IM204" s="90"/>
      <c r="IN204" s="90"/>
      <c r="IO204" s="116"/>
      <c r="IP204" s="16">
        <f t="shared" si="202"/>
        <v>0</v>
      </c>
    </row>
    <row r="205" spans="1:250" x14ac:dyDescent="0.25">
      <c r="A205" s="90"/>
      <c r="B205" s="90"/>
      <c r="C205" s="90"/>
      <c r="D205" s="116"/>
      <c r="E205" s="16">
        <f t="shared" si="153"/>
        <v>0</v>
      </c>
      <c r="F205" s="90"/>
      <c r="G205" s="90"/>
      <c r="H205" s="90"/>
      <c r="I205" s="116"/>
      <c r="J205" s="16">
        <f t="shared" si="154"/>
        <v>0</v>
      </c>
      <c r="K205" s="90"/>
      <c r="L205" s="90"/>
      <c r="M205" s="90"/>
      <c r="N205" s="116"/>
      <c r="O205" s="16">
        <f t="shared" si="155"/>
        <v>0</v>
      </c>
      <c r="P205" s="90"/>
      <c r="Q205" s="90"/>
      <c r="R205" s="90"/>
      <c r="S205" s="116"/>
      <c r="T205" s="16">
        <f t="shared" si="156"/>
        <v>0</v>
      </c>
      <c r="U205" s="90"/>
      <c r="V205" s="90"/>
      <c r="W205" s="90"/>
      <c r="X205" s="116"/>
      <c r="Y205" s="16">
        <f t="shared" si="157"/>
        <v>0</v>
      </c>
      <c r="Z205" s="90"/>
      <c r="AA205" s="90"/>
      <c r="AB205" s="90"/>
      <c r="AC205" s="116"/>
      <c r="AD205" s="16">
        <f t="shared" si="158"/>
        <v>0</v>
      </c>
      <c r="AE205" s="90"/>
      <c r="AF205" s="90"/>
      <c r="AG205" s="90"/>
      <c r="AH205" s="116"/>
      <c r="AI205" s="16">
        <f t="shared" si="159"/>
        <v>0</v>
      </c>
      <c r="AJ205" s="90"/>
      <c r="AK205" s="90"/>
      <c r="AL205" s="90"/>
      <c r="AM205" s="116"/>
      <c r="AN205" s="16">
        <f t="shared" si="160"/>
        <v>0</v>
      </c>
      <c r="AO205" s="90"/>
      <c r="AP205" s="90"/>
      <c r="AQ205" s="90"/>
      <c r="AR205" s="116"/>
      <c r="AS205" s="16">
        <f t="shared" si="161"/>
        <v>0</v>
      </c>
      <c r="AT205" s="90"/>
      <c r="AU205" s="90"/>
      <c r="AV205" s="90"/>
      <c r="AW205" s="116"/>
      <c r="AX205" s="16">
        <f t="shared" si="162"/>
        <v>0</v>
      </c>
      <c r="AY205" s="90"/>
      <c r="AZ205" s="90"/>
      <c r="BA205" s="90"/>
      <c r="BB205" s="116"/>
      <c r="BC205" s="16">
        <f t="shared" si="163"/>
        <v>0</v>
      </c>
      <c r="BD205" s="90"/>
      <c r="BE205" s="90"/>
      <c r="BF205" s="90"/>
      <c r="BG205" s="116"/>
      <c r="BH205" s="16">
        <f t="shared" si="164"/>
        <v>0</v>
      </c>
      <c r="BI205" s="90"/>
      <c r="BJ205" s="90"/>
      <c r="BK205" s="90"/>
      <c r="BL205" s="116"/>
      <c r="BM205" s="16">
        <f t="shared" si="165"/>
        <v>0</v>
      </c>
      <c r="BN205" s="90"/>
      <c r="BO205" s="90"/>
      <c r="BP205" s="90"/>
      <c r="BQ205" s="116"/>
      <c r="BR205" s="16">
        <f t="shared" si="166"/>
        <v>0</v>
      </c>
      <c r="BS205" s="90"/>
      <c r="BT205" s="90"/>
      <c r="BU205" s="90"/>
      <c r="BV205" s="116"/>
      <c r="BW205" s="16">
        <f t="shared" si="167"/>
        <v>0</v>
      </c>
      <c r="BX205" s="90"/>
      <c r="BY205" s="90"/>
      <c r="BZ205" s="90"/>
      <c r="CA205" s="116"/>
      <c r="CB205" s="16">
        <f t="shared" si="168"/>
        <v>0</v>
      </c>
      <c r="CC205" s="90"/>
      <c r="CD205" s="90"/>
      <c r="CE205" s="90"/>
      <c r="CF205" s="116"/>
      <c r="CG205" s="16">
        <f t="shared" si="169"/>
        <v>0</v>
      </c>
      <c r="CH205" s="90"/>
      <c r="CI205" s="90"/>
      <c r="CJ205" s="90"/>
      <c r="CK205" s="116"/>
      <c r="CL205" s="16">
        <f t="shared" si="170"/>
        <v>0</v>
      </c>
      <c r="CM205" s="90"/>
      <c r="CN205" s="90"/>
      <c r="CO205" s="90"/>
      <c r="CP205" s="116"/>
      <c r="CQ205" s="16">
        <f t="shared" si="171"/>
        <v>0</v>
      </c>
      <c r="CR205" s="90"/>
      <c r="CS205" s="90"/>
      <c r="CT205" s="90"/>
      <c r="CU205" s="116"/>
      <c r="CV205" s="16">
        <f t="shared" si="172"/>
        <v>0</v>
      </c>
      <c r="CW205" s="90"/>
      <c r="CX205" s="90"/>
      <c r="CY205" s="90"/>
      <c r="CZ205" s="116"/>
      <c r="DA205" s="16">
        <f t="shared" si="173"/>
        <v>0</v>
      </c>
      <c r="DB205" s="90"/>
      <c r="DC205" s="90"/>
      <c r="DD205" s="90"/>
      <c r="DE205" s="116"/>
      <c r="DF205" s="16">
        <f t="shared" si="174"/>
        <v>0</v>
      </c>
      <c r="DG205" s="90"/>
      <c r="DH205" s="90"/>
      <c r="DI205" s="90"/>
      <c r="DJ205" s="116"/>
      <c r="DK205" s="16">
        <f t="shared" si="175"/>
        <v>0</v>
      </c>
      <c r="DL205" s="90"/>
      <c r="DM205" s="90"/>
      <c r="DN205" s="90"/>
      <c r="DO205" s="116"/>
      <c r="DP205" s="16">
        <f t="shared" si="176"/>
        <v>0</v>
      </c>
      <c r="DQ205" s="90"/>
      <c r="DR205" s="90"/>
      <c r="DS205" s="90"/>
      <c r="DT205" s="116"/>
      <c r="DU205" s="16">
        <f t="shared" si="177"/>
        <v>0</v>
      </c>
      <c r="DV205" s="90"/>
      <c r="DW205" s="90"/>
      <c r="DX205" s="90"/>
      <c r="DY205" s="116"/>
      <c r="DZ205" s="16">
        <f t="shared" si="178"/>
        <v>0</v>
      </c>
      <c r="EA205" s="90"/>
      <c r="EB205" s="90"/>
      <c r="EC205" s="90"/>
      <c r="ED205" s="116"/>
      <c r="EE205" s="16">
        <f t="shared" si="179"/>
        <v>0</v>
      </c>
      <c r="EF205" s="90"/>
      <c r="EG205" s="90"/>
      <c r="EH205" s="90"/>
      <c r="EI205" s="116"/>
      <c r="EJ205" s="16">
        <f t="shared" si="180"/>
        <v>0</v>
      </c>
      <c r="EK205" s="90"/>
      <c r="EL205" s="90"/>
      <c r="EM205" s="90"/>
      <c r="EN205" s="116"/>
      <c r="EO205" s="16">
        <f t="shared" si="181"/>
        <v>0</v>
      </c>
      <c r="EP205" s="90"/>
      <c r="EQ205" s="90"/>
      <c r="ER205" s="90"/>
      <c r="ES205" s="116"/>
      <c r="ET205" s="16">
        <f t="shared" si="182"/>
        <v>0</v>
      </c>
      <c r="EU205" s="90"/>
      <c r="EV205" s="90"/>
      <c r="EW205" s="90"/>
      <c r="EX205" s="116"/>
      <c r="EY205" s="16">
        <f t="shared" si="183"/>
        <v>0</v>
      </c>
      <c r="EZ205" s="90"/>
      <c r="FA205" s="90"/>
      <c r="FB205" s="90"/>
      <c r="FC205" s="116"/>
      <c r="FD205" s="16">
        <f t="shared" si="184"/>
        <v>0</v>
      </c>
      <c r="FE205" s="90"/>
      <c r="FF205" s="90"/>
      <c r="FG205" s="90"/>
      <c r="FH205" s="116"/>
      <c r="FI205" s="16">
        <f t="shared" si="185"/>
        <v>0</v>
      </c>
      <c r="FJ205" s="90"/>
      <c r="FK205" s="90"/>
      <c r="FL205" s="90"/>
      <c r="FM205" s="116"/>
      <c r="FN205" s="16">
        <f t="shared" si="186"/>
        <v>0</v>
      </c>
      <c r="FO205" s="90"/>
      <c r="FP205" s="90"/>
      <c r="FQ205" s="90"/>
      <c r="FR205" s="116"/>
      <c r="FS205" s="16">
        <f t="shared" si="187"/>
        <v>0</v>
      </c>
      <c r="FT205" s="90"/>
      <c r="FU205" s="90"/>
      <c r="FV205" s="90"/>
      <c r="FW205" s="116"/>
      <c r="FX205" s="16">
        <f t="shared" si="188"/>
        <v>0</v>
      </c>
      <c r="FY205" s="90"/>
      <c r="FZ205" s="90"/>
      <c r="GA205" s="90"/>
      <c r="GB205" s="116"/>
      <c r="GC205" s="16">
        <f t="shared" si="189"/>
        <v>0</v>
      </c>
      <c r="GD205" s="90"/>
      <c r="GE205" s="90"/>
      <c r="GF205" s="90"/>
      <c r="GG205" s="116"/>
      <c r="GH205" s="16">
        <f t="shared" si="190"/>
        <v>0</v>
      </c>
      <c r="GI205" s="90"/>
      <c r="GJ205" s="90"/>
      <c r="GK205" s="90"/>
      <c r="GL205" s="116"/>
      <c r="GM205" s="16">
        <f t="shared" si="191"/>
        <v>0</v>
      </c>
      <c r="GN205" s="90"/>
      <c r="GO205" s="90"/>
      <c r="GP205" s="90"/>
      <c r="GQ205" s="116"/>
      <c r="GR205" s="16">
        <f t="shared" si="192"/>
        <v>0</v>
      </c>
      <c r="GS205" s="90"/>
      <c r="GT205" s="90"/>
      <c r="GU205" s="90"/>
      <c r="GV205" s="116"/>
      <c r="GW205" s="16">
        <f t="shared" si="193"/>
        <v>0</v>
      </c>
      <c r="GX205" s="90"/>
      <c r="GY205" s="90"/>
      <c r="GZ205" s="90"/>
      <c r="HA205" s="116"/>
      <c r="HB205" s="16">
        <f t="shared" si="194"/>
        <v>0</v>
      </c>
      <c r="HC205" s="90"/>
      <c r="HD205" s="90"/>
      <c r="HE205" s="90"/>
      <c r="HF205" s="116"/>
      <c r="HG205" s="16">
        <f t="shared" si="195"/>
        <v>0</v>
      </c>
      <c r="HH205" s="90"/>
      <c r="HI205" s="90"/>
      <c r="HJ205" s="90"/>
      <c r="HK205" s="116"/>
      <c r="HL205" s="16">
        <f t="shared" si="196"/>
        <v>0</v>
      </c>
      <c r="HM205" s="90"/>
      <c r="HN205" s="90"/>
      <c r="HO205" s="90"/>
      <c r="HP205" s="116"/>
      <c r="HQ205" s="16">
        <f t="shared" si="197"/>
        <v>0</v>
      </c>
      <c r="HR205" s="90"/>
      <c r="HS205" s="90"/>
      <c r="HT205" s="90"/>
      <c r="HU205" s="116"/>
      <c r="HV205" s="16">
        <f t="shared" si="198"/>
        <v>0</v>
      </c>
      <c r="HW205" s="90"/>
      <c r="HX205" s="90"/>
      <c r="HY205" s="90"/>
      <c r="HZ205" s="116"/>
      <c r="IA205" s="16">
        <f t="shared" si="199"/>
        <v>0</v>
      </c>
      <c r="IB205" s="90"/>
      <c r="IC205" s="90"/>
      <c r="ID205" s="90"/>
      <c r="IE205" s="116"/>
      <c r="IF205" s="16">
        <f t="shared" si="200"/>
        <v>0</v>
      </c>
      <c r="IG205" s="90"/>
      <c r="IH205" s="90"/>
      <c r="II205" s="90"/>
      <c r="IJ205" s="116"/>
      <c r="IK205" s="16">
        <f t="shared" si="201"/>
        <v>0</v>
      </c>
      <c r="IL205" s="90"/>
      <c r="IM205" s="90"/>
      <c r="IN205" s="90"/>
      <c r="IO205" s="116"/>
      <c r="IP205" s="16">
        <f t="shared" si="202"/>
        <v>0</v>
      </c>
    </row>
    <row r="206" spans="1:250" x14ac:dyDescent="0.25">
      <c r="A206" s="90"/>
      <c r="B206" s="90"/>
      <c r="C206" s="90"/>
      <c r="D206" s="116"/>
      <c r="E206" s="16">
        <f t="shared" si="153"/>
        <v>0</v>
      </c>
      <c r="F206" s="90"/>
      <c r="G206" s="90"/>
      <c r="H206" s="90"/>
      <c r="I206" s="116"/>
      <c r="J206" s="16">
        <f t="shared" si="154"/>
        <v>0</v>
      </c>
      <c r="K206" s="90"/>
      <c r="L206" s="90"/>
      <c r="M206" s="90"/>
      <c r="N206" s="116"/>
      <c r="O206" s="16">
        <f t="shared" si="155"/>
        <v>0</v>
      </c>
      <c r="P206" s="90"/>
      <c r="Q206" s="90"/>
      <c r="R206" s="90"/>
      <c r="S206" s="116"/>
      <c r="T206" s="16">
        <f t="shared" si="156"/>
        <v>0</v>
      </c>
      <c r="U206" s="90"/>
      <c r="V206" s="90"/>
      <c r="W206" s="90"/>
      <c r="X206" s="116"/>
      <c r="Y206" s="16">
        <f t="shared" si="157"/>
        <v>0</v>
      </c>
      <c r="Z206" s="90"/>
      <c r="AA206" s="90"/>
      <c r="AB206" s="90"/>
      <c r="AC206" s="116"/>
      <c r="AD206" s="16">
        <f t="shared" si="158"/>
        <v>0</v>
      </c>
      <c r="AE206" s="90"/>
      <c r="AF206" s="90"/>
      <c r="AG206" s="90"/>
      <c r="AH206" s="116"/>
      <c r="AI206" s="16">
        <f t="shared" si="159"/>
        <v>0</v>
      </c>
      <c r="AJ206" s="90"/>
      <c r="AK206" s="90"/>
      <c r="AL206" s="90"/>
      <c r="AM206" s="116"/>
      <c r="AN206" s="16">
        <f t="shared" si="160"/>
        <v>0</v>
      </c>
      <c r="AO206" s="90"/>
      <c r="AP206" s="90"/>
      <c r="AQ206" s="90"/>
      <c r="AR206" s="116"/>
      <c r="AS206" s="16">
        <f t="shared" si="161"/>
        <v>0</v>
      </c>
      <c r="AT206" s="90"/>
      <c r="AU206" s="90"/>
      <c r="AV206" s="90"/>
      <c r="AW206" s="116"/>
      <c r="AX206" s="16">
        <f t="shared" si="162"/>
        <v>0</v>
      </c>
      <c r="AY206" s="90"/>
      <c r="AZ206" s="90"/>
      <c r="BA206" s="90"/>
      <c r="BB206" s="116"/>
      <c r="BC206" s="16">
        <f t="shared" si="163"/>
        <v>0</v>
      </c>
      <c r="BD206" s="90"/>
      <c r="BE206" s="90"/>
      <c r="BF206" s="90"/>
      <c r="BG206" s="116"/>
      <c r="BH206" s="16">
        <f t="shared" si="164"/>
        <v>0</v>
      </c>
      <c r="BI206" s="90"/>
      <c r="BJ206" s="90"/>
      <c r="BK206" s="90"/>
      <c r="BL206" s="116"/>
      <c r="BM206" s="16">
        <f t="shared" si="165"/>
        <v>0</v>
      </c>
      <c r="BN206" s="90"/>
      <c r="BO206" s="90"/>
      <c r="BP206" s="90"/>
      <c r="BQ206" s="116"/>
      <c r="BR206" s="16">
        <f t="shared" si="166"/>
        <v>0</v>
      </c>
      <c r="BS206" s="90"/>
      <c r="BT206" s="90"/>
      <c r="BU206" s="90"/>
      <c r="BV206" s="116"/>
      <c r="BW206" s="16">
        <f t="shared" si="167"/>
        <v>0</v>
      </c>
      <c r="BX206" s="90"/>
      <c r="BY206" s="90"/>
      <c r="BZ206" s="90"/>
      <c r="CA206" s="116"/>
      <c r="CB206" s="16">
        <f t="shared" si="168"/>
        <v>0</v>
      </c>
      <c r="CC206" s="90"/>
      <c r="CD206" s="90"/>
      <c r="CE206" s="90"/>
      <c r="CF206" s="116"/>
      <c r="CG206" s="16">
        <f t="shared" si="169"/>
        <v>0</v>
      </c>
      <c r="CH206" s="90"/>
      <c r="CI206" s="90"/>
      <c r="CJ206" s="90"/>
      <c r="CK206" s="116"/>
      <c r="CL206" s="16">
        <f t="shared" si="170"/>
        <v>0</v>
      </c>
      <c r="CM206" s="90"/>
      <c r="CN206" s="90"/>
      <c r="CO206" s="90"/>
      <c r="CP206" s="116"/>
      <c r="CQ206" s="16">
        <f t="shared" si="171"/>
        <v>0</v>
      </c>
      <c r="CR206" s="90"/>
      <c r="CS206" s="90"/>
      <c r="CT206" s="90"/>
      <c r="CU206" s="116"/>
      <c r="CV206" s="16">
        <f t="shared" si="172"/>
        <v>0</v>
      </c>
      <c r="CW206" s="90"/>
      <c r="CX206" s="90"/>
      <c r="CY206" s="90"/>
      <c r="CZ206" s="116"/>
      <c r="DA206" s="16">
        <f t="shared" si="173"/>
        <v>0</v>
      </c>
      <c r="DB206" s="90"/>
      <c r="DC206" s="90"/>
      <c r="DD206" s="90"/>
      <c r="DE206" s="116"/>
      <c r="DF206" s="16">
        <f t="shared" si="174"/>
        <v>0</v>
      </c>
      <c r="DG206" s="90"/>
      <c r="DH206" s="90"/>
      <c r="DI206" s="90"/>
      <c r="DJ206" s="116"/>
      <c r="DK206" s="16">
        <f t="shared" si="175"/>
        <v>0</v>
      </c>
      <c r="DL206" s="90"/>
      <c r="DM206" s="90"/>
      <c r="DN206" s="90"/>
      <c r="DO206" s="116"/>
      <c r="DP206" s="16">
        <f t="shared" si="176"/>
        <v>0</v>
      </c>
      <c r="DQ206" s="90"/>
      <c r="DR206" s="90"/>
      <c r="DS206" s="90"/>
      <c r="DT206" s="116"/>
      <c r="DU206" s="16">
        <f t="shared" si="177"/>
        <v>0</v>
      </c>
      <c r="DV206" s="90"/>
      <c r="DW206" s="90"/>
      <c r="DX206" s="90"/>
      <c r="DY206" s="116"/>
      <c r="DZ206" s="16">
        <f t="shared" si="178"/>
        <v>0</v>
      </c>
      <c r="EA206" s="90"/>
      <c r="EB206" s="90"/>
      <c r="EC206" s="90"/>
      <c r="ED206" s="116"/>
      <c r="EE206" s="16">
        <f t="shared" si="179"/>
        <v>0</v>
      </c>
      <c r="EF206" s="90"/>
      <c r="EG206" s="90"/>
      <c r="EH206" s="90"/>
      <c r="EI206" s="116"/>
      <c r="EJ206" s="16">
        <f t="shared" si="180"/>
        <v>0</v>
      </c>
      <c r="EK206" s="90"/>
      <c r="EL206" s="90"/>
      <c r="EM206" s="90"/>
      <c r="EN206" s="116"/>
      <c r="EO206" s="16">
        <f t="shared" si="181"/>
        <v>0</v>
      </c>
      <c r="EP206" s="90"/>
      <c r="EQ206" s="90"/>
      <c r="ER206" s="90"/>
      <c r="ES206" s="116"/>
      <c r="ET206" s="16">
        <f t="shared" si="182"/>
        <v>0</v>
      </c>
      <c r="EU206" s="90"/>
      <c r="EV206" s="90"/>
      <c r="EW206" s="90"/>
      <c r="EX206" s="116"/>
      <c r="EY206" s="16">
        <f t="shared" si="183"/>
        <v>0</v>
      </c>
      <c r="EZ206" s="90"/>
      <c r="FA206" s="90"/>
      <c r="FB206" s="90"/>
      <c r="FC206" s="116"/>
      <c r="FD206" s="16">
        <f t="shared" si="184"/>
        <v>0</v>
      </c>
      <c r="FE206" s="90"/>
      <c r="FF206" s="90"/>
      <c r="FG206" s="90"/>
      <c r="FH206" s="116"/>
      <c r="FI206" s="16">
        <f t="shared" si="185"/>
        <v>0</v>
      </c>
      <c r="FJ206" s="90"/>
      <c r="FK206" s="90"/>
      <c r="FL206" s="90"/>
      <c r="FM206" s="116"/>
      <c r="FN206" s="16">
        <f t="shared" si="186"/>
        <v>0</v>
      </c>
      <c r="FO206" s="90"/>
      <c r="FP206" s="90"/>
      <c r="FQ206" s="90"/>
      <c r="FR206" s="116"/>
      <c r="FS206" s="16">
        <f t="shared" si="187"/>
        <v>0</v>
      </c>
      <c r="FT206" s="90"/>
      <c r="FU206" s="90"/>
      <c r="FV206" s="90"/>
      <c r="FW206" s="116"/>
      <c r="FX206" s="16">
        <f t="shared" si="188"/>
        <v>0</v>
      </c>
      <c r="FY206" s="90"/>
      <c r="FZ206" s="90"/>
      <c r="GA206" s="90"/>
      <c r="GB206" s="116"/>
      <c r="GC206" s="16">
        <f t="shared" si="189"/>
        <v>0</v>
      </c>
      <c r="GD206" s="90"/>
      <c r="GE206" s="90"/>
      <c r="GF206" s="90"/>
      <c r="GG206" s="116"/>
      <c r="GH206" s="16">
        <f t="shared" si="190"/>
        <v>0</v>
      </c>
      <c r="GI206" s="90"/>
      <c r="GJ206" s="90"/>
      <c r="GK206" s="90"/>
      <c r="GL206" s="116"/>
      <c r="GM206" s="16">
        <f t="shared" si="191"/>
        <v>0</v>
      </c>
      <c r="GN206" s="90"/>
      <c r="GO206" s="90"/>
      <c r="GP206" s="90"/>
      <c r="GQ206" s="116"/>
      <c r="GR206" s="16">
        <f t="shared" si="192"/>
        <v>0</v>
      </c>
      <c r="GS206" s="90"/>
      <c r="GT206" s="90"/>
      <c r="GU206" s="90"/>
      <c r="GV206" s="116"/>
      <c r="GW206" s="16">
        <f t="shared" si="193"/>
        <v>0</v>
      </c>
      <c r="GX206" s="90"/>
      <c r="GY206" s="90"/>
      <c r="GZ206" s="90"/>
      <c r="HA206" s="116"/>
      <c r="HB206" s="16">
        <f t="shared" si="194"/>
        <v>0</v>
      </c>
      <c r="HC206" s="90"/>
      <c r="HD206" s="90"/>
      <c r="HE206" s="90"/>
      <c r="HF206" s="116"/>
      <c r="HG206" s="16">
        <f t="shared" si="195"/>
        <v>0</v>
      </c>
      <c r="HH206" s="90"/>
      <c r="HI206" s="90"/>
      <c r="HJ206" s="90"/>
      <c r="HK206" s="116"/>
      <c r="HL206" s="16">
        <f t="shared" si="196"/>
        <v>0</v>
      </c>
      <c r="HM206" s="90"/>
      <c r="HN206" s="90"/>
      <c r="HO206" s="90"/>
      <c r="HP206" s="116"/>
      <c r="HQ206" s="16">
        <f t="shared" si="197"/>
        <v>0</v>
      </c>
      <c r="HR206" s="90"/>
      <c r="HS206" s="90"/>
      <c r="HT206" s="90"/>
      <c r="HU206" s="116"/>
      <c r="HV206" s="16">
        <f t="shared" si="198"/>
        <v>0</v>
      </c>
      <c r="HW206" s="90"/>
      <c r="HX206" s="90"/>
      <c r="HY206" s="90"/>
      <c r="HZ206" s="116"/>
      <c r="IA206" s="16">
        <f t="shared" si="199"/>
        <v>0</v>
      </c>
      <c r="IB206" s="90"/>
      <c r="IC206" s="90"/>
      <c r="ID206" s="90"/>
      <c r="IE206" s="116"/>
      <c r="IF206" s="16">
        <f t="shared" si="200"/>
        <v>0</v>
      </c>
      <c r="IG206" s="90"/>
      <c r="IH206" s="90"/>
      <c r="II206" s="90"/>
      <c r="IJ206" s="116"/>
      <c r="IK206" s="16">
        <f t="shared" si="201"/>
        <v>0</v>
      </c>
      <c r="IL206" s="90"/>
      <c r="IM206" s="90"/>
      <c r="IN206" s="90"/>
      <c r="IO206" s="116"/>
      <c r="IP206" s="16">
        <f t="shared" si="202"/>
        <v>0</v>
      </c>
    </row>
    <row r="207" spans="1:250" x14ac:dyDescent="0.25">
      <c r="A207" s="90"/>
      <c r="B207" s="90"/>
      <c r="C207" s="90"/>
      <c r="D207" s="116"/>
      <c r="E207" s="16">
        <f t="shared" si="153"/>
        <v>0</v>
      </c>
      <c r="F207" s="90"/>
      <c r="G207" s="90"/>
      <c r="H207" s="90"/>
      <c r="I207" s="116"/>
      <c r="J207" s="16">
        <f t="shared" si="154"/>
        <v>0</v>
      </c>
      <c r="K207" s="90"/>
      <c r="L207" s="90"/>
      <c r="M207" s="90"/>
      <c r="N207" s="116"/>
      <c r="O207" s="16">
        <f t="shared" si="155"/>
        <v>0</v>
      </c>
      <c r="P207" s="90"/>
      <c r="Q207" s="90"/>
      <c r="R207" s="90"/>
      <c r="S207" s="116"/>
      <c r="T207" s="16">
        <f t="shared" si="156"/>
        <v>0</v>
      </c>
      <c r="U207" s="90"/>
      <c r="V207" s="90"/>
      <c r="W207" s="90"/>
      <c r="X207" s="116"/>
      <c r="Y207" s="16">
        <f t="shared" si="157"/>
        <v>0</v>
      </c>
      <c r="Z207" s="90"/>
      <c r="AA207" s="90"/>
      <c r="AB207" s="90"/>
      <c r="AC207" s="116"/>
      <c r="AD207" s="16">
        <f t="shared" si="158"/>
        <v>0</v>
      </c>
      <c r="AE207" s="90"/>
      <c r="AF207" s="90"/>
      <c r="AG207" s="90"/>
      <c r="AH207" s="116"/>
      <c r="AI207" s="16">
        <f t="shared" si="159"/>
        <v>0</v>
      </c>
      <c r="AJ207" s="90"/>
      <c r="AK207" s="90"/>
      <c r="AL207" s="90"/>
      <c r="AM207" s="116"/>
      <c r="AN207" s="16">
        <f t="shared" si="160"/>
        <v>0</v>
      </c>
      <c r="AO207" s="90"/>
      <c r="AP207" s="90"/>
      <c r="AQ207" s="90"/>
      <c r="AR207" s="116"/>
      <c r="AS207" s="16">
        <f t="shared" si="161"/>
        <v>0</v>
      </c>
      <c r="AT207" s="90"/>
      <c r="AU207" s="90"/>
      <c r="AV207" s="90"/>
      <c r="AW207" s="116"/>
      <c r="AX207" s="16">
        <f t="shared" si="162"/>
        <v>0</v>
      </c>
      <c r="AY207" s="90"/>
      <c r="AZ207" s="90"/>
      <c r="BA207" s="90"/>
      <c r="BB207" s="116"/>
      <c r="BC207" s="16">
        <f t="shared" si="163"/>
        <v>0</v>
      </c>
      <c r="BD207" s="90"/>
      <c r="BE207" s="90"/>
      <c r="BF207" s="90"/>
      <c r="BG207" s="116"/>
      <c r="BH207" s="16">
        <f t="shared" si="164"/>
        <v>0</v>
      </c>
      <c r="BI207" s="90"/>
      <c r="BJ207" s="90"/>
      <c r="BK207" s="90"/>
      <c r="BL207" s="116"/>
      <c r="BM207" s="16">
        <f t="shared" si="165"/>
        <v>0</v>
      </c>
      <c r="BN207" s="90"/>
      <c r="BO207" s="90"/>
      <c r="BP207" s="90"/>
      <c r="BQ207" s="116"/>
      <c r="BR207" s="16">
        <f t="shared" si="166"/>
        <v>0</v>
      </c>
      <c r="BS207" s="90"/>
      <c r="BT207" s="90"/>
      <c r="BU207" s="90"/>
      <c r="BV207" s="116"/>
      <c r="BW207" s="16">
        <f t="shared" si="167"/>
        <v>0</v>
      </c>
      <c r="BX207" s="90"/>
      <c r="BY207" s="90"/>
      <c r="BZ207" s="90"/>
      <c r="CA207" s="116"/>
      <c r="CB207" s="16">
        <f t="shared" si="168"/>
        <v>0</v>
      </c>
      <c r="CC207" s="90"/>
      <c r="CD207" s="90"/>
      <c r="CE207" s="90"/>
      <c r="CF207" s="116"/>
      <c r="CG207" s="16">
        <f t="shared" si="169"/>
        <v>0</v>
      </c>
      <c r="CH207" s="90"/>
      <c r="CI207" s="90"/>
      <c r="CJ207" s="90"/>
      <c r="CK207" s="116"/>
      <c r="CL207" s="16">
        <f t="shared" si="170"/>
        <v>0</v>
      </c>
      <c r="CM207" s="90"/>
      <c r="CN207" s="90"/>
      <c r="CO207" s="90"/>
      <c r="CP207" s="116"/>
      <c r="CQ207" s="16">
        <f t="shared" si="171"/>
        <v>0</v>
      </c>
      <c r="CR207" s="90"/>
      <c r="CS207" s="90"/>
      <c r="CT207" s="90"/>
      <c r="CU207" s="116"/>
      <c r="CV207" s="16">
        <f t="shared" si="172"/>
        <v>0</v>
      </c>
      <c r="CW207" s="90"/>
      <c r="CX207" s="90"/>
      <c r="CY207" s="90"/>
      <c r="CZ207" s="116"/>
      <c r="DA207" s="16">
        <f t="shared" si="173"/>
        <v>0</v>
      </c>
      <c r="DB207" s="90"/>
      <c r="DC207" s="90"/>
      <c r="DD207" s="90"/>
      <c r="DE207" s="116"/>
      <c r="DF207" s="16">
        <f t="shared" si="174"/>
        <v>0</v>
      </c>
      <c r="DG207" s="90"/>
      <c r="DH207" s="90"/>
      <c r="DI207" s="90"/>
      <c r="DJ207" s="116"/>
      <c r="DK207" s="16">
        <f t="shared" si="175"/>
        <v>0</v>
      </c>
      <c r="DL207" s="90"/>
      <c r="DM207" s="90"/>
      <c r="DN207" s="90"/>
      <c r="DO207" s="116"/>
      <c r="DP207" s="16">
        <f t="shared" si="176"/>
        <v>0</v>
      </c>
      <c r="DQ207" s="90"/>
      <c r="DR207" s="90"/>
      <c r="DS207" s="90"/>
      <c r="DT207" s="116"/>
      <c r="DU207" s="16">
        <f t="shared" si="177"/>
        <v>0</v>
      </c>
      <c r="DV207" s="90"/>
      <c r="DW207" s="90"/>
      <c r="DX207" s="90"/>
      <c r="DY207" s="116"/>
      <c r="DZ207" s="16">
        <f t="shared" si="178"/>
        <v>0</v>
      </c>
      <c r="EA207" s="90"/>
      <c r="EB207" s="90"/>
      <c r="EC207" s="90"/>
      <c r="ED207" s="116"/>
      <c r="EE207" s="16">
        <f t="shared" si="179"/>
        <v>0</v>
      </c>
      <c r="EF207" s="90"/>
      <c r="EG207" s="90"/>
      <c r="EH207" s="90"/>
      <c r="EI207" s="116"/>
      <c r="EJ207" s="16">
        <f t="shared" si="180"/>
        <v>0</v>
      </c>
      <c r="EK207" s="90"/>
      <c r="EL207" s="90"/>
      <c r="EM207" s="90"/>
      <c r="EN207" s="116"/>
      <c r="EO207" s="16">
        <f t="shared" si="181"/>
        <v>0</v>
      </c>
      <c r="EP207" s="90"/>
      <c r="EQ207" s="90"/>
      <c r="ER207" s="90"/>
      <c r="ES207" s="116"/>
      <c r="ET207" s="16">
        <f t="shared" si="182"/>
        <v>0</v>
      </c>
      <c r="EU207" s="90"/>
      <c r="EV207" s="90"/>
      <c r="EW207" s="90"/>
      <c r="EX207" s="116"/>
      <c r="EY207" s="16">
        <f t="shared" si="183"/>
        <v>0</v>
      </c>
      <c r="EZ207" s="90"/>
      <c r="FA207" s="90"/>
      <c r="FB207" s="90"/>
      <c r="FC207" s="116"/>
      <c r="FD207" s="16">
        <f t="shared" si="184"/>
        <v>0</v>
      </c>
      <c r="FE207" s="90"/>
      <c r="FF207" s="90"/>
      <c r="FG207" s="90"/>
      <c r="FH207" s="116"/>
      <c r="FI207" s="16">
        <f t="shared" si="185"/>
        <v>0</v>
      </c>
      <c r="FJ207" s="90"/>
      <c r="FK207" s="90"/>
      <c r="FL207" s="90"/>
      <c r="FM207" s="116"/>
      <c r="FN207" s="16">
        <f t="shared" si="186"/>
        <v>0</v>
      </c>
      <c r="FO207" s="90"/>
      <c r="FP207" s="90"/>
      <c r="FQ207" s="90"/>
      <c r="FR207" s="116"/>
      <c r="FS207" s="16">
        <f t="shared" si="187"/>
        <v>0</v>
      </c>
      <c r="FT207" s="90"/>
      <c r="FU207" s="90"/>
      <c r="FV207" s="90"/>
      <c r="FW207" s="116"/>
      <c r="FX207" s="16">
        <f t="shared" si="188"/>
        <v>0</v>
      </c>
      <c r="FY207" s="90"/>
      <c r="FZ207" s="90"/>
      <c r="GA207" s="90"/>
      <c r="GB207" s="116"/>
      <c r="GC207" s="16">
        <f t="shared" si="189"/>
        <v>0</v>
      </c>
      <c r="GD207" s="90"/>
      <c r="GE207" s="90"/>
      <c r="GF207" s="90"/>
      <c r="GG207" s="116"/>
      <c r="GH207" s="16">
        <f t="shared" si="190"/>
        <v>0</v>
      </c>
      <c r="GI207" s="90"/>
      <c r="GJ207" s="90"/>
      <c r="GK207" s="90"/>
      <c r="GL207" s="116"/>
      <c r="GM207" s="16">
        <f t="shared" si="191"/>
        <v>0</v>
      </c>
      <c r="GN207" s="90"/>
      <c r="GO207" s="90"/>
      <c r="GP207" s="90"/>
      <c r="GQ207" s="116"/>
      <c r="GR207" s="16">
        <f t="shared" si="192"/>
        <v>0</v>
      </c>
      <c r="GS207" s="90"/>
      <c r="GT207" s="90"/>
      <c r="GU207" s="90"/>
      <c r="GV207" s="116"/>
      <c r="GW207" s="16">
        <f t="shared" si="193"/>
        <v>0</v>
      </c>
      <c r="GX207" s="90"/>
      <c r="GY207" s="90"/>
      <c r="GZ207" s="90"/>
      <c r="HA207" s="116"/>
      <c r="HB207" s="16">
        <f t="shared" si="194"/>
        <v>0</v>
      </c>
      <c r="HC207" s="90"/>
      <c r="HD207" s="90"/>
      <c r="HE207" s="90"/>
      <c r="HF207" s="116"/>
      <c r="HG207" s="16">
        <f t="shared" si="195"/>
        <v>0</v>
      </c>
      <c r="HH207" s="90"/>
      <c r="HI207" s="90"/>
      <c r="HJ207" s="90"/>
      <c r="HK207" s="116"/>
      <c r="HL207" s="16">
        <f t="shared" si="196"/>
        <v>0</v>
      </c>
      <c r="HM207" s="90"/>
      <c r="HN207" s="90"/>
      <c r="HO207" s="90"/>
      <c r="HP207" s="116"/>
      <c r="HQ207" s="16">
        <f t="shared" si="197"/>
        <v>0</v>
      </c>
      <c r="HR207" s="90"/>
      <c r="HS207" s="90"/>
      <c r="HT207" s="90"/>
      <c r="HU207" s="116"/>
      <c r="HV207" s="16">
        <f t="shared" si="198"/>
        <v>0</v>
      </c>
      <c r="HW207" s="90"/>
      <c r="HX207" s="90"/>
      <c r="HY207" s="90"/>
      <c r="HZ207" s="116"/>
      <c r="IA207" s="16">
        <f t="shared" si="199"/>
        <v>0</v>
      </c>
      <c r="IB207" s="90"/>
      <c r="IC207" s="90"/>
      <c r="ID207" s="90"/>
      <c r="IE207" s="116"/>
      <c r="IF207" s="16">
        <f t="shared" si="200"/>
        <v>0</v>
      </c>
      <c r="IG207" s="90"/>
      <c r="IH207" s="90"/>
      <c r="II207" s="90"/>
      <c r="IJ207" s="116"/>
      <c r="IK207" s="16">
        <f t="shared" si="201"/>
        <v>0</v>
      </c>
      <c r="IL207" s="90"/>
      <c r="IM207" s="90"/>
      <c r="IN207" s="90"/>
      <c r="IO207" s="116"/>
      <c r="IP207" s="16">
        <f t="shared" si="202"/>
        <v>0</v>
      </c>
    </row>
    <row r="208" spans="1:250" x14ac:dyDescent="0.25">
      <c r="A208" s="90"/>
      <c r="B208" s="90"/>
      <c r="C208" s="90"/>
      <c r="D208" s="116"/>
      <c r="E208" s="16">
        <f t="shared" si="153"/>
        <v>0</v>
      </c>
      <c r="F208" s="90"/>
      <c r="G208" s="90"/>
      <c r="H208" s="90"/>
      <c r="I208" s="116"/>
      <c r="J208" s="16">
        <f t="shared" si="154"/>
        <v>0</v>
      </c>
      <c r="K208" s="90"/>
      <c r="L208" s="90"/>
      <c r="M208" s="90"/>
      <c r="N208" s="116"/>
      <c r="O208" s="16">
        <f t="shared" si="155"/>
        <v>0</v>
      </c>
      <c r="P208" s="90"/>
      <c r="Q208" s="90"/>
      <c r="R208" s="90"/>
      <c r="S208" s="116"/>
      <c r="T208" s="16">
        <f t="shared" si="156"/>
        <v>0</v>
      </c>
      <c r="U208" s="90"/>
      <c r="V208" s="90"/>
      <c r="W208" s="90"/>
      <c r="X208" s="116"/>
      <c r="Y208" s="16">
        <f t="shared" si="157"/>
        <v>0</v>
      </c>
      <c r="Z208" s="90"/>
      <c r="AA208" s="90"/>
      <c r="AB208" s="90"/>
      <c r="AC208" s="116"/>
      <c r="AD208" s="16">
        <f t="shared" si="158"/>
        <v>0</v>
      </c>
      <c r="AE208" s="90"/>
      <c r="AF208" s="90"/>
      <c r="AG208" s="90"/>
      <c r="AH208" s="116"/>
      <c r="AI208" s="16">
        <f t="shared" si="159"/>
        <v>0</v>
      </c>
      <c r="AJ208" s="90"/>
      <c r="AK208" s="90"/>
      <c r="AL208" s="90"/>
      <c r="AM208" s="116"/>
      <c r="AN208" s="16">
        <f t="shared" si="160"/>
        <v>0</v>
      </c>
      <c r="AO208" s="90"/>
      <c r="AP208" s="90"/>
      <c r="AQ208" s="90"/>
      <c r="AR208" s="116"/>
      <c r="AS208" s="16">
        <f t="shared" si="161"/>
        <v>0</v>
      </c>
      <c r="AT208" s="90"/>
      <c r="AU208" s="90"/>
      <c r="AV208" s="90"/>
      <c r="AW208" s="116"/>
      <c r="AX208" s="16">
        <f t="shared" si="162"/>
        <v>0</v>
      </c>
      <c r="AY208" s="90"/>
      <c r="AZ208" s="90"/>
      <c r="BA208" s="90"/>
      <c r="BB208" s="116"/>
      <c r="BC208" s="16">
        <f t="shared" si="163"/>
        <v>0</v>
      </c>
      <c r="BD208" s="90"/>
      <c r="BE208" s="90"/>
      <c r="BF208" s="90"/>
      <c r="BG208" s="116"/>
      <c r="BH208" s="16">
        <f t="shared" si="164"/>
        <v>0</v>
      </c>
      <c r="BI208" s="90"/>
      <c r="BJ208" s="90"/>
      <c r="BK208" s="90"/>
      <c r="BL208" s="116"/>
      <c r="BM208" s="16">
        <f t="shared" si="165"/>
        <v>0</v>
      </c>
      <c r="BN208" s="90"/>
      <c r="BO208" s="90"/>
      <c r="BP208" s="90"/>
      <c r="BQ208" s="116"/>
      <c r="BR208" s="16">
        <f t="shared" si="166"/>
        <v>0</v>
      </c>
      <c r="BS208" s="90"/>
      <c r="BT208" s="90"/>
      <c r="BU208" s="90"/>
      <c r="BV208" s="116"/>
      <c r="BW208" s="16">
        <f t="shared" si="167"/>
        <v>0</v>
      </c>
      <c r="BX208" s="90"/>
      <c r="BY208" s="90"/>
      <c r="BZ208" s="90"/>
      <c r="CA208" s="116"/>
      <c r="CB208" s="16">
        <f t="shared" si="168"/>
        <v>0</v>
      </c>
      <c r="CC208" s="90"/>
      <c r="CD208" s="90"/>
      <c r="CE208" s="90"/>
      <c r="CF208" s="116"/>
      <c r="CG208" s="16">
        <f t="shared" si="169"/>
        <v>0</v>
      </c>
      <c r="CH208" s="90"/>
      <c r="CI208" s="90"/>
      <c r="CJ208" s="90"/>
      <c r="CK208" s="116"/>
      <c r="CL208" s="16">
        <f t="shared" si="170"/>
        <v>0</v>
      </c>
      <c r="CM208" s="90"/>
      <c r="CN208" s="90"/>
      <c r="CO208" s="90"/>
      <c r="CP208" s="116"/>
      <c r="CQ208" s="16">
        <f t="shared" si="171"/>
        <v>0</v>
      </c>
      <c r="CR208" s="90"/>
      <c r="CS208" s="90"/>
      <c r="CT208" s="90"/>
      <c r="CU208" s="116"/>
      <c r="CV208" s="16">
        <f t="shared" si="172"/>
        <v>0</v>
      </c>
      <c r="CW208" s="90"/>
      <c r="CX208" s="90"/>
      <c r="CY208" s="90"/>
      <c r="CZ208" s="116"/>
      <c r="DA208" s="16">
        <f t="shared" si="173"/>
        <v>0</v>
      </c>
      <c r="DB208" s="90"/>
      <c r="DC208" s="90"/>
      <c r="DD208" s="90"/>
      <c r="DE208" s="116"/>
      <c r="DF208" s="16">
        <f t="shared" si="174"/>
        <v>0</v>
      </c>
      <c r="DG208" s="90"/>
      <c r="DH208" s="90"/>
      <c r="DI208" s="90"/>
      <c r="DJ208" s="116"/>
      <c r="DK208" s="16">
        <f t="shared" si="175"/>
        <v>0</v>
      </c>
      <c r="DL208" s="90"/>
      <c r="DM208" s="90"/>
      <c r="DN208" s="90"/>
      <c r="DO208" s="116"/>
      <c r="DP208" s="16">
        <f t="shared" si="176"/>
        <v>0</v>
      </c>
      <c r="DQ208" s="90"/>
      <c r="DR208" s="90"/>
      <c r="DS208" s="90"/>
      <c r="DT208" s="116"/>
      <c r="DU208" s="16">
        <f t="shared" si="177"/>
        <v>0</v>
      </c>
      <c r="DV208" s="90"/>
      <c r="DW208" s="90"/>
      <c r="DX208" s="90"/>
      <c r="DY208" s="116"/>
      <c r="DZ208" s="16">
        <f t="shared" si="178"/>
        <v>0</v>
      </c>
      <c r="EA208" s="90"/>
      <c r="EB208" s="90"/>
      <c r="EC208" s="90"/>
      <c r="ED208" s="116"/>
      <c r="EE208" s="16">
        <f t="shared" si="179"/>
        <v>0</v>
      </c>
      <c r="EF208" s="90"/>
      <c r="EG208" s="90"/>
      <c r="EH208" s="90"/>
      <c r="EI208" s="116"/>
      <c r="EJ208" s="16">
        <f t="shared" si="180"/>
        <v>0</v>
      </c>
      <c r="EK208" s="90"/>
      <c r="EL208" s="90"/>
      <c r="EM208" s="90"/>
      <c r="EN208" s="116"/>
      <c r="EO208" s="16">
        <f t="shared" si="181"/>
        <v>0</v>
      </c>
      <c r="EP208" s="90"/>
      <c r="EQ208" s="90"/>
      <c r="ER208" s="90"/>
      <c r="ES208" s="116"/>
      <c r="ET208" s="16">
        <f t="shared" si="182"/>
        <v>0</v>
      </c>
      <c r="EU208" s="90"/>
      <c r="EV208" s="90"/>
      <c r="EW208" s="90"/>
      <c r="EX208" s="116"/>
      <c r="EY208" s="16">
        <f t="shared" si="183"/>
        <v>0</v>
      </c>
      <c r="EZ208" s="90"/>
      <c r="FA208" s="90"/>
      <c r="FB208" s="90"/>
      <c r="FC208" s="116"/>
      <c r="FD208" s="16">
        <f t="shared" si="184"/>
        <v>0</v>
      </c>
      <c r="FE208" s="90"/>
      <c r="FF208" s="90"/>
      <c r="FG208" s="90"/>
      <c r="FH208" s="116"/>
      <c r="FI208" s="16">
        <f t="shared" si="185"/>
        <v>0</v>
      </c>
      <c r="FJ208" s="90"/>
      <c r="FK208" s="90"/>
      <c r="FL208" s="90"/>
      <c r="FM208" s="116"/>
      <c r="FN208" s="16">
        <f t="shared" si="186"/>
        <v>0</v>
      </c>
      <c r="FO208" s="90"/>
      <c r="FP208" s="90"/>
      <c r="FQ208" s="90"/>
      <c r="FR208" s="116"/>
      <c r="FS208" s="16">
        <f t="shared" si="187"/>
        <v>0</v>
      </c>
      <c r="FT208" s="90"/>
      <c r="FU208" s="90"/>
      <c r="FV208" s="90"/>
      <c r="FW208" s="116"/>
      <c r="FX208" s="16">
        <f t="shared" si="188"/>
        <v>0</v>
      </c>
      <c r="FY208" s="90"/>
      <c r="FZ208" s="90"/>
      <c r="GA208" s="90"/>
      <c r="GB208" s="116"/>
      <c r="GC208" s="16">
        <f t="shared" si="189"/>
        <v>0</v>
      </c>
      <c r="GD208" s="90"/>
      <c r="GE208" s="90"/>
      <c r="GF208" s="90"/>
      <c r="GG208" s="116"/>
      <c r="GH208" s="16">
        <f t="shared" si="190"/>
        <v>0</v>
      </c>
      <c r="GI208" s="90"/>
      <c r="GJ208" s="90"/>
      <c r="GK208" s="90"/>
      <c r="GL208" s="116"/>
      <c r="GM208" s="16">
        <f t="shared" si="191"/>
        <v>0</v>
      </c>
      <c r="GN208" s="90"/>
      <c r="GO208" s="90"/>
      <c r="GP208" s="90"/>
      <c r="GQ208" s="116"/>
      <c r="GR208" s="16">
        <f t="shared" si="192"/>
        <v>0</v>
      </c>
      <c r="GS208" s="90"/>
      <c r="GT208" s="90"/>
      <c r="GU208" s="90"/>
      <c r="GV208" s="116"/>
      <c r="GW208" s="16">
        <f t="shared" si="193"/>
        <v>0</v>
      </c>
      <c r="GX208" s="90"/>
      <c r="GY208" s="90"/>
      <c r="GZ208" s="90"/>
      <c r="HA208" s="116"/>
      <c r="HB208" s="16">
        <f t="shared" si="194"/>
        <v>0</v>
      </c>
      <c r="HC208" s="90"/>
      <c r="HD208" s="90"/>
      <c r="HE208" s="90"/>
      <c r="HF208" s="116"/>
      <c r="HG208" s="16">
        <f t="shared" si="195"/>
        <v>0</v>
      </c>
      <c r="HH208" s="90"/>
      <c r="HI208" s="90"/>
      <c r="HJ208" s="90"/>
      <c r="HK208" s="116"/>
      <c r="HL208" s="16">
        <f t="shared" si="196"/>
        <v>0</v>
      </c>
      <c r="HM208" s="90"/>
      <c r="HN208" s="90"/>
      <c r="HO208" s="90"/>
      <c r="HP208" s="116"/>
      <c r="HQ208" s="16">
        <f t="shared" si="197"/>
        <v>0</v>
      </c>
      <c r="HR208" s="90"/>
      <c r="HS208" s="90"/>
      <c r="HT208" s="90"/>
      <c r="HU208" s="116"/>
      <c r="HV208" s="16">
        <f t="shared" si="198"/>
        <v>0</v>
      </c>
      <c r="HW208" s="90"/>
      <c r="HX208" s="90"/>
      <c r="HY208" s="90"/>
      <c r="HZ208" s="116"/>
      <c r="IA208" s="16">
        <f t="shared" si="199"/>
        <v>0</v>
      </c>
      <c r="IB208" s="90"/>
      <c r="IC208" s="90"/>
      <c r="ID208" s="90"/>
      <c r="IE208" s="116"/>
      <c r="IF208" s="16">
        <f t="shared" si="200"/>
        <v>0</v>
      </c>
      <c r="IG208" s="90"/>
      <c r="IH208" s="90"/>
      <c r="II208" s="90"/>
      <c r="IJ208" s="116"/>
      <c r="IK208" s="16">
        <f t="shared" si="201"/>
        <v>0</v>
      </c>
      <c r="IL208" s="90"/>
      <c r="IM208" s="90"/>
      <c r="IN208" s="90"/>
      <c r="IO208" s="116"/>
      <c r="IP208" s="16">
        <f t="shared" si="202"/>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604" priority="198">
      <formula>IF(A25&gt;0,A25&lt;20)</formula>
    </cfRule>
  </conditionalFormatting>
  <conditionalFormatting sqref="F22:F208">
    <cfRule type="expression" dxfId="1603" priority="79">
      <formula>IF(F22&gt;0,F22&lt;20)</formula>
    </cfRule>
  </conditionalFormatting>
  <conditionalFormatting sqref="K24:K208">
    <cfRule type="expression" dxfId="1602" priority="78">
      <formula>IF(K24&gt;0,K24&lt;20)</formula>
    </cfRule>
  </conditionalFormatting>
  <conditionalFormatting sqref="P17:P208">
    <cfRule type="expression" dxfId="1601" priority="77">
      <formula>IF(P17&gt;0,P17&lt;20)</formula>
    </cfRule>
  </conditionalFormatting>
  <conditionalFormatting sqref="U22:U208">
    <cfRule type="expression" dxfId="1600" priority="76">
      <formula>IF(U22&gt;0,U22&lt;20)</formula>
    </cfRule>
  </conditionalFormatting>
  <conditionalFormatting sqref="Z17:Z208">
    <cfRule type="expression" dxfId="1599" priority="75">
      <formula>IF(Z17&gt;0,Z17&lt;20)</formula>
    </cfRule>
  </conditionalFormatting>
  <conditionalFormatting sqref="AE19:AE208">
    <cfRule type="expression" dxfId="1598" priority="74">
      <formula>IF(AE19&gt;0,AE19&lt;20)</formula>
    </cfRule>
  </conditionalFormatting>
  <conditionalFormatting sqref="AJ25:AJ208">
    <cfRule type="expression" dxfId="1597" priority="73">
      <formula>IF(AJ25&gt;0,AJ25&lt;20)</formula>
    </cfRule>
  </conditionalFormatting>
  <conditionalFormatting sqref="AO25:AO208">
    <cfRule type="expression" dxfId="1596" priority="72">
      <formula>IF(AO25&gt;0,AO25&lt;20)</formula>
    </cfRule>
  </conditionalFormatting>
  <conditionalFormatting sqref="AT14:AT208">
    <cfRule type="expression" dxfId="1595" priority="71">
      <formula>IF(AT14&gt;0,AT14&lt;20)</formula>
    </cfRule>
  </conditionalFormatting>
  <conditionalFormatting sqref="AY9:AY208">
    <cfRule type="expression" dxfId="1594" priority="70">
      <formula>IF(AY9&gt;0,AY9&lt;20)</formula>
    </cfRule>
  </conditionalFormatting>
  <conditionalFormatting sqref="BD9:BD208">
    <cfRule type="expression" dxfId="1593" priority="69">
      <formula>IF(BD9&gt;0,BD9&lt;20)</formula>
    </cfRule>
  </conditionalFormatting>
  <conditionalFormatting sqref="BI19:BI208">
    <cfRule type="expression" dxfId="1592" priority="68">
      <formula>IF(BI19&gt;0,BI19&lt;20)</formula>
    </cfRule>
  </conditionalFormatting>
  <conditionalFormatting sqref="BN9:BN208">
    <cfRule type="expression" dxfId="1591" priority="67">
      <formula>IF(BN9&gt;0,BN9&lt;20)</formula>
    </cfRule>
  </conditionalFormatting>
  <conditionalFormatting sqref="BS18:BS208">
    <cfRule type="expression" dxfId="1590" priority="66">
      <formula>IF(BS18&gt;0,BS18&lt;20)</formula>
    </cfRule>
  </conditionalFormatting>
  <conditionalFormatting sqref="BX9:BX208">
    <cfRule type="expression" dxfId="1589" priority="65">
      <formula>IF(BX9&gt;0,BX9&lt;20)</formula>
    </cfRule>
  </conditionalFormatting>
  <conditionalFormatting sqref="CC9:CC28 CC42:CC208">
    <cfRule type="expression" dxfId="1588" priority="64">
      <formula>IF(CC9&gt;0,CC9&lt;20)</formula>
    </cfRule>
  </conditionalFormatting>
  <conditionalFormatting sqref="CH9:CH208">
    <cfRule type="expression" dxfId="1587" priority="63">
      <formula>IF(CH9&gt;0,CH9&lt;20)</formula>
    </cfRule>
  </conditionalFormatting>
  <conditionalFormatting sqref="CM9:CM208">
    <cfRule type="expression" dxfId="1586" priority="62">
      <formula>IF(CM9&gt;0,CM9&lt;20)</formula>
    </cfRule>
  </conditionalFormatting>
  <conditionalFormatting sqref="CR9:CR208">
    <cfRule type="expression" dxfId="1585" priority="61">
      <formula>IF(CR9&gt;0,CR9&lt;20)</formula>
    </cfRule>
  </conditionalFormatting>
  <conditionalFormatting sqref="CW9:CW208">
    <cfRule type="expression" dxfId="1584" priority="60">
      <formula>IF(CW9&gt;0,CW9&lt;20)</formula>
    </cfRule>
  </conditionalFormatting>
  <conditionalFormatting sqref="DB9:DB208">
    <cfRule type="expression" dxfId="1583" priority="59">
      <formula>IF(DB9&gt;0,DB9&lt;20)</formula>
    </cfRule>
  </conditionalFormatting>
  <conditionalFormatting sqref="DG9:DG208">
    <cfRule type="expression" dxfId="1582" priority="58">
      <formula>IF(DG9&gt;0,DG9&lt;20)</formula>
    </cfRule>
  </conditionalFormatting>
  <conditionalFormatting sqref="DL9:DL208">
    <cfRule type="expression" dxfId="1581" priority="57">
      <formula>IF(DL9&gt;0,DL9&lt;20)</formula>
    </cfRule>
  </conditionalFormatting>
  <conditionalFormatting sqref="DQ9:DQ208">
    <cfRule type="expression" dxfId="1580" priority="56">
      <formula>IF(DQ9&gt;0,DQ9&lt;20)</formula>
    </cfRule>
  </conditionalFormatting>
  <conditionalFormatting sqref="DV9:DV208">
    <cfRule type="expression" dxfId="1579" priority="55">
      <formula>IF(DV9&gt;0,DV9&lt;20)</formula>
    </cfRule>
  </conditionalFormatting>
  <conditionalFormatting sqref="EA9:EA208">
    <cfRule type="expression" dxfId="1578" priority="54">
      <formula>IF(EA9&gt;0,EA9&lt;20)</formula>
    </cfRule>
  </conditionalFormatting>
  <conditionalFormatting sqref="EF9:EF208">
    <cfRule type="expression" dxfId="1577" priority="53">
      <formula>IF(EF9&gt;0,EF9&lt;20)</formula>
    </cfRule>
  </conditionalFormatting>
  <conditionalFormatting sqref="EK9:EK208">
    <cfRule type="expression" dxfId="1576" priority="52">
      <formula>IF(EK9&gt;0,EK9&lt;20)</formula>
    </cfRule>
  </conditionalFormatting>
  <conditionalFormatting sqref="EP9:EP208">
    <cfRule type="expression" dxfId="1575" priority="51">
      <formula>IF(EP9&gt;0,EP9&lt;20)</formula>
    </cfRule>
  </conditionalFormatting>
  <conditionalFormatting sqref="EU9:EU208">
    <cfRule type="expression" dxfId="1574" priority="50">
      <formula>IF(EU9&gt;0,EU9&lt;20)</formula>
    </cfRule>
  </conditionalFormatting>
  <conditionalFormatting sqref="EZ9:EZ208">
    <cfRule type="expression" dxfId="1573" priority="49">
      <formula>IF(EZ9&gt;0,EZ9&lt;20)</formula>
    </cfRule>
  </conditionalFormatting>
  <conditionalFormatting sqref="FE9:FE208">
    <cfRule type="expression" dxfId="1572" priority="48">
      <formula>IF(FE9&gt;0,FE9&lt;20)</formula>
    </cfRule>
  </conditionalFormatting>
  <conditionalFormatting sqref="IL9:IL208">
    <cfRule type="expression" dxfId="1571" priority="31">
      <formula>IF(IL9&gt;0,IL9&lt;20)</formula>
    </cfRule>
  </conditionalFormatting>
  <conditionalFormatting sqref="FJ9:FJ208">
    <cfRule type="expression" dxfId="1570" priority="47">
      <formula>IF(FJ9&gt;0,FJ9&lt;20)</formula>
    </cfRule>
  </conditionalFormatting>
  <conditionalFormatting sqref="FO9:FO208">
    <cfRule type="expression" dxfId="1569" priority="46">
      <formula>IF(FO9&gt;0,FO9&lt;20)</formula>
    </cfRule>
  </conditionalFormatting>
  <conditionalFormatting sqref="FT9:FT208">
    <cfRule type="expression" dxfId="1568" priority="45">
      <formula>IF(FT9&gt;0,FT9&lt;20)</formula>
    </cfRule>
  </conditionalFormatting>
  <conditionalFormatting sqref="FY9:FY208">
    <cfRule type="expression" dxfId="1567" priority="44">
      <formula>IF(FY9&gt;0,FY9&lt;20)</formula>
    </cfRule>
  </conditionalFormatting>
  <conditionalFormatting sqref="GD9:GD208">
    <cfRule type="expression" dxfId="1566" priority="43">
      <formula>IF(GD9&gt;0,GD9&lt;20)</formula>
    </cfRule>
  </conditionalFormatting>
  <conditionalFormatting sqref="GI9:GI208">
    <cfRule type="expression" dxfId="1565" priority="42">
      <formula>IF(GI9&gt;0,GI9&lt;20)</formula>
    </cfRule>
  </conditionalFormatting>
  <conditionalFormatting sqref="GN9:GN208">
    <cfRule type="expression" dxfId="1564" priority="41">
      <formula>IF(GN9&gt;0,GN9&lt;20)</formula>
    </cfRule>
  </conditionalFormatting>
  <conditionalFormatting sqref="GS9:GS208">
    <cfRule type="expression" dxfId="1563" priority="40">
      <formula>IF(GS9&gt;0,GS9&lt;20)</formula>
    </cfRule>
  </conditionalFormatting>
  <conditionalFormatting sqref="GX9:GX208">
    <cfRule type="expression" dxfId="1562" priority="39">
      <formula>IF(GX9&gt;0,GX9&lt;20)</formula>
    </cfRule>
  </conditionalFormatting>
  <conditionalFormatting sqref="HC9:HC208">
    <cfRule type="expression" dxfId="1561" priority="38">
      <formula>IF(HC9&gt;0,HC9&lt;20)</formula>
    </cfRule>
  </conditionalFormatting>
  <conditionalFormatting sqref="HH9:HH208">
    <cfRule type="expression" dxfId="1560" priority="37">
      <formula>IF(HH9&gt;0,HH9&lt;20)</formula>
    </cfRule>
  </conditionalFormatting>
  <conditionalFormatting sqref="HM9:HM208">
    <cfRule type="expression" dxfId="1559" priority="36">
      <formula>IF(HM9&gt;0,HM9&lt;20)</formula>
    </cfRule>
  </conditionalFormatting>
  <conditionalFormatting sqref="HR9:HR208">
    <cfRule type="expression" dxfId="1558" priority="35">
      <formula>IF(HR9&gt;0,HR9&lt;20)</formula>
    </cfRule>
  </conditionalFormatting>
  <conditionalFormatting sqref="HW9:HW208">
    <cfRule type="expression" dxfId="1557" priority="34">
      <formula>IF(HW9&gt;0,HW9&lt;20)</formula>
    </cfRule>
  </conditionalFormatting>
  <conditionalFormatting sqref="IB9:IB208">
    <cfRule type="expression" dxfId="1556" priority="33">
      <formula>IF(IB9&gt;0,IB9&lt;20)</formula>
    </cfRule>
  </conditionalFormatting>
  <conditionalFormatting sqref="IG9:IG208">
    <cfRule type="expression" dxfId="1555" priority="32">
      <formula>IF(IG9&gt;0,IG9&lt;20)</formula>
    </cfRule>
  </conditionalFormatting>
  <conditionalFormatting sqref="A19:A24">
    <cfRule type="expression" dxfId="1554" priority="29">
      <formula>IF(A19&gt;0,A19&lt;20)</formula>
    </cfRule>
  </conditionalFormatting>
  <conditionalFormatting sqref="U16:U21">
    <cfRule type="expression" dxfId="1553" priority="24">
      <formula>IF(U16&gt;0,U16&lt;20)</formula>
    </cfRule>
  </conditionalFormatting>
  <conditionalFormatting sqref="AJ11 AJ13:AJ24">
    <cfRule type="expression" dxfId="1552" priority="21">
      <formula>IF(AJ11&gt;0,AJ11&lt;20)</formula>
    </cfRule>
  </conditionalFormatting>
  <conditionalFormatting sqref="Z9:Z16">
    <cfRule type="expression" dxfId="1551" priority="15">
      <formula>IF(Z9&gt;0,Z9&lt;20)</formula>
    </cfRule>
  </conditionalFormatting>
  <conditionalFormatting sqref="AJ9:AJ10">
    <cfRule type="expression" dxfId="1550" priority="12">
      <formula>IF(AJ9&gt;0,AJ9&lt;20)</formula>
    </cfRule>
  </conditionalFormatting>
  <conditionalFormatting sqref="AO9">
    <cfRule type="expression" dxfId="1549" priority="11">
      <formula>IF(AO9&gt;0,AO9&lt;20)</formula>
    </cfRule>
  </conditionalFormatting>
  <conditionalFormatting sqref="AT9:AT13">
    <cfRule type="expression" dxfId="1548" priority="10">
      <formula>IF(AT9&gt;0,AT9&lt;20)</formula>
    </cfRule>
  </conditionalFormatting>
  <conditionalFormatting sqref="A9">
    <cfRule type="expression" dxfId="1547" priority="9">
      <formula>AND(A$9&lt;&gt;"",A$9&lt;20)</formula>
    </cfRule>
  </conditionalFormatting>
  <conditionalFormatting sqref="A10:A18">
    <cfRule type="expression" dxfId="1546" priority="8">
      <formula>AND(A10&lt;&gt;"",A10&lt;20)</formula>
    </cfRule>
  </conditionalFormatting>
  <conditionalFormatting sqref="AE18">
    <cfRule type="expression" dxfId="1545" priority="3">
      <formula>IF(AE18&gt;0,AE18&lt;20)</formula>
    </cfRule>
  </conditionalFormatting>
  <conditionalFormatting sqref="CE9:CE10">
    <cfRule type="expression" dxfId="1544" priority="2">
      <formula>IF(CE9&gt;0,CE9&lt;20)</formula>
    </cfRule>
  </conditionalFormatting>
  <conditionalFormatting sqref="BS9:BV17">
    <cfRule type="expression" dxfId="1543" priority="1">
      <formula>IF(BS9&gt;0,BS9&lt;20)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743" zoomScale="115" zoomScaleNormal="115" workbookViewId="0">
      <selection activeCell="M755" sqref="M755:U757"/>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0" t="s">
        <v>778</v>
      </c>
      <c r="D1" s="331"/>
      <c r="E1" s="88"/>
      <c r="F1" s="88"/>
      <c r="G1" s="89" t="s">
        <v>186</v>
      </c>
      <c r="H1" s="328" t="s">
        <v>787</v>
      </c>
      <c r="I1" s="329"/>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0" t="s">
        <v>779</v>
      </c>
      <c r="D2" s="331"/>
      <c r="E2" s="88"/>
      <c r="F2" s="88"/>
      <c r="G2" s="89" t="s">
        <v>207</v>
      </c>
      <c r="H2" s="328" t="s">
        <v>788</v>
      </c>
      <c r="I2" s="329"/>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FA_IMPORT_A02SSE0</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6" t="s">
        <v>222</v>
      </c>
      <c r="C6" s="287"/>
      <c r="D6" s="288" t="s">
        <v>223</v>
      </c>
      <c r="E6" s="289"/>
      <c r="F6" s="88"/>
      <c r="G6" s="290" t="s">
        <v>224</v>
      </c>
      <c r="H6" s="291"/>
      <c r="I6" s="28">
        <f>SUM(E17:E41)</f>
        <v>72</v>
      </c>
      <c r="J6" s="292" t="s">
        <v>225</v>
      </c>
      <c r="K6" s="293"/>
      <c r="L6" s="289"/>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9" t="s">
        <v>226</v>
      </c>
      <c r="AA6" s="300"/>
      <c r="AB6" s="301"/>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2" t="s">
        <v>230</v>
      </c>
      <c r="H7" s="289"/>
      <c r="I7" s="33">
        <f>E8-I6</f>
        <v>0</v>
      </c>
      <c r="J7" s="303" t="s">
        <v>231</v>
      </c>
      <c r="K7" s="304"/>
      <c r="L7" s="34">
        <f>I11</f>
        <v>793</v>
      </c>
      <c r="M7" s="196">
        <v>4</v>
      </c>
      <c r="N7" s="35">
        <f>SUM(AI7,AI18)</f>
        <v>0</v>
      </c>
      <c r="O7" s="35">
        <v>0</v>
      </c>
      <c r="P7" s="35">
        <f>SUM(AJ7,AJ18)</f>
        <v>0</v>
      </c>
      <c r="Q7" s="35">
        <v>0</v>
      </c>
      <c r="R7" s="35">
        <f>COUNTIFS($E17:$E41,"4",$F17:$F41,"Pole",$C17:$C41,"FST")</f>
        <v>0</v>
      </c>
      <c r="S7" s="35">
        <f>SUM(AL7,AK18)</f>
        <v>0</v>
      </c>
      <c r="T7" s="35">
        <v>0</v>
      </c>
      <c r="U7" s="35">
        <f>SUM(AK7,AL18)</f>
        <v>3</v>
      </c>
      <c r="V7" s="35">
        <v>0</v>
      </c>
      <c r="W7" s="34">
        <f>COUNTIFS($E17:$E41,"4",$F17:$F41,"HH",$C17:$C41,"FST")</f>
        <v>3</v>
      </c>
      <c r="X7" s="35">
        <f>COUNTIFS($E17:$E41,"4",$F17:$F41,"Ped",$C17:$C41,"FST")</f>
        <v>0</v>
      </c>
      <c r="Y7" s="25"/>
      <c r="Z7" s="305" t="s">
        <v>232</v>
      </c>
      <c r="AA7" s="307" t="s">
        <v>233</v>
      </c>
      <c r="AB7" s="308"/>
      <c r="AC7" s="25"/>
      <c r="AD7" s="25"/>
      <c r="AH7" s="109">
        <v>4</v>
      </c>
      <c r="AI7" s="109" t="str">
        <f>IF($E7="SS",COUNTIFS($C17:$C41,"FST",$E17:$E41,"4"),"0")</f>
        <v>0</v>
      </c>
      <c r="AJ7" s="109" t="str">
        <f>IF($E7="RPX",COUNTIFS($C17:$C41,"FST",$E17:$E41,"4"),"0")</f>
        <v>0</v>
      </c>
      <c r="AK7" s="109">
        <f>IF($E7="EUC",COUNTIFS($C17:$C41,"FST",$E17:$E41,"4"),"0")</f>
        <v>3</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72</v>
      </c>
      <c r="F8" s="88"/>
      <c r="G8" s="311" t="s">
        <v>237</v>
      </c>
      <c r="H8" s="312"/>
      <c r="I8" s="35">
        <f>IF(E8=0,0,12-(MOD(I6,12)))</f>
        <v>12</v>
      </c>
      <c r="J8" s="303" t="s">
        <v>238</v>
      </c>
      <c r="K8" s="304"/>
      <c r="L8" s="39">
        <f>I12-I6</f>
        <v>792</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6"/>
      <c r="AA8" s="309"/>
      <c r="AB8" s="310"/>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0</v>
      </c>
      <c r="F9" s="88"/>
      <c r="G9" s="279" t="s">
        <v>242</v>
      </c>
      <c r="H9" s="43" t="s">
        <v>243</v>
      </c>
      <c r="I9" s="35">
        <f>IF(E9&lt;&gt;0,1,0)</f>
        <v>0</v>
      </c>
      <c r="J9" s="311" t="s">
        <v>244</v>
      </c>
      <c r="K9" s="312"/>
      <c r="L9" s="44">
        <f>'Cable Calculator'!D3</f>
        <v>1006</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793</v>
      </c>
      <c r="F10" s="88"/>
      <c r="G10" s="280"/>
      <c r="H10" s="47" t="s">
        <v>248</v>
      </c>
      <c r="I10" s="35">
        <f>IF(E9&lt;&gt;0,E9,0)</f>
        <v>0</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6</v>
      </c>
      <c r="F11" s="88"/>
      <c r="G11" s="279" t="s">
        <v>251</v>
      </c>
      <c r="H11" s="51" t="s">
        <v>252</v>
      </c>
      <c r="I11" s="112">
        <f>E10</f>
        <v>793</v>
      </c>
      <c r="J11" s="313" t="s">
        <v>253</v>
      </c>
      <c r="K11" s="314"/>
      <c r="L11" s="315"/>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80"/>
      <c r="H12" s="47" t="s">
        <v>257</v>
      </c>
      <c r="I12" s="35">
        <f>IF(E10="","0",IF(AND(E7="EUC",E8=432), I11+(203-E9),IF(E10=0,0,(E10+(E8-E9)-1))))</f>
        <v>864</v>
      </c>
      <c r="J12" s="294" t="str">
        <f>IFERROR(IF(OR(E7="EUC",E7="SS"),"---",IF(OR(P6,S6),"NO 2F Tethers for RPX!",IF(OR(P8,S8),"NO 6F Tethers for RPX!","---"))),"---")</f>
        <v>---</v>
      </c>
      <c r="K12" s="295"/>
      <c r="L12" s="296"/>
      <c r="M12" s="294" t="str">
        <f>IF(E9&gt;60,"Dead Count &gt;60: Consider Downsize","---")</f>
        <v>---</v>
      </c>
      <c r="N12" s="295"/>
      <c r="O12" s="295"/>
      <c r="P12" s="295"/>
      <c r="Q12" s="295"/>
      <c r="R12" s="295"/>
      <c r="S12" s="295"/>
      <c r="T12" s="295"/>
      <c r="U12" s="296"/>
      <c r="V12" s="100"/>
      <c r="W12" s="54">
        <f>SUM(P12:U12)</f>
        <v>0</v>
      </c>
      <c r="X12" s="54"/>
      <c r="Y12" s="25"/>
      <c r="Z12" s="45">
        <v>4</v>
      </c>
      <c r="AA12" s="46">
        <v>37</v>
      </c>
      <c r="AB12" s="46">
        <v>48</v>
      </c>
      <c r="AC12" s="25"/>
      <c r="AD12" s="25"/>
    </row>
    <row r="13" spans="1:53" ht="16.5" thickTop="1" thickBot="1" x14ac:dyDescent="0.3">
      <c r="A13" s="88"/>
      <c r="B13" s="55" t="s">
        <v>258</v>
      </c>
      <c r="C13" s="56">
        <f>SUM(C7:C12)+I6</f>
        <v>72</v>
      </c>
      <c r="D13" s="31" t="s">
        <v>259</v>
      </c>
      <c r="E13" s="101" t="str">
        <f>IF(AS7="Y","DBL",IF(AS8="Y","TRPL",IF(AS9="Y","QUAD","")))</f>
        <v/>
      </c>
      <c r="F13" s="88"/>
      <c r="G13" s="192"/>
      <c r="H13" s="57"/>
      <c r="I13" s="192"/>
      <c r="J13" s="294"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5"/>
      <c r="L13" s="296"/>
      <c r="M13" s="294" t="str">
        <f>IF(AND(OR(E7="SS",E7="RPX",E7="EUC",E7="RPX-T"),(OR(C17="",C17="Field SPL"))),"Cannot have FlexNap cables without tethers","---")</f>
        <v>---</v>
      </c>
      <c r="N13" s="295"/>
      <c r="O13" s="295"/>
      <c r="P13" s="295"/>
      <c r="Q13" s="295"/>
      <c r="R13" s="295"/>
      <c r="S13" s="295"/>
      <c r="T13" s="295"/>
      <c r="U13" s="296"/>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4" t="str">
        <f>IF(AND(OR(E7="RPX", E7="RPX-T", E7="SS"),E8=216),"NO 216 For RPX, RPX-T, OR SS CABLE","---")</f>
        <v>---</v>
      </c>
      <c r="K14" s="295"/>
      <c r="L14" s="296"/>
      <c r="M14" s="294" t="str" cm="1">
        <f t="array" ref="M14">IF(AND(E7="",OR(C17:C41="FST",C17:C41="REV T",C17:C41="DBL REV",C17:C41="TPL REV", C17:C41="QD REV")),"Non-FlexNap cables cannot have tethers","---")</f>
        <v>---</v>
      </c>
      <c r="N14" s="295"/>
      <c r="O14" s="295"/>
      <c r="P14" s="295"/>
      <c r="Q14" s="295"/>
      <c r="R14" s="295"/>
      <c r="S14" s="295"/>
      <c r="T14" s="295"/>
      <c r="U14" s="296"/>
      <c r="V14" s="25"/>
      <c r="W14" s="58"/>
      <c r="X14" s="58"/>
      <c r="Y14" s="25"/>
      <c r="Z14" s="45">
        <v>6</v>
      </c>
      <c r="AA14" s="65">
        <v>61</v>
      </c>
      <c r="AB14" s="65">
        <v>72</v>
      </c>
      <c r="AC14" s="25"/>
      <c r="AD14" s="25"/>
    </row>
    <row r="15" spans="1:53" ht="15.75" customHeight="1" thickBot="1" x14ac:dyDescent="0.3">
      <c r="A15" s="88"/>
      <c r="B15" s="279" t="s">
        <v>260</v>
      </c>
      <c r="C15" s="316" t="s">
        <v>261</v>
      </c>
      <c r="D15" s="316" t="s">
        <v>262</v>
      </c>
      <c r="E15" s="318" t="s">
        <v>263</v>
      </c>
      <c r="F15" s="316" t="s">
        <v>264</v>
      </c>
      <c r="G15" s="281" t="s">
        <v>265</v>
      </c>
      <c r="H15" s="281" t="s">
        <v>266</v>
      </c>
      <c r="I15" s="281" t="s">
        <v>267</v>
      </c>
      <c r="J15" s="320" t="s">
        <v>268</v>
      </c>
      <c r="K15" s="316" t="s">
        <v>269</v>
      </c>
      <c r="L15" s="322" t="s">
        <v>270</v>
      </c>
      <c r="M15" s="324" t="s">
        <v>271</v>
      </c>
      <c r="N15" s="324"/>
      <c r="O15" s="324"/>
      <c r="P15" s="324"/>
      <c r="Q15" s="324"/>
      <c r="R15" s="324"/>
      <c r="S15" s="324"/>
      <c r="T15" s="324"/>
      <c r="U15" s="325"/>
      <c r="V15" s="107"/>
      <c r="W15" s="72"/>
      <c r="X15" s="72"/>
      <c r="Y15" s="72"/>
      <c r="Z15" s="45">
        <v>7</v>
      </c>
      <c r="AA15" s="65">
        <v>73</v>
      </c>
      <c r="AB15" s="65">
        <v>84</v>
      </c>
      <c r="AC15" s="25"/>
      <c r="AD15" s="25"/>
    </row>
    <row r="16" spans="1:53" ht="15.75" thickBot="1" x14ac:dyDescent="0.3">
      <c r="A16" s="88"/>
      <c r="B16" s="280"/>
      <c r="C16" s="317"/>
      <c r="D16" s="317"/>
      <c r="E16" s="319"/>
      <c r="F16" s="317"/>
      <c r="G16" s="282"/>
      <c r="H16" s="282"/>
      <c r="I16" s="282"/>
      <c r="J16" s="321"/>
      <c r="K16" s="317"/>
      <c r="L16" s="323"/>
      <c r="M16" s="326"/>
      <c r="N16" s="326"/>
      <c r="O16" s="326"/>
      <c r="P16" s="326"/>
      <c r="Q16" s="326"/>
      <c r="R16" s="326"/>
      <c r="S16" s="326"/>
      <c r="T16" s="326"/>
      <c r="U16" s="327"/>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731</v>
      </c>
      <c r="E17" s="32">
        <v>4</v>
      </c>
      <c r="F17" s="32" t="s">
        <v>488</v>
      </c>
      <c r="G17" s="68" t="s">
        <v>277</v>
      </c>
      <c r="H17" s="69">
        <f>IF(I17=0,0,I17-(E17-1))</f>
        <v>861</v>
      </c>
      <c r="I17" s="70">
        <f>IF(E17=0,0,I12)</f>
        <v>864</v>
      </c>
      <c r="J17" s="71" t="s">
        <v>278</v>
      </c>
      <c r="K17" s="32"/>
      <c r="L17" s="233"/>
      <c r="M17" s="297"/>
      <c r="N17" s="297"/>
      <c r="O17" s="297"/>
      <c r="P17" s="297"/>
      <c r="Q17" s="297"/>
      <c r="R17" s="297"/>
      <c r="S17" s="297"/>
      <c r="T17" s="297"/>
      <c r="U17" s="29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732</v>
      </c>
      <c r="E18" s="32">
        <v>4</v>
      </c>
      <c r="F18" s="32" t="s">
        <v>488</v>
      </c>
      <c r="G18" s="68" t="s">
        <v>277</v>
      </c>
      <c r="H18" s="69">
        <f t="shared" ref="H18:H41" si="9">IF(E18=0,0,I18-(E18-1))</f>
        <v>857</v>
      </c>
      <c r="I18" s="70">
        <f t="shared" ref="I18:I41" si="10">IF(E18=0,0,H17-1)</f>
        <v>860</v>
      </c>
      <c r="J18" s="73" t="str">
        <f>IF(C18="","--",IF(AND(C18&lt;&gt;"FST",C18&lt;&gt;"TCF",BA17&lt;&gt;0),BA17,"--"))</f>
        <v>--</v>
      </c>
      <c r="K18" s="32"/>
      <c r="L18" s="233"/>
      <c r="M18" s="297"/>
      <c r="N18" s="297"/>
      <c r="O18" s="297"/>
      <c r="P18" s="297"/>
      <c r="Q18" s="297"/>
      <c r="R18" s="297"/>
      <c r="S18" s="297"/>
      <c r="T18" s="297"/>
      <c r="U18" s="298"/>
      <c r="V18" s="103"/>
      <c r="W18" s="72"/>
      <c r="X18" s="72"/>
      <c r="Y18" s="72"/>
      <c r="Z18" s="45">
        <v>10</v>
      </c>
      <c r="AA18" s="46">
        <v>109</v>
      </c>
      <c r="AB18" s="46">
        <v>120</v>
      </c>
      <c r="AC18" s="72">
        <f t="shared" si="0"/>
        <v>1</v>
      </c>
      <c r="AD18" s="72">
        <f t="shared" si="1"/>
        <v>0</v>
      </c>
      <c r="AE18" s="109" t="str">
        <f t="shared" si="2"/>
        <v>857-860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733</v>
      </c>
      <c r="E19" s="32">
        <v>4</v>
      </c>
      <c r="F19" s="32" t="s">
        <v>488</v>
      </c>
      <c r="G19" s="75" t="s">
        <v>277</v>
      </c>
      <c r="H19" s="69">
        <f t="shared" si="9"/>
        <v>853</v>
      </c>
      <c r="I19" s="70">
        <f t="shared" si="10"/>
        <v>856</v>
      </c>
      <c r="J19" s="73" t="str">
        <f t="shared" ref="J19:J41" si="11">IF(C19="","--",IF(AND(C19&lt;&gt;"FST",C19&lt;&gt;"TCF",BA18&lt;&gt;0),BA18,"--"))</f>
        <v>--</v>
      </c>
      <c r="K19" s="32"/>
      <c r="L19" s="233"/>
      <c r="M19" s="297"/>
      <c r="N19" s="297"/>
      <c r="O19" s="297"/>
      <c r="P19" s="297"/>
      <c r="Q19" s="297"/>
      <c r="R19" s="297"/>
      <c r="S19" s="297"/>
      <c r="T19" s="297"/>
      <c r="U19" s="298"/>
      <c r="V19" s="103"/>
      <c r="W19" s="72"/>
      <c r="X19" s="72"/>
      <c r="Y19" s="72"/>
      <c r="Z19" s="45">
        <v>11</v>
      </c>
      <c r="AA19" s="46">
        <v>121</v>
      </c>
      <c r="AB19" s="46">
        <v>132</v>
      </c>
      <c r="AC19" s="72">
        <f t="shared" si="0"/>
        <v>1</v>
      </c>
      <c r="AD19" s="72">
        <f t="shared" si="1"/>
        <v>0</v>
      </c>
      <c r="AE19" s="109" t="str">
        <f t="shared" si="2"/>
        <v>853-856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c r="E20" s="32">
        <v>24</v>
      </c>
      <c r="F20" s="32"/>
      <c r="G20" s="68" t="s">
        <v>277</v>
      </c>
      <c r="H20" s="69">
        <f t="shared" si="9"/>
        <v>829</v>
      </c>
      <c r="I20" s="70">
        <f t="shared" si="10"/>
        <v>852</v>
      </c>
      <c r="J20" s="73" t="str">
        <f t="shared" si="11"/>
        <v>--</v>
      </c>
      <c r="K20" s="32"/>
      <c r="L20" s="233"/>
      <c r="M20" s="297" t="s">
        <v>404</v>
      </c>
      <c r="N20" s="297"/>
      <c r="O20" s="297"/>
      <c r="P20" s="297"/>
      <c r="Q20" s="297"/>
      <c r="R20" s="297"/>
      <c r="S20" s="297"/>
      <c r="T20" s="297"/>
      <c r="U20" s="298"/>
      <c r="V20" s="103"/>
      <c r="W20" s="72"/>
      <c r="X20" s="72"/>
      <c r="Y20" s="72"/>
      <c r="Z20" s="45">
        <v>12</v>
      </c>
      <c r="AA20" s="76">
        <v>133</v>
      </c>
      <c r="AB20" s="76">
        <v>144</v>
      </c>
      <c r="AC20" s="72">
        <f t="shared" si="0"/>
        <v>1</v>
      </c>
      <c r="AD20" s="72">
        <f t="shared" si="1"/>
        <v>1</v>
      </c>
      <c r="AE20" s="109" t="str">
        <f t="shared" si="2"/>
        <v>829-852</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c r="E21" s="32">
        <v>36</v>
      </c>
      <c r="F21" s="32"/>
      <c r="G21" s="68" t="s">
        <v>277</v>
      </c>
      <c r="H21" s="69">
        <f t="shared" si="9"/>
        <v>793</v>
      </c>
      <c r="I21" s="70">
        <f t="shared" si="10"/>
        <v>828</v>
      </c>
      <c r="J21" s="73" t="str">
        <f t="shared" si="11"/>
        <v>--</v>
      </c>
      <c r="K21" s="32"/>
      <c r="L21" s="233"/>
      <c r="M21" s="297" t="s">
        <v>405</v>
      </c>
      <c r="N21" s="297"/>
      <c r="O21" s="297"/>
      <c r="P21" s="297"/>
      <c r="Q21" s="297"/>
      <c r="R21" s="297"/>
      <c r="S21" s="297"/>
      <c r="T21" s="297"/>
      <c r="U21" s="298"/>
      <c r="V21" s="103"/>
      <c r="W21" s="72"/>
      <c r="X21" s="72"/>
      <c r="Y21" s="72"/>
      <c r="Z21" s="45">
        <v>13</v>
      </c>
      <c r="AA21" s="77">
        <f t="shared" ref="AA21:AA26" si="12">AB20+1</f>
        <v>145</v>
      </c>
      <c r="AB21" s="77">
        <f t="shared" ref="AB21:AB26" si="13">AB20+12</f>
        <v>156</v>
      </c>
      <c r="AC21" s="72">
        <f t="shared" si="0"/>
        <v>1</v>
      </c>
      <c r="AD21" s="72">
        <f t="shared" si="1"/>
        <v>1</v>
      </c>
      <c r="AE21" s="109" t="str">
        <f t="shared" si="2"/>
        <v>793-828</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7"/>
      <c r="N22" s="297"/>
      <c r="O22" s="297"/>
      <c r="P22" s="297"/>
      <c r="Q22" s="297"/>
      <c r="R22" s="297"/>
      <c r="S22" s="297"/>
      <c r="T22" s="297"/>
      <c r="U22" s="29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7"/>
      <c r="N23" s="297"/>
      <c r="O23" s="297"/>
      <c r="P23" s="297"/>
      <c r="Q23" s="297"/>
      <c r="R23" s="297"/>
      <c r="S23" s="297"/>
      <c r="T23" s="297"/>
      <c r="U23" s="29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7"/>
      <c r="N24" s="297"/>
      <c r="O24" s="297"/>
      <c r="P24" s="297"/>
      <c r="Q24" s="297"/>
      <c r="R24" s="297"/>
      <c r="S24" s="297"/>
      <c r="T24" s="297"/>
      <c r="U24" s="29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7"/>
      <c r="N25" s="297"/>
      <c r="O25" s="297"/>
      <c r="P25" s="297"/>
      <c r="Q25" s="297"/>
      <c r="R25" s="297"/>
      <c r="S25" s="297"/>
      <c r="T25" s="297"/>
      <c r="U25" s="29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7"/>
      <c r="N26" s="297"/>
      <c r="O26" s="297"/>
      <c r="P26" s="297"/>
      <c r="Q26" s="297"/>
      <c r="R26" s="297"/>
      <c r="S26" s="297"/>
      <c r="T26" s="297"/>
      <c r="U26" s="29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7"/>
      <c r="N27" s="297"/>
      <c r="O27" s="297"/>
      <c r="P27" s="297"/>
      <c r="Q27" s="297"/>
      <c r="R27" s="297"/>
      <c r="S27" s="297"/>
      <c r="T27" s="297"/>
      <c r="U27" s="29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7"/>
      <c r="N28" s="297"/>
      <c r="O28" s="297"/>
      <c r="P28" s="297"/>
      <c r="Q28" s="297"/>
      <c r="R28" s="297"/>
      <c r="S28" s="297"/>
      <c r="T28" s="297"/>
      <c r="U28" s="298"/>
      <c r="V28" s="103"/>
      <c r="W28" s="84">
        <f>Y28+1</f>
        <v>73</v>
      </c>
      <c r="X28" s="84"/>
      <c r="Y28" s="78">
        <f>SUM(E17:E28)</f>
        <v>72</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7"/>
      <c r="N29" s="297"/>
      <c r="O29" s="297"/>
      <c r="P29" s="297"/>
      <c r="Q29" s="297"/>
      <c r="R29" s="297"/>
      <c r="S29" s="297"/>
      <c r="T29" s="297"/>
      <c r="U29" s="298"/>
      <c r="V29" s="103"/>
      <c r="W29" s="84">
        <f>Y29+1</f>
        <v>73</v>
      </c>
      <c r="X29" s="84"/>
      <c r="Y29" s="78">
        <f>SUM(E17:E29)</f>
        <v>72</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7"/>
      <c r="N30" s="297"/>
      <c r="O30" s="297"/>
      <c r="P30" s="297"/>
      <c r="Q30" s="297"/>
      <c r="R30" s="297"/>
      <c r="S30" s="297"/>
      <c r="T30" s="297"/>
      <c r="U30" s="298"/>
      <c r="V30" s="103"/>
      <c r="W30" s="84">
        <f>Y30+1</f>
        <v>73</v>
      </c>
      <c r="X30" s="84"/>
      <c r="Y30" s="78">
        <f>SUM(E17:E30)</f>
        <v>72</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7"/>
      <c r="N31" s="297"/>
      <c r="O31" s="297"/>
      <c r="P31" s="297"/>
      <c r="Q31" s="297"/>
      <c r="R31" s="297"/>
      <c r="S31" s="297"/>
      <c r="T31" s="297"/>
      <c r="U31" s="298"/>
      <c r="V31" s="103"/>
      <c r="W31" s="84">
        <f>Y31+1</f>
        <v>73</v>
      </c>
      <c r="X31" s="84"/>
      <c r="Y31" s="78">
        <f>SUM(E17:E31)</f>
        <v>72</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7"/>
      <c r="N32" s="297"/>
      <c r="O32" s="297"/>
      <c r="P32" s="297"/>
      <c r="Q32" s="297"/>
      <c r="R32" s="297"/>
      <c r="S32" s="297"/>
      <c r="T32" s="297"/>
      <c r="U32" s="298"/>
      <c r="V32" s="103"/>
      <c r="W32" s="84">
        <f t="shared" ref="W32:W40" si="16">Y32+1</f>
        <v>73</v>
      </c>
      <c r="X32" s="84"/>
      <c r="Y32" s="78">
        <f>SUM(E17:E32)</f>
        <v>72</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7"/>
      <c r="N33" s="297"/>
      <c r="O33" s="297"/>
      <c r="P33" s="297"/>
      <c r="Q33" s="297"/>
      <c r="R33" s="297"/>
      <c r="S33" s="297"/>
      <c r="T33" s="297"/>
      <c r="U33" s="298"/>
      <c r="V33" s="103"/>
      <c r="W33" s="84">
        <f t="shared" si="16"/>
        <v>73</v>
      </c>
      <c r="X33" s="84"/>
      <c r="Y33" s="78">
        <f>SUM(E17:E33)</f>
        <v>72</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7"/>
      <c r="N34" s="297"/>
      <c r="O34" s="297"/>
      <c r="P34" s="297"/>
      <c r="Q34" s="297"/>
      <c r="R34" s="297"/>
      <c r="S34" s="297"/>
      <c r="T34" s="297"/>
      <c r="U34" s="298"/>
      <c r="V34" s="103"/>
      <c r="W34" s="84">
        <f t="shared" si="16"/>
        <v>73</v>
      </c>
      <c r="X34" s="84"/>
      <c r="Y34" s="78">
        <f>SUM(E17:E34)</f>
        <v>72</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7"/>
      <c r="N35" s="297"/>
      <c r="O35" s="297"/>
      <c r="P35" s="297"/>
      <c r="Q35" s="297"/>
      <c r="R35" s="297"/>
      <c r="S35" s="297"/>
      <c r="T35" s="297"/>
      <c r="U35" s="298"/>
      <c r="V35" s="103"/>
      <c r="W35" s="84">
        <f t="shared" si="16"/>
        <v>73</v>
      </c>
      <c r="X35" s="84"/>
      <c r="Y35" s="78">
        <f>SUM(E17:E35)</f>
        <v>72</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7"/>
      <c r="N36" s="297"/>
      <c r="O36" s="297"/>
      <c r="P36" s="297"/>
      <c r="Q36" s="297"/>
      <c r="R36" s="297"/>
      <c r="S36" s="297"/>
      <c r="T36" s="297"/>
      <c r="U36" s="298"/>
      <c r="V36" s="103"/>
      <c r="W36" s="84">
        <f t="shared" si="16"/>
        <v>73</v>
      </c>
      <c r="X36" s="84"/>
      <c r="Y36" s="78">
        <f>SUM(E17:E36)</f>
        <v>72</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7"/>
      <c r="N37" s="297"/>
      <c r="O37" s="297"/>
      <c r="P37" s="297"/>
      <c r="Q37" s="297"/>
      <c r="R37" s="297"/>
      <c r="S37" s="297"/>
      <c r="T37" s="297"/>
      <c r="U37" s="298"/>
      <c r="V37" s="103"/>
      <c r="W37" s="84">
        <f t="shared" si="16"/>
        <v>73</v>
      </c>
      <c r="X37" s="84"/>
      <c r="Y37" s="78">
        <f>SUM(E17:E37)</f>
        <v>72</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7"/>
      <c r="N38" s="297"/>
      <c r="O38" s="297"/>
      <c r="P38" s="297"/>
      <c r="Q38" s="297"/>
      <c r="R38" s="297"/>
      <c r="S38" s="297"/>
      <c r="T38" s="297"/>
      <c r="U38" s="298"/>
      <c r="V38" s="103"/>
      <c r="W38" s="84">
        <f t="shared" si="16"/>
        <v>73</v>
      </c>
      <c r="X38" s="84"/>
      <c r="Y38" s="78">
        <f>SUM(E17:E38)</f>
        <v>72</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7"/>
      <c r="N39" s="297"/>
      <c r="O39" s="297"/>
      <c r="P39" s="297"/>
      <c r="Q39" s="297"/>
      <c r="R39" s="297"/>
      <c r="S39" s="297"/>
      <c r="T39" s="297"/>
      <c r="U39" s="298"/>
      <c r="V39" s="103"/>
      <c r="W39" s="84">
        <f t="shared" si="16"/>
        <v>73</v>
      </c>
      <c r="X39" s="84"/>
      <c r="Y39" s="78">
        <f>SUM(E17:E39)</f>
        <v>72</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7"/>
      <c r="N40" s="297"/>
      <c r="O40" s="297"/>
      <c r="P40" s="297"/>
      <c r="Q40" s="297"/>
      <c r="R40" s="297"/>
      <c r="S40" s="297"/>
      <c r="T40" s="297"/>
      <c r="U40" s="298"/>
      <c r="V40" s="103"/>
      <c r="W40" s="84">
        <f t="shared" si="16"/>
        <v>73</v>
      </c>
      <c r="X40" s="84"/>
      <c r="Y40" s="78">
        <f>SUM(E17:E40)</f>
        <v>72</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7"/>
      <c r="N41" s="297"/>
      <c r="O41" s="297"/>
      <c r="P41" s="297"/>
      <c r="Q41" s="297"/>
      <c r="R41" s="297"/>
      <c r="S41" s="297"/>
      <c r="T41" s="297"/>
      <c r="U41" s="298"/>
      <c r="V41" s="103"/>
      <c r="W41" s="72"/>
      <c r="X41" s="72"/>
      <c r="Y41" s="78">
        <f>SUM(E17:E41)</f>
        <v>72</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3" t="s">
        <v>303</v>
      </c>
      <c r="C42" s="285"/>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22</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6" t="s">
        <v>222</v>
      </c>
      <c r="C47" s="287"/>
      <c r="D47" s="288" t="s">
        <v>223</v>
      </c>
      <c r="E47" s="289"/>
      <c r="F47" s="88"/>
      <c r="G47" s="290" t="s">
        <v>224</v>
      </c>
      <c r="H47" s="291"/>
      <c r="I47" s="28">
        <f>SUM(E58:E82)</f>
        <v>24</v>
      </c>
      <c r="J47" s="292" t="s">
        <v>225</v>
      </c>
      <c r="K47" s="293"/>
      <c r="L47" s="289"/>
      <c r="M47" s="196">
        <v>2</v>
      </c>
      <c r="N47" s="35">
        <f>SUM(AI47,AI58)</f>
        <v>0</v>
      </c>
      <c r="O47" s="35">
        <v>0</v>
      </c>
      <c r="P47" s="35">
        <f>SUM(AJ47,AJ58)</f>
        <v>0</v>
      </c>
      <c r="Q47" s="35">
        <v>0</v>
      </c>
      <c r="R47" s="35">
        <f>COUNTIFS($E58:$E82,"2",$F58:$F82,"Pole",$C58:$C82,"FST")</f>
        <v>0</v>
      </c>
      <c r="S47" s="35">
        <f>SUM(AL47,AK58)</f>
        <v>0</v>
      </c>
      <c r="T47" s="35">
        <v>0</v>
      </c>
      <c r="U47" s="35">
        <f>SUM(AK47,AL58)</f>
        <v>4</v>
      </c>
      <c r="V47" s="35">
        <v>0</v>
      </c>
      <c r="W47" s="34">
        <f>COUNTIFS($E58:$E82,"2",$F58:$F82,"HH",$C58:$C82,"FST")</f>
        <v>4</v>
      </c>
      <c r="X47" s="35">
        <f>COUNTIFS($E58:$E82,"2",$F58:$F82,"Ped",$C58:$C82,"FST")</f>
        <v>0</v>
      </c>
      <c r="Y47" s="25"/>
      <c r="Z47" s="299" t="s">
        <v>226</v>
      </c>
      <c r="AA47" s="300"/>
      <c r="AB47" s="301"/>
      <c r="AC47" s="25"/>
      <c r="AD47" s="25"/>
      <c r="AH47" s="109">
        <v>2</v>
      </c>
      <c r="AI47" s="109" t="str">
        <f>IF($E48="SS",COUNTIFS($C58:$C82,"FST",$E58:$E82,"2"),"0")</f>
        <v>0</v>
      </c>
      <c r="AJ47" s="109" t="str">
        <f>IF($E48="RPX",COUNTIFS($C58:$C82,"FST",$E58:$E82,"2"),"0")</f>
        <v>0</v>
      </c>
      <c r="AK47" s="109">
        <f>IF($E48="EUC",COUNTIFS($C58:$C82,"FST",$E58:$E82,"2"),"0")</f>
        <v>4</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2" t="s">
        <v>230</v>
      </c>
      <c r="H48" s="289"/>
      <c r="I48" s="33">
        <f>E49-I47</f>
        <v>0</v>
      </c>
      <c r="J48" s="303" t="s">
        <v>231</v>
      </c>
      <c r="K48" s="304"/>
      <c r="L48" s="34">
        <f>I52</f>
        <v>829</v>
      </c>
      <c r="M48" s="196">
        <v>4</v>
      </c>
      <c r="N48" s="35">
        <f>SUM(AI48,AI59)</f>
        <v>0</v>
      </c>
      <c r="O48" s="35">
        <v>0</v>
      </c>
      <c r="P48" s="35">
        <f>SUM(AJ48,AJ59)</f>
        <v>0</v>
      </c>
      <c r="Q48" s="35">
        <v>0</v>
      </c>
      <c r="R48" s="35">
        <f>COUNTIFS($E58:$E82,"4",$F58:$F82,"Pole",$C58:$C82,"FST")</f>
        <v>0</v>
      </c>
      <c r="S48" s="35">
        <f>SUM(AL48,AK59)</f>
        <v>0</v>
      </c>
      <c r="T48" s="35">
        <v>0</v>
      </c>
      <c r="U48" s="35">
        <f>SUM(AK48,AL59)</f>
        <v>1</v>
      </c>
      <c r="V48" s="35">
        <v>0</v>
      </c>
      <c r="W48" s="34">
        <f>COUNTIFS($E58:$E82,"4",$F58:$F82,"HH",$C58:$C82,"FST")</f>
        <v>1</v>
      </c>
      <c r="X48" s="35">
        <f>COUNTIFS($E58:$E82,"4",$F58:$F82,"Ped",$C58:$C82,"FST")</f>
        <v>0</v>
      </c>
      <c r="Y48" s="25"/>
      <c r="Z48" s="305" t="s">
        <v>232</v>
      </c>
      <c r="AA48" s="307" t="s">
        <v>233</v>
      </c>
      <c r="AB48" s="308"/>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24</v>
      </c>
      <c r="F49" s="88"/>
      <c r="G49" s="311" t="s">
        <v>237</v>
      </c>
      <c r="H49" s="312"/>
      <c r="I49" s="35">
        <f>IF(E49=0,0,12-(MOD(I47,12)))</f>
        <v>12</v>
      </c>
      <c r="J49" s="303" t="s">
        <v>238</v>
      </c>
      <c r="K49" s="304"/>
      <c r="L49" s="39">
        <f>I53-I47</f>
        <v>828</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6"/>
      <c r="AA49" s="309"/>
      <c r="AB49" s="310"/>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279" t="s">
        <v>242</v>
      </c>
      <c r="H50" s="43" t="s">
        <v>243</v>
      </c>
      <c r="I50" s="35">
        <f>IF(E50&lt;&gt;0,1,0)</f>
        <v>0</v>
      </c>
      <c r="J50" s="311" t="s">
        <v>244</v>
      </c>
      <c r="K50" s="312"/>
      <c r="L50" s="44">
        <f>'Cable Calculator'!I3</f>
        <v>1818</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829</v>
      </c>
      <c r="F51" s="88"/>
      <c r="G51" s="280"/>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1</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279" t="s">
        <v>251</v>
      </c>
      <c r="H52" s="51" t="s">
        <v>252</v>
      </c>
      <c r="I52" s="112">
        <f>E51</f>
        <v>829</v>
      </c>
      <c r="J52" s="313" t="s">
        <v>253</v>
      </c>
      <c r="K52" s="314"/>
      <c r="L52" s="315"/>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80"/>
      <c r="H53" s="47" t="s">
        <v>257</v>
      </c>
      <c r="I53" s="35">
        <f>IF(E51="","0",IF(AND(E48="EUC",E49=432), I52+(203-E50),IF(E51=0,0,(E51+(E49-E50)-1))))</f>
        <v>852</v>
      </c>
      <c r="J53" s="294" t="str">
        <f>IFERROR(IF(OR(E48="EUC",E48="SS"),"---",IF(OR(P47,S47),"NO 2F Tethers for RPX!",IF(OR(P49,S49),"NO 6F Tethers for RPX!","---"))),"---")</f>
        <v>---</v>
      </c>
      <c r="K53" s="295"/>
      <c r="L53" s="296"/>
      <c r="M53" s="294" t="str">
        <f>IF(E50&gt;60,"Dead Count &gt;60: Consider Downsize","---")</f>
        <v>---</v>
      </c>
      <c r="N53" s="295"/>
      <c r="O53" s="295"/>
      <c r="P53" s="295"/>
      <c r="Q53" s="295"/>
      <c r="R53" s="295"/>
      <c r="S53" s="295"/>
      <c r="T53" s="295"/>
      <c r="U53" s="296"/>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
      </c>
      <c r="F54" s="88"/>
      <c r="G54" s="192"/>
      <c r="H54" s="57"/>
      <c r="I54" s="192"/>
      <c r="J54" s="294"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5"/>
      <c r="L54" s="296"/>
      <c r="M54" s="294" t="str">
        <f>IF(AND(OR(E48="SS",E48="RPX",E48="EUC",E48="RPX-T"),(OR(C58="",C58="Field SPL"))),"Cannot have FlexNap cables without tethers","---")</f>
        <v>---</v>
      </c>
      <c r="N54" s="295"/>
      <c r="O54" s="295"/>
      <c r="P54" s="295"/>
      <c r="Q54" s="295"/>
      <c r="R54" s="295"/>
      <c r="S54" s="295"/>
      <c r="T54" s="295"/>
      <c r="U54" s="296"/>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4" t="str">
        <f>IF(AND(OR(E48="RPX", E48="RPX-T", E48="SS"),E49=216),"NO 216 For RPX, RPX-T, OR SS CABLE","---")</f>
        <v>---</v>
      </c>
      <c r="K55" s="295"/>
      <c r="L55" s="296"/>
      <c r="M55" s="294" t="str" cm="1">
        <f t="array" ref="M55">IF(AND(E48="",OR(C58:C82="FST",C58:C82="REV T",C58:C82="DBL REV",C58:C82="TPL REV", C58:C82="QD REV")),"Non-FlexNap cables cannot have tethers","---")</f>
        <v>---</v>
      </c>
      <c r="N55" s="295"/>
      <c r="O55" s="295"/>
      <c r="P55" s="295"/>
      <c r="Q55" s="295"/>
      <c r="R55" s="295"/>
      <c r="S55" s="295"/>
      <c r="T55" s="295"/>
      <c r="U55" s="296"/>
      <c r="V55" s="25"/>
      <c r="W55" s="58"/>
      <c r="X55" s="58"/>
      <c r="Y55" s="25"/>
      <c r="Z55" s="45">
        <v>6</v>
      </c>
      <c r="AA55" s="65">
        <v>61</v>
      </c>
      <c r="AB55" s="65">
        <v>72</v>
      </c>
      <c r="AC55" s="25"/>
      <c r="AD55" s="25"/>
      <c r="BA55" s="226"/>
    </row>
    <row r="56" spans="1:53" ht="15.75" customHeight="1" thickBot="1" x14ac:dyDescent="0.3">
      <c r="A56" s="88"/>
      <c r="B56" s="279" t="s">
        <v>260</v>
      </c>
      <c r="C56" s="316" t="s">
        <v>261</v>
      </c>
      <c r="D56" s="316" t="s">
        <v>262</v>
      </c>
      <c r="E56" s="318" t="s">
        <v>263</v>
      </c>
      <c r="F56" s="316" t="s">
        <v>264</v>
      </c>
      <c r="G56" s="281" t="s">
        <v>265</v>
      </c>
      <c r="H56" s="281" t="s">
        <v>266</v>
      </c>
      <c r="I56" s="281" t="s">
        <v>267</v>
      </c>
      <c r="J56" s="320" t="s">
        <v>268</v>
      </c>
      <c r="K56" s="316" t="s">
        <v>269</v>
      </c>
      <c r="L56" s="322" t="s">
        <v>270</v>
      </c>
      <c r="M56" s="324" t="s">
        <v>271</v>
      </c>
      <c r="N56" s="324"/>
      <c r="O56" s="324"/>
      <c r="P56" s="324"/>
      <c r="Q56" s="324"/>
      <c r="R56" s="324"/>
      <c r="S56" s="324"/>
      <c r="T56" s="324"/>
      <c r="U56" s="325"/>
      <c r="V56" s="107"/>
      <c r="W56" s="72"/>
      <c r="X56" s="72"/>
      <c r="Y56" s="72"/>
      <c r="Z56" s="45">
        <v>7</v>
      </c>
      <c r="AA56" s="65">
        <v>73</v>
      </c>
      <c r="AB56" s="65">
        <v>84</v>
      </c>
      <c r="AC56" s="25"/>
      <c r="AD56" s="25"/>
      <c r="BA56" s="228"/>
    </row>
    <row r="57" spans="1:53" ht="15.75" thickBot="1" x14ac:dyDescent="0.3">
      <c r="A57" s="88"/>
      <c r="B57" s="280"/>
      <c r="C57" s="317"/>
      <c r="D57" s="317"/>
      <c r="E57" s="319"/>
      <c r="F57" s="317"/>
      <c r="G57" s="282"/>
      <c r="H57" s="282"/>
      <c r="I57" s="282"/>
      <c r="J57" s="321"/>
      <c r="K57" s="317"/>
      <c r="L57" s="323"/>
      <c r="M57" s="326"/>
      <c r="N57" s="326"/>
      <c r="O57" s="326"/>
      <c r="P57" s="326"/>
      <c r="Q57" s="326"/>
      <c r="R57" s="326"/>
      <c r="S57" s="326"/>
      <c r="T57" s="326"/>
      <c r="U57" s="327"/>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494</v>
      </c>
      <c r="D58" s="102"/>
      <c r="E58" s="32">
        <v>12</v>
      </c>
      <c r="F58" s="32"/>
      <c r="G58" s="68" t="s">
        <v>277</v>
      </c>
      <c r="H58" s="69">
        <f>IF(I58=0,0,I58-(E58-1))</f>
        <v>841</v>
      </c>
      <c r="I58" s="70">
        <f>IF(E58=0,0,I53)</f>
        <v>852</v>
      </c>
      <c r="J58" s="71" t="s">
        <v>278</v>
      </c>
      <c r="K58" s="32"/>
      <c r="L58" s="233"/>
      <c r="M58" s="297" t="s">
        <v>406</v>
      </c>
      <c r="N58" s="297"/>
      <c r="O58" s="297"/>
      <c r="P58" s="297"/>
      <c r="Q58" s="297"/>
      <c r="R58" s="297"/>
      <c r="S58" s="297"/>
      <c r="T58" s="297"/>
      <c r="U58" s="298"/>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841-852</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1</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484</v>
      </c>
      <c r="D59" s="102" t="s">
        <v>736</v>
      </c>
      <c r="E59" s="32">
        <v>2</v>
      </c>
      <c r="F59" s="32" t="s">
        <v>488</v>
      </c>
      <c r="G59" s="68" t="s">
        <v>277</v>
      </c>
      <c r="H59" s="69">
        <f t="shared" ref="H59:H82" si="26">IF(E59=0,0,I59-(E59-1))</f>
        <v>839</v>
      </c>
      <c r="I59" s="70">
        <f t="shared" ref="I59:I82" si="27">IF(E59=0,0,H58-1)</f>
        <v>840</v>
      </c>
      <c r="J59" s="73" t="str">
        <f>IF(C59="","--",IF(AND(C59&lt;&gt;"FST",C59&lt;&gt;"TCF",BA58&lt;&gt;0),BA58,"--"))</f>
        <v>--</v>
      </c>
      <c r="K59" s="32"/>
      <c r="L59" s="233"/>
      <c r="M59" s="297"/>
      <c r="N59" s="297"/>
      <c r="O59" s="297"/>
      <c r="P59" s="297"/>
      <c r="Q59" s="297"/>
      <c r="R59" s="297"/>
      <c r="S59" s="297"/>
      <c r="T59" s="297"/>
      <c r="U59" s="298"/>
      <c r="V59" s="103"/>
      <c r="W59" s="72"/>
      <c r="X59" s="72"/>
      <c r="Y59" s="72"/>
      <c r="Z59" s="45">
        <v>10</v>
      </c>
      <c r="AA59" s="46">
        <v>109</v>
      </c>
      <c r="AB59" s="46">
        <v>120</v>
      </c>
      <c r="AC59" s="72">
        <f t="shared" si="17"/>
        <v>1</v>
      </c>
      <c r="AD59" s="72">
        <f t="shared" si="18"/>
        <v>0</v>
      </c>
      <c r="AE59" s="109" t="str">
        <f t="shared" si="19"/>
        <v>839-840</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2</v>
      </c>
    </row>
    <row r="60" spans="1:53" ht="15.75" thickBot="1" x14ac:dyDescent="0.3">
      <c r="A60" s="88"/>
      <c r="B60" s="74" t="s">
        <v>280</v>
      </c>
      <c r="C60" s="67" t="s">
        <v>484</v>
      </c>
      <c r="D60" s="102" t="s">
        <v>734</v>
      </c>
      <c r="E60" s="32">
        <v>2</v>
      </c>
      <c r="F60" s="32" t="s">
        <v>488</v>
      </c>
      <c r="G60" s="75" t="s">
        <v>277</v>
      </c>
      <c r="H60" s="69">
        <f t="shared" si="26"/>
        <v>837</v>
      </c>
      <c r="I60" s="70">
        <f t="shared" si="27"/>
        <v>838</v>
      </c>
      <c r="J60" s="73" t="str">
        <f t="shared" ref="J60:J82" si="28">IF(C60="","--",IF(AND(C60&lt;&gt;"FST",C60&lt;&gt;"TCF",BA59&lt;&gt;0),BA59,"--"))</f>
        <v>--</v>
      </c>
      <c r="K60" s="32"/>
      <c r="L60" s="233"/>
      <c r="M60" s="297"/>
      <c r="N60" s="297"/>
      <c r="O60" s="297"/>
      <c r="P60" s="297"/>
      <c r="Q60" s="297"/>
      <c r="R60" s="297"/>
      <c r="S60" s="297"/>
      <c r="T60" s="297"/>
      <c r="U60" s="298"/>
      <c r="V60" s="103"/>
      <c r="W60" s="72"/>
      <c r="X60" s="72"/>
      <c r="Y60" s="72"/>
      <c r="Z60" s="45">
        <v>11</v>
      </c>
      <c r="AA60" s="46">
        <v>121</v>
      </c>
      <c r="AB60" s="46">
        <v>132</v>
      </c>
      <c r="AC60" s="72">
        <f t="shared" si="17"/>
        <v>1</v>
      </c>
      <c r="AD60" s="72">
        <f t="shared" si="18"/>
        <v>0</v>
      </c>
      <c r="AE60" s="109" t="str">
        <f t="shared" si="19"/>
        <v>837-838</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6</v>
      </c>
    </row>
    <row r="61" spans="1:53" ht="15.75" thickBot="1" x14ac:dyDescent="0.3">
      <c r="A61" s="88"/>
      <c r="B61" s="66" t="s">
        <v>281</v>
      </c>
      <c r="C61" s="67" t="s">
        <v>484</v>
      </c>
      <c r="D61" s="102" t="s">
        <v>789</v>
      </c>
      <c r="E61" s="32">
        <v>2</v>
      </c>
      <c r="F61" s="32" t="s">
        <v>488</v>
      </c>
      <c r="G61" s="68" t="s">
        <v>277</v>
      </c>
      <c r="H61" s="69">
        <f t="shared" si="26"/>
        <v>835</v>
      </c>
      <c r="I61" s="70">
        <f t="shared" si="27"/>
        <v>836</v>
      </c>
      <c r="J61" s="73" t="str">
        <f t="shared" si="28"/>
        <v>--</v>
      </c>
      <c r="K61" s="32"/>
      <c r="L61" s="233"/>
      <c r="M61" s="297"/>
      <c r="N61" s="297"/>
      <c r="O61" s="297"/>
      <c r="P61" s="297"/>
      <c r="Q61" s="297"/>
      <c r="R61" s="297"/>
      <c r="S61" s="297"/>
      <c r="T61" s="297"/>
      <c r="U61" s="298"/>
      <c r="V61" s="103"/>
      <c r="W61" s="72"/>
      <c r="X61" s="72"/>
      <c r="Y61" s="72"/>
      <c r="Z61" s="45">
        <v>12</v>
      </c>
      <c r="AA61" s="76">
        <v>133</v>
      </c>
      <c r="AB61" s="76">
        <v>144</v>
      </c>
      <c r="AC61" s="72">
        <f t="shared" si="17"/>
        <v>1</v>
      </c>
      <c r="AD61" s="72">
        <f t="shared" si="18"/>
        <v>0</v>
      </c>
      <c r="AE61" s="109" t="str">
        <f t="shared" si="19"/>
        <v>835-836</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8</v>
      </c>
    </row>
    <row r="62" spans="1:53" ht="15.75" thickBot="1" x14ac:dyDescent="0.3">
      <c r="A62" s="88"/>
      <c r="B62" s="66" t="s">
        <v>282</v>
      </c>
      <c r="C62" s="67" t="s">
        <v>484</v>
      </c>
      <c r="D62" s="102" t="s">
        <v>735</v>
      </c>
      <c r="E62" s="32">
        <v>2</v>
      </c>
      <c r="F62" s="32" t="s">
        <v>488</v>
      </c>
      <c r="G62" s="68" t="s">
        <v>277</v>
      </c>
      <c r="H62" s="69">
        <f t="shared" si="26"/>
        <v>833</v>
      </c>
      <c r="I62" s="70">
        <f t="shared" si="27"/>
        <v>834</v>
      </c>
      <c r="J62" s="73" t="str">
        <f t="shared" si="28"/>
        <v>--</v>
      </c>
      <c r="K62" s="32"/>
      <c r="L62" s="233"/>
      <c r="M62" s="297"/>
      <c r="N62" s="297"/>
      <c r="O62" s="297"/>
      <c r="P62" s="297"/>
      <c r="Q62" s="297"/>
      <c r="R62" s="297"/>
      <c r="S62" s="297"/>
      <c r="T62" s="297"/>
      <c r="U62" s="298"/>
      <c r="V62" s="103"/>
      <c r="W62" s="72"/>
      <c r="X62" s="72"/>
      <c r="Y62" s="72"/>
      <c r="Z62" s="45">
        <v>13</v>
      </c>
      <c r="AA62" s="77">
        <f t="shared" ref="AA62:AA67" si="29">AB61+1</f>
        <v>145</v>
      </c>
      <c r="AB62" s="77">
        <f t="shared" ref="AB62:AB67" si="30">AB61+12</f>
        <v>156</v>
      </c>
      <c r="AC62" s="72">
        <f t="shared" si="17"/>
        <v>1</v>
      </c>
      <c r="AD62" s="72">
        <f t="shared" si="18"/>
        <v>0</v>
      </c>
      <c r="AE62" s="109" t="str">
        <f t="shared" si="19"/>
        <v>833-834</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484</v>
      </c>
      <c r="D63" s="102" t="s">
        <v>803</v>
      </c>
      <c r="E63" s="32">
        <v>4</v>
      </c>
      <c r="F63" s="32" t="s">
        <v>488</v>
      </c>
      <c r="G63" s="68" t="s">
        <v>277</v>
      </c>
      <c r="H63" s="69">
        <f t="shared" si="26"/>
        <v>829</v>
      </c>
      <c r="I63" s="70">
        <f t="shared" si="27"/>
        <v>832</v>
      </c>
      <c r="J63" s="73" t="str">
        <f t="shared" si="28"/>
        <v>--</v>
      </c>
      <c r="K63" s="32"/>
      <c r="L63" s="233"/>
      <c r="M63" s="297"/>
      <c r="N63" s="297"/>
      <c r="O63" s="297"/>
      <c r="P63" s="297"/>
      <c r="Q63" s="297"/>
      <c r="R63" s="297"/>
      <c r="S63" s="297"/>
      <c r="T63" s="297"/>
      <c r="U63" s="298"/>
      <c r="V63" s="103"/>
      <c r="W63" s="72"/>
      <c r="X63" s="72"/>
      <c r="Y63" s="72"/>
      <c r="Z63" s="45">
        <v>14</v>
      </c>
      <c r="AA63" s="77">
        <f t="shared" si="29"/>
        <v>157</v>
      </c>
      <c r="AB63" s="77">
        <f t="shared" si="30"/>
        <v>168</v>
      </c>
      <c r="AC63" s="72">
        <f t="shared" si="17"/>
        <v>1</v>
      </c>
      <c r="AD63" s="72">
        <f t="shared" si="18"/>
        <v>0</v>
      </c>
      <c r="AE63" s="109" t="str">
        <f t="shared" si="19"/>
        <v>829-832</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7"/>
      <c r="N64" s="297"/>
      <c r="O64" s="297"/>
      <c r="P64" s="297"/>
      <c r="Q64" s="297"/>
      <c r="R64" s="297"/>
      <c r="S64" s="297"/>
      <c r="T64" s="297"/>
      <c r="U64" s="298"/>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7"/>
      <c r="N65" s="297"/>
      <c r="O65" s="297"/>
      <c r="P65" s="297"/>
      <c r="Q65" s="297"/>
      <c r="R65" s="297"/>
      <c r="S65" s="297"/>
      <c r="T65" s="297"/>
      <c r="U65" s="298"/>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7"/>
      <c r="N66" s="297"/>
      <c r="O66" s="297"/>
      <c r="P66" s="297"/>
      <c r="Q66" s="297"/>
      <c r="R66" s="297"/>
      <c r="S66" s="297"/>
      <c r="T66" s="297"/>
      <c r="U66" s="298"/>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7"/>
      <c r="N67" s="297"/>
      <c r="O67" s="297"/>
      <c r="P67" s="297"/>
      <c r="Q67" s="297"/>
      <c r="R67" s="297"/>
      <c r="S67" s="297"/>
      <c r="T67" s="297"/>
      <c r="U67" s="298"/>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7"/>
      <c r="N68" s="297"/>
      <c r="O68" s="297"/>
      <c r="P68" s="297"/>
      <c r="Q68" s="297"/>
      <c r="R68" s="297"/>
      <c r="S68" s="297"/>
      <c r="T68" s="297"/>
      <c r="U68" s="29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7"/>
      <c r="N69" s="297"/>
      <c r="O69" s="297"/>
      <c r="P69" s="297"/>
      <c r="Q69" s="297"/>
      <c r="R69" s="297"/>
      <c r="S69" s="297"/>
      <c r="T69" s="297"/>
      <c r="U69" s="298"/>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7"/>
      <c r="N70" s="297"/>
      <c r="O70" s="297"/>
      <c r="P70" s="297"/>
      <c r="Q70" s="297"/>
      <c r="R70" s="297"/>
      <c r="S70" s="297"/>
      <c r="T70" s="297"/>
      <c r="U70" s="298"/>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7"/>
      <c r="N71" s="297"/>
      <c r="O71" s="297"/>
      <c r="P71" s="297"/>
      <c r="Q71" s="297"/>
      <c r="R71" s="297"/>
      <c r="S71" s="297"/>
      <c r="T71" s="297"/>
      <c r="U71" s="298"/>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7"/>
      <c r="N72" s="297"/>
      <c r="O72" s="297"/>
      <c r="P72" s="297"/>
      <c r="Q72" s="297"/>
      <c r="R72" s="297"/>
      <c r="S72" s="297"/>
      <c r="T72" s="297"/>
      <c r="U72" s="298"/>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7"/>
      <c r="N73" s="297"/>
      <c r="O73" s="297"/>
      <c r="P73" s="297"/>
      <c r="Q73" s="297"/>
      <c r="R73" s="297"/>
      <c r="S73" s="297"/>
      <c r="T73" s="297"/>
      <c r="U73" s="298"/>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7"/>
      <c r="N74" s="297"/>
      <c r="O74" s="297"/>
      <c r="P74" s="297"/>
      <c r="Q74" s="297"/>
      <c r="R74" s="297"/>
      <c r="S74" s="297"/>
      <c r="T74" s="297"/>
      <c r="U74" s="298"/>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7"/>
      <c r="N75" s="297"/>
      <c r="O75" s="297"/>
      <c r="P75" s="297"/>
      <c r="Q75" s="297"/>
      <c r="R75" s="297"/>
      <c r="S75" s="297"/>
      <c r="T75" s="297"/>
      <c r="U75" s="298"/>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7"/>
      <c r="N76" s="297"/>
      <c r="O76" s="297"/>
      <c r="P76" s="297"/>
      <c r="Q76" s="297"/>
      <c r="R76" s="297"/>
      <c r="S76" s="297"/>
      <c r="T76" s="297"/>
      <c r="U76" s="298"/>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7"/>
      <c r="N77" s="297"/>
      <c r="O77" s="297"/>
      <c r="P77" s="297"/>
      <c r="Q77" s="297"/>
      <c r="R77" s="297"/>
      <c r="S77" s="297"/>
      <c r="T77" s="297"/>
      <c r="U77" s="298"/>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7"/>
      <c r="N78" s="297"/>
      <c r="O78" s="297"/>
      <c r="P78" s="297"/>
      <c r="Q78" s="297"/>
      <c r="R78" s="297"/>
      <c r="S78" s="297"/>
      <c r="T78" s="297"/>
      <c r="U78" s="298"/>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7"/>
      <c r="N79" s="297"/>
      <c r="O79" s="297"/>
      <c r="P79" s="297"/>
      <c r="Q79" s="297"/>
      <c r="R79" s="297"/>
      <c r="S79" s="297"/>
      <c r="T79" s="297"/>
      <c r="U79" s="298"/>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7"/>
      <c r="N80" s="297"/>
      <c r="O80" s="297"/>
      <c r="P80" s="297"/>
      <c r="Q80" s="297"/>
      <c r="R80" s="297"/>
      <c r="S80" s="297"/>
      <c r="T80" s="297"/>
      <c r="U80" s="298"/>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7"/>
      <c r="N81" s="297"/>
      <c r="O81" s="297"/>
      <c r="P81" s="297"/>
      <c r="Q81" s="297"/>
      <c r="R81" s="297"/>
      <c r="S81" s="297"/>
      <c r="T81" s="297"/>
      <c r="U81" s="298"/>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7"/>
      <c r="N82" s="297"/>
      <c r="O82" s="297"/>
      <c r="P82" s="297"/>
      <c r="Q82" s="297"/>
      <c r="R82" s="297"/>
      <c r="S82" s="297"/>
      <c r="T82" s="297"/>
      <c r="U82" s="298"/>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3" t="s">
        <v>305</v>
      </c>
      <c r="C83" s="285"/>
      <c r="D83" s="79"/>
      <c r="E83" s="80"/>
      <c r="F83" s="80"/>
      <c r="G83" s="81"/>
      <c r="H83" s="192"/>
      <c r="I83" s="192"/>
      <c r="J83" s="192"/>
      <c r="K83" s="82"/>
      <c r="L83" s="283" t="s">
        <v>306</v>
      </c>
      <c r="M83" s="284"/>
      <c r="N83" s="284"/>
      <c r="O83" s="284"/>
      <c r="P83" s="284"/>
      <c r="Q83" s="284"/>
      <c r="R83" s="284"/>
      <c r="S83" s="284"/>
      <c r="T83" s="284"/>
      <c r="U83" s="285"/>
      <c r="V83" s="104"/>
      <c r="W83" s="72"/>
      <c r="X83" s="72"/>
      <c r="Y83" s="72"/>
      <c r="Z83" s="72"/>
      <c r="AA83" s="72" t="str">
        <f t="shared" si="32"/>
        <v/>
      </c>
      <c r="AB83" s="72"/>
      <c r="AC83" s="72">
        <f>SUM(AC58:AC82)</f>
        <v>25</v>
      </c>
      <c r="AD83" s="72">
        <f>SUM(AD58:AD82)</f>
        <v>20</v>
      </c>
      <c r="AM83" s="109">
        <f>SUM(AM58:AM82)</f>
        <v>1</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3" t="s">
        <v>307</v>
      </c>
      <c r="C84" s="285"/>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6" t="s">
        <v>222</v>
      </c>
      <c r="C88" s="287"/>
      <c r="D88" s="288" t="s">
        <v>223</v>
      </c>
      <c r="E88" s="289"/>
      <c r="F88" s="88"/>
      <c r="G88" s="290" t="s">
        <v>224</v>
      </c>
      <c r="H88" s="291"/>
      <c r="I88" s="28">
        <f>SUM(E99:E123)</f>
        <v>36</v>
      </c>
      <c r="J88" s="292" t="s">
        <v>225</v>
      </c>
      <c r="K88" s="293"/>
      <c r="L88" s="289"/>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9" t="s">
        <v>226</v>
      </c>
      <c r="AA88" s="300"/>
      <c r="AB88" s="301"/>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2" t="s">
        <v>230</v>
      </c>
      <c r="H89" s="289"/>
      <c r="I89" s="33">
        <f>E90-I88</f>
        <v>12</v>
      </c>
      <c r="J89" s="303" t="s">
        <v>231</v>
      </c>
      <c r="K89" s="304"/>
      <c r="L89" s="34">
        <f>I93</f>
        <v>793</v>
      </c>
      <c r="M89" s="196">
        <v>4</v>
      </c>
      <c r="N89" s="35">
        <f>SUM(AI89,AI100)</f>
        <v>0</v>
      </c>
      <c r="O89" s="35">
        <v>0</v>
      </c>
      <c r="P89" s="35">
        <f>SUM(AJ89,AJ100)</f>
        <v>0</v>
      </c>
      <c r="Q89" s="35">
        <v>0</v>
      </c>
      <c r="R89" s="35">
        <f>COUNTIFS($E99:$E123,"4",$F99:$F123,"Pole",$C99:$C123,"FST")</f>
        <v>7</v>
      </c>
      <c r="S89" s="35">
        <f>SUM(AL89,AK100)</f>
        <v>0</v>
      </c>
      <c r="T89" s="35">
        <v>0</v>
      </c>
      <c r="U89" s="35">
        <f>SUM(AK89,AL100)</f>
        <v>7</v>
      </c>
      <c r="V89" s="35">
        <v>0</v>
      </c>
      <c r="W89" s="34">
        <f>COUNTIFS($E99:$E123,"4",$F99:$F123,"HH",$C99:$C123,"FST")</f>
        <v>0</v>
      </c>
      <c r="X89" s="35">
        <f>COUNTIFS($E99:$E123,"4",$F99:$F123,"Ped",$C99:$C123,"FST")</f>
        <v>0</v>
      </c>
      <c r="Y89" s="25"/>
      <c r="Z89" s="305" t="s">
        <v>232</v>
      </c>
      <c r="AA89" s="307" t="s">
        <v>233</v>
      </c>
      <c r="AB89" s="308"/>
      <c r="AC89" s="25"/>
      <c r="AD89" s="25"/>
      <c r="AH89" s="109">
        <v>4</v>
      </c>
      <c r="AI89" s="109" t="str">
        <f>IF($E89="SS",COUNTIFS($C99:$C123,"FST",$E99:$E123,"4"),"0")</f>
        <v>0</v>
      </c>
      <c r="AJ89" s="109" t="str">
        <f>IF($E89="RPX",COUNTIFS($C99:$C123,"FST",$E99:$E123,"4"),"0")</f>
        <v>0</v>
      </c>
      <c r="AK89" s="109">
        <f>IF($E89="EUC",COUNTIFS($C99:$C123,"FST",$E99:$E123,"4"),"0")</f>
        <v>7</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311" t="s">
        <v>237</v>
      </c>
      <c r="H90" s="312"/>
      <c r="I90" s="35">
        <f>IF(E90=0,0,12-(MOD(I88,12)))</f>
        <v>12</v>
      </c>
      <c r="J90" s="303" t="s">
        <v>238</v>
      </c>
      <c r="K90" s="304"/>
      <c r="L90" s="39">
        <f>I94-I88</f>
        <v>792</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6"/>
      <c r="AA90" s="309"/>
      <c r="AB90" s="310"/>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279" t="s">
        <v>242</v>
      </c>
      <c r="H91" s="43" t="s">
        <v>243</v>
      </c>
      <c r="I91" s="35">
        <f>IF(E91&lt;&gt;0,1,0)</f>
        <v>1</v>
      </c>
      <c r="J91" s="311" t="s">
        <v>244</v>
      </c>
      <c r="K91" s="312"/>
      <c r="L91" s="44">
        <f>'Cable Calculator'!N3</f>
        <v>1942</v>
      </c>
      <c r="M91" s="196">
        <v>8</v>
      </c>
      <c r="N91" s="35">
        <f>SUM(AI91,AI102)</f>
        <v>0</v>
      </c>
      <c r="O91" s="35">
        <v>0</v>
      </c>
      <c r="P91" s="35">
        <f>SUM(AJ91,AJ102)</f>
        <v>0</v>
      </c>
      <c r="Q91" s="35">
        <v>0</v>
      </c>
      <c r="R91" s="35">
        <f>COUNTIFS($E99:$E123,"8",$F99:$F123,"Pole",$C99:$C123,"FST")</f>
        <v>1</v>
      </c>
      <c r="S91" s="35">
        <f>SUM(AL91,AK102)</f>
        <v>0</v>
      </c>
      <c r="T91" s="35">
        <v>0</v>
      </c>
      <c r="U91" s="35">
        <f>SUM(AK91,AL102)</f>
        <v>1</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1</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793</v>
      </c>
      <c r="F92" s="88"/>
      <c r="G92" s="280"/>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279" t="s">
        <v>251</v>
      </c>
      <c r="H93" s="51" t="s">
        <v>252</v>
      </c>
      <c r="I93" s="112">
        <f>E92</f>
        <v>793</v>
      </c>
      <c r="J93" s="313" t="s">
        <v>253</v>
      </c>
      <c r="K93" s="314"/>
      <c r="L93" s="315"/>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80"/>
      <c r="H94" s="47" t="s">
        <v>257</v>
      </c>
      <c r="I94" s="35">
        <f>IF(E92="","0",IF(AND(E89="EUC",E90=432), I93+(203-E91),IF(E92=0,0,(E92+(E90-E91)-1))))</f>
        <v>828</v>
      </c>
      <c r="J94" s="294" t="str">
        <f>IFERROR(IF(OR(E89="EUC",E89="SS"),"---",IF(OR(P88,S88),"NO 2F Tethers for RPX!",IF(OR(P90,S90),"NO 6F Tethers for RPX!","---"))),"---")</f>
        <v>---</v>
      </c>
      <c r="K94" s="295"/>
      <c r="L94" s="296"/>
      <c r="M94" s="294" t="str">
        <f>IF(E91&gt;60,"Dead Count &gt;60: Consider Downsize","---")</f>
        <v>---</v>
      </c>
      <c r="N94" s="295"/>
      <c r="O94" s="295"/>
      <c r="P94" s="295"/>
      <c r="Q94" s="295"/>
      <c r="R94" s="295"/>
      <c r="S94" s="295"/>
      <c r="T94" s="295"/>
      <c r="U94" s="296"/>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
      </c>
      <c r="F95" s="88"/>
      <c r="G95" s="192"/>
      <c r="H95" s="57"/>
      <c r="I95" s="192"/>
      <c r="J95" s="294"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5"/>
      <c r="L95" s="296"/>
      <c r="M95" s="294" t="str">
        <f>IF(AND(OR(E89="SS",E89="RPX",E89="EUC",E89="RPX-T"),(OR(C99="",C99="Field SPL"))),"Cannot have FlexNap cables without tethers","---")</f>
        <v>---</v>
      </c>
      <c r="N95" s="295"/>
      <c r="O95" s="295"/>
      <c r="P95" s="295"/>
      <c r="Q95" s="295"/>
      <c r="R95" s="295"/>
      <c r="S95" s="295"/>
      <c r="T95" s="295"/>
      <c r="U95" s="296"/>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4" t="str">
        <f>IF(AND(OR(E89="RPX", E89="RPX-T", E89="SS"),E90=216),"NO 216 For RPX, RPX-T, OR SS CABLE","---")</f>
        <v>---</v>
      </c>
      <c r="K96" s="295"/>
      <c r="L96" s="296"/>
      <c r="M96" s="294" t="str" cm="1">
        <f t="array" ref="M96">IF(AND(E89="",OR(C99:C123="FST",C99:C123="REV T",C99:C123="DBL REV",C99:C123="TPL REV", C99:C123="QD REV")),"Non-FlexNap cables cannot have tethers","---")</f>
        <v>---</v>
      </c>
      <c r="N96" s="295"/>
      <c r="O96" s="295"/>
      <c r="P96" s="295"/>
      <c r="Q96" s="295"/>
      <c r="R96" s="295"/>
      <c r="S96" s="295"/>
      <c r="T96" s="295"/>
      <c r="U96" s="296"/>
      <c r="V96" s="25"/>
      <c r="W96" s="58"/>
      <c r="X96" s="58"/>
      <c r="Y96" s="25"/>
      <c r="Z96" s="45">
        <v>6</v>
      </c>
      <c r="AA96" s="65">
        <v>61</v>
      </c>
      <c r="AB96" s="65">
        <v>72</v>
      </c>
      <c r="AC96" s="25"/>
      <c r="AD96" s="25"/>
      <c r="BA96" s="226"/>
    </row>
    <row r="97" spans="1:53" ht="15.75" customHeight="1" thickBot="1" x14ac:dyDescent="0.3">
      <c r="A97" s="88"/>
      <c r="B97" s="279" t="s">
        <v>260</v>
      </c>
      <c r="C97" s="316" t="s">
        <v>261</v>
      </c>
      <c r="D97" s="316" t="s">
        <v>262</v>
      </c>
      <c r="E97" s="318" t="s">
        <v>263</v>
      </c>
      <c r="F97" s="316" t="s">
        <v>264</v>
      </c>
      <c r="G97" s="281" t="s">
        <v>265</v>
      </c>
      <c r="H97" s="281" t="s">
        <v>266</v>
      </c>
      <c r="I97" s="281" t="s">
        <v>267</v>
      </c>
      <c r="J97" s="320" t="s">
        <v>268</v>
      </c>
      <c r="K97" s="316" t="s">
        <v>269</v>
      </c>
      <c r="L97" s="322" t="s">
        <v>270</v>
      </c>
      <c r="M97" s="324" t="s">
        <v>271</v>
      </c>
      <c r="N97" s="324"/>
      <c r="O97" s="324"/>
      <c r="P97" s="324"/>
      <c r="Q97" s="324"/>
      <c r="R97" s="324"/>
      <c r="S97" s="324"/>
      <c r="T97" s="324"/>
      <c r="U97" s="325"/>
      <c r="V97" s="107"/>
      <c r="W97" s="72"/>
      <c r="X97" s="72"/>
      <c r="Y97" s="72"/>
      <c r="Z97" s="45">
        <v>7</v>
      </c>
      <c r="AA97" s="65">
        <v>73</v>
      </c>
      <c r="AB97" s="65">
        <v>84</v>
      </c>
      <c r="AC97" s="25"/>
      <c r="AD97" s="25"/>
      <c r="BA97" s="228"/>
    </row>
    <row r="98" spans="1:53" ht="15.75" thickBot="1" x14ac:dyDescent="0.3">
      <c r="A98" s="88"/>
      <c r="B98" s="280"/>
      <c r="C98" s="317"/>
      <c r="D98" s="317"/>
      <c r="E98" s="319"/>
      <c r="F98" s="317"/>
      <c r="G98" s="282"/>
      <c r="H98" s="282"/>
      <c r="I98" s="282"/>
      <c r="J98" s="321"/>
      <c r="K98" s="317"/>
      <c r="L98" s="323"/>
      <c r="M98" s="326"/>
      <c r="N98" s="326"/>
      <c r="O98" s="326"/>
      <c r="P98" s="326"/>
      <c r="Q98" s="326"/>
      <c r="R98" s="326"/>
      <c r="S98" s="326"/>
      <c r="T98" s="326"/>
      <c r="U98" s="327"/>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793</v>
      </c>
      <c r="E99" s="32">
        <v>4</v>
      </c>
      <c r="F99" s="32" t="s">
        <v>483</v>
      </c>
      <c r="G99" s="68" t="s">
        <v>277</v>
      </c>
      <c r="H99" s="69">
        <f>IF(I99=0,0,I99-(E99-1))</f>
        <v>825</v>
      </c>
      <c r="I99" s="70">
        <f>IF(E99=0,0,I94)</f>
        <v>828</v>
      </c>
      <c r="J99" s="71" t="s">
        <v>278</v>
      </c>
      <c r="K99" s="32"/>
      <c r="L99" s="233"/>
      <c r="M99" s="297"/>
      <c r="N99" s="297"/>
      <c r="O99" s="297"/>
      <c r="P99" s="297"/>
      <c r="Q99" s="297"/>
      <c r="R99" s="297"/>
      <c r="S99" s="297"/>
      <c r="T99" s="297"/>
      <c r="U99" s="29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825-828</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792</v>
      </c>
      <c r="E100" s="32">
        <v>8</v>
      </c>
      <c r="F100" s="32" t="s">
        <v>483</v>
      </c>
      <c r="G100" s="68" t="s">
        <v>277</v>
      </c>
      <c r="H100" s="69">
        <f t="shared" ref="H100:H123" si="43">IF(E100=0,0,I100-(E100-1))</f>
        <v>817</v>
      </c>
      <c r="I100" s="70">
        <f t="shared" ref="I100:I123" si="44">IF(E100=0,0,H99-1)</f>
        <v>824</v>
      </c>
      <c r="J100" s="73" t="str">
        <f>IF(C100="","--",IF(AND(C100&lt;&gt;"FST",C100&lt;&gt;"TCF",BA99&lt;&gt;0),BA99,"--"))</f>
        <v>--</v>
      </c>
      <c r="K100" s="32">
        <v>200</v>
      </c>
      <c r="L100" s="233"/>
      <c r="M100" s="297"/>
      <c r="N100" s="297"/>
      <c r="O100" s="297"/>
      <c r="P100" s="297"/>
      <c r="Q100" s="297"/>
      <c r="R100" s="297"/>
      <c r="S100" s="297"/>
      <c r="T100" s="297"/>
      <c r="U100" s="298"/>
      <c r="V100" s="103"/>
      <c r="W100" s="72"/>
      <c r="X100" s="72"/>
      <c r="Y100" s="72"/>
      <c r="Z100" s="45">
        <v>10</v>
      </c>
      <c r="AA100" s="46">
        <v>109</v>
      </c>
      <c r="AB100" s="46">
        <v>120</v>
      </c>
      <c r="AC100" s="72">
        <f t="shared" si="34"/>
        <v>1</v>
      </c>
      <c r="AD100" s="72">
        <f t="shared" si="35"/>
        <v>0</v>
      </c>
      <c r="AE100" s="109" t="str">
        <f t="shared" si="36"/>
        <v>817-824</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794</v>
      </c>
      <c r="E101" s="32">
        <v>4</v>
      </c>
      <c r="F101" s="32" t="s">
        <v>483</v>
      </c>
      <c r="G101" s="75" t="s">
        <v>277</v>
      </c>
      <c r="H101" s="69">
        <f t="shared" si="43"/>
        <v>813</v>
      </c>
      <c r="I101" s="70">
        <f t="shared" si="44"/>
        <v>816</v>
      </c>
      <c r="J101" s="73" t="str">
        <f t="shared" ref="J101:J123" si="45">IF(C101="","--",IF(AND(C101&lt;&gt;"FST",C101&lt;&gt;"TCF",BA100&lt;&gt;0),BA100,"--"))</f>
        <v>--</v>
      </c>
      <c r="K101" s="32"/>
      <c r="L101" s="233"/>
      <c r="M101" s="297"/>
      <c r="N101" s="297"/>
      <c r="O101" s="297"/>
      <c r="P101" s="297"/>
      <c r="Q101" s="297"/>
      <c r="R101" s="297"/>
      <c r="S101" s="297"/>
      <c r="T101" s="297"/>
      <c r="U101" s="298"/>
      <c r="V101" s="103"/>
      <c r="W101" s="72"/>
      <c r="X101" s="72"/>
      <c r="Y101" s="72"/>
      <c r="Z101" s="45">
        <v>11</v>
      </c>
      <c r="AA101" s="46">
        <v>121</v>
      </c>
      <c r="AB101" s="46">
        <v>132</v>
      </c>
      <c r="AC101" s="72">
        <f t="shared" si="34"/>
        <v>1</v>
      </c>
      <c r="AD101" s="72">
        <f t="shared" si="35"/>
        <v>0</v>
      </c>
      <c r="AE101" s="109" t="str">
        <f t="shared" si="36"/>
        <v>813-816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8</v>
      </c>
    </row>
    <row r="102" spans="1:53" ht="15.75" thickBot="1" x14ac:dyDescent="0.3">
      <c r="A102" s="88"/>
      <c r="B102" s="66" t="s">
        <v>281</v>
      </c>
      <c r="C102" s="67" t="s">
        <v>484</v>
      </c>
      <c r="D102" s="102" t="s">
        <v>795</v>
      </c>
      <c r="E102" s="32">
        <v>4</v>
      </c>
      <c r="F102" s="32" t="s">
        <v>483</v>
      </c>
      <c r="G102" s="68" t="s">
        <v>277</v>
      </c>
      <c r="H102" s="69">
        <f t="shared" si="43"/>
        <v>809</v>
      </c>
      <c r="I102" s="70">
        <f t="shared" si="44"/>
        <v>812</v>
      </c>
      <c r="J102" s="73" t="str">
        <f t="shared" si="45"/>
        <v>--</v>
      </c>
      <c r="K102" s="32"/>
      <c r="L102" s="233"/>
      <c r="M102" s="297"/>
      <c r="N102" s="297"/>
      <c r="O102" s="297"/>
      <c r="P102" s="297"/>
      <c r="Q102" s="297"/>
      <c r="R102" s="297"/>
      <c r="S102" s="297"/>
      <c r="T102" s="297"/>
      <c r="U102" s="298"/>
      <c r="V102" s="103"/>
      <c r="W102" s="72"/>
      <c r="X102" s="72"/>
      <c r="Y102" s="72"/>
      <c r="Z102" s="45">
        <v>12</v>
      </c>
      <c r="AA102" s="76">
        <v>133</v>
      </c>
      <c r="AB102" s="76">
        <v>144</v>
      </c>
      <c r="AC102" s="72">
        <f t="shared" si="34"/>
        <v>1</v>
      </c>
      <c r="AD102" s="72">
        <f t="shared" si="35"/>
        <v>0</v>
      </c>
      <c r="AE102" s="109" t="str">
        <f t="shared" si="36"/>
        <v>809-812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484</v>
      </c>
      <c r="D103" s="102" t="s">
        <v>796</v>
      </c>
      <c r="E103" s="32">
        <v>4</v>
      </c>
      <c r="F103" s="32" t="s">
        <v>483</v>
      </c>
      <c r="G103" s="68" t="s">
        <v>277</v>
      </c>
      <c r="H103" s="69">
        <f t="shared" si="43"/>
        <v>805</v>
      </c>
      <c r="I103" s="70">
        <f t="shared" si="44"/>
        <v>808</v>
      </c>
      <c r="J103" s="73" t="str">
        <f t="shared" si="45"/>
        <v>--</v>
      </c>
      <c r="K103" s="32"/>
      <c r="L103" s="233"/>
      <c r="M103" s="297"/>
      <c r="N103" s="297"/>
      <c r="O103" s="297"/>
      <c r="P103" s="297"/>
      <c r="Q103" s="297"/>
      <c r="R103" s="297"/>
      <c r="S103" s="297"/>
      <c r="T103" s="297"/>
      <c r="U103" s="298"/>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805-808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797</v>
      </c>
      <c r="E104" s="32">
        <v>4</v>
      </c>
      <c r="F104" s="32" t="s">
        <v>483</v>
      </c>
      <c r="G104" s="68" t="s">
        <v>277</v>
      </c>
      <c r="H104" s="69">
        <f t="shared" si="43"/>
        <v>801</v>
      </c>
      <c r="I104" s="70">
        <f t="shared" si="44"/>
        <v>804</v>
      </c>
      <c r="J104" s="73" t="str">
        <f t="shared" si="45"/>
        <v>--</v>
      </c>
      <c r="K104" s="32"/>
      <c r="L104" s="233"/>
      <c r="M104" s="297"/>
      <c r="N104" s="297"/>
      <c r="O104" s="297"/>
      <c r="P104" s="297"/>
      <c r="Q104" s="297"/>
      <c r="R104" s="297"/>
      <c r="S104" s="297"/>
      <c r="T104" s="297"/>
      <c r="U104" s="298"/>
      <c r="V104" s="103"/>
      <c r="W104" s="72"/>
      <c r="X104" s="72"/>
      <c r="Y104" s="72"/>
      <c r="Z104" s="45">
        <v>14</v>
      </c>
      <c r="AA104" s="77">
        <f t="shared" si="46"/>
        <v>157</v>
      </c>
      <c r="AB104" s="77">
        <f t="shared" si="47"/>
        <v>168</v>
      </c>
      <c r="AC104" s="72">
        <f t="shared" si="34"/>
        <v>1</v>
      </c>
      <c r="AD104" s="72">
        <f t="shared" si="35"/>
        <v>0</v>
      </c>
      <c r="AE104" s="109" t="str">
        <f t="shared" si="36"/>
        <v>801-804</v>
      </c>
      <c r="AF104" s="109" t="str">
        <f t="shared" si="37"/>
        <v>Y</v>
      </c>
      <c r="AG104" s="109" t="str">
        <f t="shared" si="38"/>
        <v>B</v>
      </c>
      <c r="AM104" s="109">
        <f t="shared" si="39"/>
        <v>0</v>
      </c>
      <c r="AN104" s="109">
        <f t="shared" si="40"/>
        <v>0</v>
      </c>
      <c r="AO104" s="109" t="str">
        <f t="shared" si="41"/>
        <v/>
      </c>
      <c r="AQ104" s="109" t="str">
        <f t="shared" si="42"/>
        <v/>
      </c>
      <c r="BA104" s="229">
        <f>MOD(SUM(E99:E105),12)</f>
        <v>8</v>
      </c>
    </row>
    <row r="105" spans="1:53" ht="15.75" thickBot="1" x14ac:dyDescent="0.3">
      <c r="A105" s="88"/>
      <c r="B105" s="66" t="s">
        <v>284</v>
      </c>
      <c r="C105" s="67" t="s">
        <v>484</v>
      </c>
      <c r="D105" s="102" t="s">
        <v>798</v>
      </c>
      <c r="E105" s="32">
        <v>4</v>
      </c>
      <c r="F105" s="32" t="s">
        <v>483</v>
      </c>
      <c r="G105" s="68" t="s">
        <v>277</v>
      </c>
      <c r="H105" s="69">
        <f t="shared" si="43"/>
        <v>797</v>
      </c>
      <c r="I105" s="70">
        <f t="shared" si="44"/>
        <v>800</v>
      </c>
      <c r="J105" s="73" t="str">
        <f t="shared" si="45"/>
        <v>--</v>
      </c>
      <c r="K105" s="32"/>
      <c r="L105" s="233"/>
      <c r="M105" s="297"/>
      <c r="N105" s="297"/>
      <c r="O105" s="297"/>
      <c r="P105" s="297"/>
      <c r="Q105" s="297"/>
      <c r="R105" s="297"/>
      <c r="S105" s="297"/>
      <c r="T105" s="297"/>
      <c r="U105" s="298"/>
      <c r="V105" s="103"/>
      <c r="W105" s="72"/>
      <c r="X105" s="72"/>
      <c r="Y105" s="72"/>
      <c r="Z105" s="45">
        <v>15</v>
      </c>
      <c r="AA105" s="77">
        <f t="shared" si="46"/>
        <v>169</v>
      </c>
      <c r="AB105" s="77">
        <f t="shared" si="47"/>
        <v>180</v>
      </c>
      <c r="AC105" s="72">
        <f t="shared" si="34"/>
        <v>1</v>
      </c>
      <c r="AD105" s="72">
        <f t="shared" si="35"/>
        <v>0</v>
      </c>
      <c r="AE105" s="109" t="str">
        <f t="shared" si="36"/>
        <v>797-800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484</v>
      </c>
      <c r="D106" s="102" t="s">
        <v>799</v>
      </c>
      <c r="E106" s="32">
        <v>4</v>
      </c>
      <c r="F106" s="32" t="s">
        <v>483</v>
      </c>
      <c r="G106" s="68" t="s">
        <v>277</v>
      </c>
      <c r="H106" s="69">
        <f t="shared" si="43"/>
        <v>793</v>
      </c>
      <c r="I106" s="70">
        <f t="shared" si="44"/>
        <v>796</v>
      </c>
      <c r="J106" s="73" t="str">
        <f t="shared" si="45"/>
        <v>--</v>
      </c>
      <c r="K106" s="32"/>
      <c r="L106" s="233"/>
      <c r="M106" s="297"/>
      <c r="N106" s="297"/>
      <c r="O106" s="297"/>
      <c r="P106" s="297"/>
      <c r="Q106" s="297"/>
      <c r="R106" s="297"/>
      <c r="S106" s="297"/>
      <c r="T106" s="297"/>
      <c r="U106" s="298"/>
      <c r="V106" s="103"/>
      <c r="W106" s="72"/>
      <c r="X106" s="72"/>
      <c r="Y106" s="72"/>
      <c r="Z106" s="45">
        <f>Z105+1</f>
        <v>16</v>
      </c>
      <c r="AA106" s="77">
        <f t="shared" si="46"/>
        <v>181</v>
      </c>
      <c r="AB106" s="77">
        <f t="shared" si="47"/>
        <v>192</v>
      </c>
      <c r="AC106" s="72">
        <f t="shared" si="34"/>
        <v>1</v>
      </c>
      <c r="AD106" s="72">
        <f t="shared" si="35"/>
        <v>0</v>
      </c>
      <c r="AE106" s="109" t="str">
        <f t="shared" si="36"/>
        <v>793-796</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7"/>
      <c r="N107" s="297"/>
      <c r="O107" s="297"/>
      <c r="P107" s="297"/>
      <c r="Q107" s="297"/>
      <c r="R107" s="297"/>
      <c r="S107" s="297"/>
      <c r="T107" s="297"/>
      <c r="U107" s="298"/>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7"/>
      <c r="N108" s="297"/>
      <c r="O108" s="297"/>
      <c r="P108" s="297"/>
      <c r="Q108" s="297"/>
      <c r="R108" s="297"/>
      <c r="S108" s="297"/>
      <c r="T108" s="297"/>
      <c r="U108" s="298"/>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7"/>
      <c r="N109" s="297"/>
      <c r="O109" s="297"/>
      <c r="P109" s="297"/>
      <c r="Q109" s="297"/>
      <c r="R109" s="297"/>
      <c r="S109" s="297"/>
      <c r="T109" s="297"/>
      <c r="U109" s="298"/>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7"/>
      <c r="N110" s="297"/>
      <c r="O110" s="297"/>
      <c r="P110" s="297"/>
      <c r="Q110" s="297"/>
      <c r="R110" s="297"/>
      <c r="S110" s="297"/>
      <c r="T110" s="297"/>
      <c r="U110" s="298"/>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7"/>
      <c r="N111" s="297"/>
      <c r="O111" s="297"/>
      <c r="P111" s="297"/>
      <c r="Q111" s="297"/>
      <c r="R111" s="297"/>
      <c r="S111" s="297"/>
      <c r="T111" s="297"/>
      <c r="U111" s="298"/>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7"/>
      <c r="N112" s="297"/>
      <c r="O112" s="297"/>
      <c r="P112" s="297"/>
      <c r="Q112" s="297"/>
      <c r="R112" s="297"/>
      <c r="S112" s="297"/>
      <c r="T112" s="297"/>
      <c r="U112" s="298"/>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7"/>
      <c r="N113" s="297"/>
      <c r="O113" s="297"/>
      <c r="P113" s="297"/>
      <c r="Q113" s="297"/>
      <c r="R113" s="297"/>
      <c r="S113" s="297"/>
      <c r="T113" s="297"/>
      <c r="U113" s="298"/>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7"/>
      <c r="N114" s="297"/>
      <c r="O114" s="297"/>
      <c r="P114" s="297"/>
      <c r="Q114" s="297"/>
      <c r="R114" s="297"/>
      <c r="S114" s="297"/>
      <c r="T114" s="297"/>
      <c r="U114" s="298"/>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7"/>
      <c r="N115" s="297"/>
      <c r="O115" s="297"/>
      <c r="P115" s="297"/>
      <c r="Q115" s="297"/>
      <c r="R115" s="297"/>
      <c r="S115" s="297"/>
      <c r="T115" s="297"/>
      <c r="U115" s="298"/>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7"/>
      <c r="N116" s="297"/>
      <c r="O116" s="297"/>
      <c r="P116" s="297"/>
      <c r="Q116" s="297"/>
      <c r="R116" s="297"/>
      <c r="S116" s="297"/>
      <c r="T116" s="297"/>
      <c r="U116" s="298"/>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7"/>
      <c r="N117" s="297"/>
      <c r="O117" s="297"/>
      <c r="P117" s="297"/>
      <c r="Q117" s="297"/>
      <c r="R117" s="297"/>
      <c r="S117" s="297"/>
      <c r="T117" s="297"/>
      <c r="U117" s="298"/>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7"/>
      <c r="N118" s="297"/>
      <c r="O118" s="297"/>
      <c r="P118" s="297"/>
      <c r="Q118" s="297"/>
      <c r="R118" s="297"/>
      <c r="S118" s="297"/>
      <c r="T118" s="297"/>
      <c r="U118" s="298"/>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7"/>
      <c r="N119" s="297"/>
      <c r="O119" s="297"/>
      <c r="P119" s="297"/>
      <c r="Q119" s="297"/>
      <c r="R119" s="297"/>
      <c r="S119" s="297"/>
      <c r="T119" s="297"/>
      <c r="U119" s="298"/>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7"/>
      <c r="N120" s="297"/>
      <c r="O120" s="297"/>
      <c r="P120" s="297"/>
      <c r="Q120" s="297"/>
      <c r="R120" s="297"/>
      <c r="S120" s="297"/>
      <c r="T120" s="297"/>
      <c r="U120" s="298"/>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7"/>
      <c r="N121" s="297"/>
      <c r="O121" s="297"/>
      <c r="P121" s="297"/>
      <c r="Q121" s="297"/>
      <c r="R121" s="297"/>
      <c r="S121" s="297"/>
      <c r="T121" s="297"/>
      <c r="U121" s="298"/>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7"/>
      <c r="N122" s="297"/>
      <c r="O122" s="297"/>
      <c r="P122" s="297"/>
      <c r="Q122" s="297"/>
      <c r="R122" s="297"/>
      <c r="S122" s="297"/>
      <c r="T122" s="297"/>
      <c r="U122" s="298"/>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7"/>
      <c r="N123" s="297"/>
      <c r="O123" s="297"/>
      <c r="P123" s="297"/>
      <c r="Q123" s="297"/>
      <c r="R123" s="297"/>
      <c r="S123" s="297"/>
      <c r="T123" s="297"/>
      <c r="U123" s="298"/>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3" t="s">
        <v>309</v>
      </c>
      <c r="C124" s="285"/>
      <c r="D124" s="79"/>
      <c r="E124" s="80"/>
      <c r="F124" s="80"/>
      <c r="G124" s="81"/>
      <c r="H124" s="192"/>
      <c r="I124" s="192"/>
      <c r="J124" s="192"/>
      <c r="K124" s="82"/>
      <c r="L124" s="283" t="s">
        <v>306</v>
      </c>
      <c r="M124" s="284"/>
      <c r="N124" s="284"/>
      <c r="O124" s="284"/>
      <c r="P124" s="284"/>
      <c r="Q124" s="284"/>
      <c r="R124" s="284"/>
      <c r="S124" s="284"/>
      <c r="T124" s="284"/>
      <c r="U124" s="285"/>
      <c r="V124" s="104"/>
      <c r="W124" s="72"/>
      <c r="X124" s="72"/>
      <c r="Y124" s="72"/>
      <c r="Z124" s="72"/>
      <c r="AA124" s="72" t="str">
        <f t="shared" si="49"/>
        <v/>
      </c>
      <c r="AB124" s="72"/>
      <c r="AC124" s="72">
        <f>SUM(AC99:AC123)</f>
        <v>25</v>
      </c>
      <c r="AD124" s="72">
        <f>SUM(AD99:AD123)</f>
        <v>17</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3" t="s">
        <v>307</v>
      </c>
      <c r="C125" s="285"/>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6" t="s">
        <v>222</v>
      </c>
      <c r="C129" s="287"/>
      <c r="D129" s="288" t="s">
        <v>223</v>
      </c>
      <c r="E129" s="289"/>
      <c r="F129" s="88"/>
      <c r="G129" s="290" t="s">
        <v>224</v>
      </c>
      <c r="H129" s="291"/>
      <c r="I129" s="28">
        <f>SUM(E140:E164)</f>
        <v>12</v>
      </c>
      <c r="J129" s="292" t="s">
        <v>225</v>
      </c>
      <c r="K129" s="293"/>
      <c r="L129" s="289"/>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9" t="s">
        <v>226</v>
      </c>
      <c r="AA129" s="300"/>
      <c r="AB129" s="301"/>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2" t="s">
        <v>230</v>
      </c>
      <c r="H130" s="289"/>
      <c r="I130" s="33">
        <f>E131-I129</f>
        <v>12</v>
      </c>
      <c r="J130" s="303" t="s">
        <v>231</v>
      </c>
      <c r="K130" s="304"/>
      <c r="L130" s="34">
        <f>I134</f>
        <v>841</v>
      </c>
      <c r="M130" s="196">
        <v>4</v>
      </c>
      <c r="N130" s="35">
        <f>SUM(AI130,AI141)</f>
        <v>0</v>
      </c>
      <c r="O130" s="35">
        <v>0</v>
      </c>
      <c r="P130" s="35">
        <f>SUM(AJ130,AJ141)</f>
        <v>0</v>
      </c>
      <c r="Q130" s="35">
        <v>0</v>
      </c>
      <c r="R130" s="35">
        <f>COUNTIFS($E140:$E164,"4",$F140:$F164,"Pole",$C140:$C164,"FST")</f>
        <v>0</v>
      </c>
      <c r="S130" s="35">
        <f>SUM(AL130,AK141)</f>
        <v>0</v>
      </c>
      <c r="T130" s="35">
        <v>0</v>
      </c>
      <c r="U130" s="35">
        <f>SUM(AK130,AL141)</f>
        <v>3</v>
      </c>
      <c r="V130" s="35">
        <v>0</v>
      </c>
      <c r="W130" s="34">
        <f>COUNTIFS($E140:$E164,"4",$F140:$F164,"HH",$C140:$C164,"FST")</f>
        <v>3</v>
      </c>
      <c r="X130" s="35">
        <f>COUNTIFS($E140:$E164,"4",$F140:$F164,"Ped",$C140:$C164,"FST")</f>
        <v>0</v>
      </c>
      <c r="Y130" s="25"/>
      <c r="Z130" s="305" t="s">
        <v>232</v>
      </c>
      <c r="AA130" s="307" t="s">
        <v>233</v>
      </c>
      <c r="AB130" s="308"/>
      <c r="AC130" s="25"/>
      <c r="AD130" s="25"/>
      <c r="AH130" s="109">
        <v>4</v>
      </c>
      <c r="AI130" s="109" t="str">
        <f>IF($E130="SS",COUNTIFS($C140:$C164,"FST",$E140:$E164,"4"),"0")</f>
        <v>0</v>
      </c>
      <c r="AJ130" s="109" t="str">
        <f>IF($E130="RPX",COUNTIFS($C140:$C164,"FST",$E140:$E164,"4"),"0")</f>
        <v>0</v>
      </c>
      <c r="AK130" s="109">
        <f>IF($E130="EUC",COUNTIFS($C140:$C164,"FST",$E140:$E164,"4"),"0")</f>
        <v>3</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11" t="s">
        <v>237</v>
      </c>
      <c r="H131" s="312"/>
      <c r="I131" s="35">
        <f>IF(E131=0,0,12-(MOD(I129,12)))</f>
        <v>12</v>
      </c>
      <c r="J131" s="303" t="s">
        <v>238</v>
      </c>
      <c r="K131" s="304"/>
      <c r="L131" s="39">
        <f>I135-I129</f>
        <v>840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6"/>
      <c r="AA131" s="309"/>
      <c r="AB131" s="310"/>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279" t="s">
        <v>242</v>
      </c>
      <c r="H132" s="43" t="s">
        <v>243</v>
      </c>
      <c r="I132" s="35">
        <f>IF(E132&lt;&gt;0,1,0)</f>
        <v>1</v>
      </c>
      <c r="J132" s="311" t="s">
        <v>244</v>
      </c>
      <c r="K132" s="312"/>
      <c r="L132" s="44">
        <f>'Cable Calculator'!S3</f>
        <v>748</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841</v>
      </c>
      <c r="F133" s="88"/>
      <c r="G133" s="280"/>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79" t="s">
        <v>251</v>
      </c>
      <c r="H134" s="51" t="s">
        <v>252</v>
      </c>
      <c r="I134" s="112">
        <f>E133</f>
        <v>841</v>
      </c>
      <c r="J134" s="313" t="s">
        <v>253</v>
      </c>
      <c r="K134" s="314"/>
      <c r="L134" s="315"/>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280"/>
      <c r="H135" s="47" t="s">
        <v>257</v>
      </c>
      <c r="I135" s="35">
        <f>IF(E133="","0",IF(AND(E130="EUC",E131=432), I134+(203-E132),IF(E133=0,0,(E133+(E131-E132)-1))))</f>
        <v>852</v>
      </c>
      <c r="J135" s="294" t="str">
        <f>IFERROR(IF(OR(E130="EUC",E130="SS"),"---",IF(OR(P129,S129),"NO 2F Tethers for RPX!",IF(OR(P131,S131),"NO 6F Tethers for RPX!","---"))),"---")</f>
        <v>---</v>
      </c>
      <c r="K135" s="295"/>
      <c r="L135" s="296"/>
      <c r="M135" s="294" t="str">
        <f>IF(E132&gt;60,"Dead Count &gt;60: Consider Downsize","---")</f>
        <v>---</v>
      </c>
      <c r="N135" s="295"/>
      <c r="O135" s="295"/>
      <c r="P135" s="295"/>
      <c r="Q135" s="295"/>
      <c r="R135" s="295"/>
      <c r="S135" s="295"/>
      <c r="T135" s="295"/>
      <c r="U135" s="296"/>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94"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5"/>
      <c r="L136" s="296"/>
      <c r="M136" s="294" t="str">
        <f>IF(AND(OR(E130="SS",E130="RPX",E130="EUC",E130="RPX-T"),(OR(C140="",C140="Field SPL"))),"Cannot have FlexNap cables without tethers","---")</f>
        <v>---</v>
      </c>
      <c r="N136" s="295"/>
      <c r="O136" s="295"/>
      <c r="P136" s="295"/>
      <c r="Q136" s="295"/>
      <c r="R136" s="295"/>
      <c r="S136" s="295"/>
      <c r="T136" s="295"/>
      <c r="U136" s="296"/>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4" t="str">
        <f>IF(AND(OR(E130="RPX", E130="RPX-T", E130="SS"),E131=216),"NO 216 For RPX, RPX-T, OR SS CABLE","---")</f>
        <v>---</v>
      </c>
      <c r="K137" s="295"/>
      <c r="L137" s="296"/>
      <c r="M137" s="294" t="str" cm="1">
        <f t="array" ref="M137">IF(AND(E130="",OR(C140:C164="FST",C140:C164="REV T",C140:C164="DBL REV",C140:C164="TPL REV", C140:C164="QD REV")),"Non-FlexNap cables cannot have tethers","---")</f>
        <v>---</v>
      </c>
      <c r="N137" s="295"/>
      <c r="O137" s="295"/>
      <c r="P137" s="295"/>
      <c r="Q137" s="295"/>
      <c r="R137" s="295"/>
      <c r="S137" s="295"/>
      <c r="T137" s="295"/>
      <c r="U137" s="296"/>
      <c r="V137" s="25"/>
      <c r="W137" s="58"/>
      <c r="X137" s="58"/>
      <c r="Y137" s="25"/>
      <c r="Z137" s="45">
        <v>6</v>
      </c>
      <c r="AA137" s="65">
        <v>61</v>
      </c>
      <c r="AB137" s="65">
        <v>72</v>
      </c>
      <c r="AC137" s="25"/>
      <c r="AD137" s="25"/>
      <c r="BA137" s="226"/>
    </row>
    <row r="138" spans="1:53" ht="15.75" customHeight="1" thickBot="1" x14ac:dyDescent="0.3">
      <c r="A138" s="88"/>
      <c r="B138" s="279" t="s">
        <v>260</v>
      </c>
      <c r="C138" s="316" t="s">
        <v>261</v>
      </c>
      <c r="D138" s="316" t="s">
        <v>262</v>
      </c>
      <c r="E138" s="318" t="s">
        <v>263</v>
      </c>
      <c r="F138" s="316" t="s">
        <v>264</v>
      </c>
      <c r="G138" s="281" t="s">
        <v>265</v>
      </c>
      <c r="H138" s="281" t="s">
        <v>266</v>
      </c>
      <c r="I138" s="281" t="s">
        <v>267</v>
      </c>
      <c r="J138" s="320" t="s">
        <v>268</v>
      </c>
      <c r="K138" s="316" t="s">
        <v>269</v>
      </c>
      <c r="L138" s="322" t="s">
        <v>270</v>
      </c>
      <c r="M138" s="324" t="s">
        <v>271</v>
      </c>
      <c r="N138" s="324"/>
      <c r="O138" s="324"/>
      <c r="P138" s="324"/>
      <c r="Q138" s="324"/>
      <c r="R138" s="324"/>
      <c r="S138" s="324"/>
      <c r="T138" s="324"/>
      <c r="U138" s="325"/>
      <c r="V138" s="107"/>
      <c r="W138" s="72"/>
      <c r="X138" s="72"/>
      <c r="Y138" s="72"/>
      <c r="Z138" s="45">
        <v>7</v>
      </c>
      <c r="AA138" s="65">
        <v>73</v>
      </c>
      <c r="AB138" s="65">
        <v>84</v>
      </c>
      <c r="AC138" s="25"/>
      <c r="AD138" s="25"/>
      <c r="BA138" s="228"/>
    </row>
    <row r="139" spans="1:53" ht="15.75" thickBot="1" x14ac:dyDescent="0.3">
      <c r="A139" s="88"/>
      <c r="B139" s="280"/>
      <c r="C139" s="317"/>
      <c r="D139" s="317"/>
      <c r="E139" s="319"/>
      <c r="F139" s="317"/>
      <c r="G139" s="282"/>
      <c r="H139" s="282"/>
      <c r="I139" s="282"/>
      <c r="J139" s="321"/>
      <c r="K139" s="317"/>
      <c r="L139" s="323"/>
      <c r="M139" s="326"/>
      <c r="N139" s="326"/>
      <c r="O139" s="326"/>
      <c r="P139" s="326"/>
      <c r="Q139" s="326"/>
      <c r="R139" s="326"/>
      <c r="S139" s="326"/>
      <c r="T139" s="326"/>
      <c r="U139" s="327"/>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737</v>
      </c>
      <c r="E140" s="32">
        <v>4</v>
      </c>
      <c r="F140" s="32" t="s">
        <v>488</v>
      </c>
      <c r="G140" s="68" t="s">
        <v>277</v>
      </c>
      <c r="H140" s="69">
        <f>IF(I140=0,0,I140-(E140-1))</f>
        <v>849</v>
      </c>
      <c r="I140" s="70">
        <f>IF(E140=0,0,I135)</f>
        <v>852</v>
      </c>
      <c r="J140" s="71" t="s">
        <v>278</v>
      </c>
      <c r="K140" s="32"/>
      <c r="L140" s="233"/>
      <c r="M140" s="297"/>
      <c r="N140" s="297"/>
      <c r="O140" s="297"/>
      <c r="P140" s="297"/>
      <c r="Q140" s="297"/>
      <c r="R140" s="297"/>
      <c r="S140" s="297"/>
      <c r="T140" s="297"/>
      <c r="U140" s="29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849-852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738</v>
      </c>
      <c r="E141" s="32">
        <v>4</v>
      </c>
      <c r="F141" s="32" t="s">
        <v>488</v>
      </c>
      <c r="G141" s="68" t="s">
        <v>277</v>
      </c>
      <c r="H141" s="69">
        <f t="shared" ref="H141:H164" si="60">IF(E141=0,0,I141-(E141-1))</f>
        <v>845</v>
      </c>
      <c r="I141" s="70">
        <f t="shared" ref="I141:I164" si="61">IF(E141=0,0,H140-1)</f>
        <v>848</v>
      </c>
      <c r="J141" s="73" t="str">
        <f>IF(C141="","--",IF(AND(C141&lt;&gt;"FST",C141&lt;&gt;"TCF",BA140&lt;&gt;0),BA140,"--"))</f>
        <v>--</v>
      </c>
      <c r="K141" s="32"/>
      <c r="L141" s="233"/>
      <c r="M141" s="297"/>
      <c r="N141" s="297"/>
      <c r="O141" s="297"/>
      <c r="P141" s="297"/>
      <c r="Q141" s="297"/>
      <c r="R141" s="297"/>
      <c r="S141" s="297"/>
      <c r="T141" s="297"/>
      <c r="U141" s="298"/>
      <c r="V141" s="103"/>
      <c r="W141" s="72"/>
      <c r="X141" s="72"/>
      <c r="Y141" s="72"/>
      <c r="Z141" s="45">
        <v>10</v>
      </c>
      <c r="AA141" s="46">
        <v>109</v>
      </c>
      <c r="AB141" s="46">
        <v>120</v>
      </c>
      <c r="AC141" s="72">
        <f t="shared" si="51"/>
        <v>1</v>
      </c>
      <c r="AD141" s="72">
        <f t="shared" si="52"/>
        <v>0</v>
      </c>
      <c r="AE141" s="109" t="str">
        <f t="shared" si="53"/>
        <v>845-848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739</v>
      </c>
      <c r="E142" s="32">
        <v>4</v>
      </c>
      <c r="F142" s="32" t="s">
        <v>488</v>
      </c>
      <c r="G142" s="75" t="s">
        <v>277</v>
      </c>
      <c r="H142" s="69">
        <f t="shared" si="60"/>
        <v>841</v>
      </c>
      <c r="I142" s="70">
        <f t="shared" si="61"/>
        <v>844</v>
      </c>
      <c r="J142" s="73" t="str">
        <f t="shared" ref="J142:J164" si="62">IF(C142="","--",IF(AND(C142&lt;&gt;"FST",C142&lt;&gt;"TCF",BA141&lt;&gt;0),BA141,"--"))</f>
        <v>--</v>
      </c>
      <c r="K142" s="32"/>
      <c r="L142" s="233"/>
      <c r="M142" s="297"/>
      <c r="N142" s="297"/>
      <c r="O142" s="297"/>
      <c r="P142" s="297"/>
      <c r="Q142" s="297"/>
      <c r="R142" s="297"/>
      <c r="S142" s="297"/>
      <c r="T142" s="297"/>
      <c r="U142" s="298"/>
      <c r="V142" s="103"/>
      <c r="W142" s="72"/>
      <c r="X142" s="72"/>
      <c r="Y142" s="72"/>
      <c r="Z142" s="45">
        <v>11</v>
      </c>
      <c r="AA142" s="46">
        <v>121</v>
      </c>
      <c r="AB142" s="46">
        <v>132</v>
      </c>
      <c r="AC142" s="72">
        <f t="shared" si="51"/>
        <v>1</v>
      </c>
      <c r="AD142" s="72">
        <f t="shared" si="52"/>
        <v>0</v>
      </c>
      <c r="AE142" s="109" t="str">
        <f t="shared" si="53"/>
        <v>841-844</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7"/>
      <c r="N143" s="297"/>
      <c r="O143" s="297"/>
      <c r="P143" s="297"/>
      <c r="Q143" s="297"/>
      <c r="R143" s="297"/>
      <c r="S143" s="297"/>
      <c r="T143" s="297"/>
      <c r="U143" s="298"/>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7"/>
      <c r="N144" s="297"/>
      <c r="O144" s="297"/>
      <c r="P144" s="297"/>
      <c r="Q144" s="297"/>
      <c r="R144" s="297"/>
      <c r="S144" s="297"/>
      <c r="T144" s="297"/>
      <c r="U144" s="298"/>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7"/>
      <c r="N145" s="297"/>
      <c r="O145" s="297"/>
      <c r="P145" s="297"/>
      <c r="Q145" s="297"/>
      <c r="R145" s="297"/>
      <c r="S145" s="297"/>
      <c r="T145" s="297"/>
      <c r="U145" s="298"/>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7"/>
      <c r="N146" s="297"/>
      <c r="O146" s="297"/>
      <c r="P146" s="297"/>
      <c r="Q146" s="297"/>
      <c r="R146" s="297"/>
      <c r="S146" s="297"/>
      <c r="T146" s="297"/>
      <c r="U146" s="29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7"/>
      <c r="N147" s="297"/>
      <c r="O147" s="297"/>
      <c r="P147" s="297"/>
      <c r="Q147" s="297"/>
      <c r="R147" s="297"/>
      <c r="S147" s="297"/>
      <c r="T147" s="297"/>
      <c r="U147" s="29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7"/>
      <c r="N148" s="297"/>
      <c r="O148" s="297"/>
      <c r="P148" s="297"/>
      <c r="Q148" s="297"/>
      <c r="R148" s="297"/>
      <c r="S148" s="297"/>
      <c r="T148" s="297"/>
      <c r="U148" s="29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7"/>
      <c r="N149" s="297"/>
      <c r="O149" s="297"/>
      <c r="P149" s="297"/>
      <c r="Q149" s="297"/>
      <c r="R149" s="297"/>
      <c r="S149" s="297"/>
      <c r="T149" s="297"/>
      <c r="U149" s="29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7"/>
      <c r="N150" s="297"/>
      <c r="O150" s="297"/>
      <c r="P150" s="297"/>
      <c r="Q150" s="297"/>
      <c r="R150" s="297"/>
      <c r="S150" s="297"/>
      <c r="T150" s="297"/>
      <c r="U150" s="29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7"/>
      <c r="N151" s="297"/>
      <c r="O151" s="297"/>
      <c r="P151" s="297"/>
      <c r="Q151" s="297"/>
      <c r="R151" s="297"/>
      <c r="S151" s="297"/>
      <c r="T151" s="297"/>
      <c r="U151" s="298"/>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7"/>
      <c r="N152" s="297"/>
      <c r="O152" s="297"/>
      <c r="P152" s="297"/>
      <c r="Q152" s="297"/>
      <c r="R152" s="297"/>
      <c r="S152" s="297"/>
      <c r="T152" s="297"/>
      <c r="U152" s="298"/>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7"/>
      <c r="N153" s="297"/>
      <c r="O153" s="297"/>
      <c r="P153" s="297"/>
      <c r="Q153" s="297"/>
      <c r="R153" s="297"/>
      <c r="S153" s="297"/>
      <c r="T153" s="297"/>
      <c r="U153" s="298"/>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7"/>
      <c r="N154" s="297"/>
      <c r="O154" s="297"/>
      <c r="P154" s="297"/>
      <c r="Q154" s="297"/>
      <c r="R154" s="297"/>
      <c r="S154" s="297"/>
      <c r="T154" s="297"/>
      <c r="U154" s="298"/>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7"/>
      <c r="N155" s="297"/>
      <c r="O155" s="297"/>
      <c r="P155" s="297"/>
      <c r="Q155" s="297"/>
      <c r="R155" s="297"/>
      <c r="S155" s="297"/>
      <c r="T155" s="297"/>
      <c r="U155" s="298"/>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7"/>
      <c r="N156" s="297"/>
      <c r="O156" s="297"/>
      <c r="P156" s="297"/>
      <c r="Q156" s="297"/>
      <c r="R156" s="297"/>
      <c r="S156" s="297"/>
      <c r="T156" s="297"/>
      <c r="U156" s="298"/>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7"/>
      <c r="N157" s="297"/>
      <c r="O157" s="297"/>
      <c r="P157" s="297"/>
      <c r="Q157" s="297"/>
      <c r="R157" s="297"/>
      <c r="S157" s="297"/>
      <c r="T157" s="297"/>
      <c r="U157" s="298"/>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7"/>
      <c r="N158" s="297"/>
      <c r="O158" s="297"/>
      <c r="P158" s="297"/>
      <c r="Q158" s="297"/>
      <c r="R158" s="297"/>
      <c r="S158" s="297"/>
      <c r="T158" s="297"/>
      <c r="U158" s="298"/>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7"/>
      <c r="N159" s="297"/>
      <c r="O159" s="297"/>
      <c r="P159" s="297"/>
      <c r="Q159" s="297"/>
      <c r="R159" s="297"/>
      <c r="S159" s="297"/>
      <c r="T159" s="297"/>
      <c r="U159" s="298"/>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7"/>
      <c r="N160" s="297"/>
      <c r="O160" s="297"/>
      <c r="P160" s="297"/>
      <c r="Q160" s="297"/>
      <c r="R160" s="297"/>
      <c r="S160" s="297"/>
      <c r="T160" s="297"/>
      <c r="U160" s="298"/>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7"/>
      <c r="N161" s="297"/>
      <c r="O161" s="297"/>
      <c r="P161" s="297"/>
      <c r="Q161" s="297"/>
      <c r="R161" s="297"/>
      <c r="S161" s="297"/>
      <c r="T161" s="297"/>
      <c r="U161" s="298"/>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7"/>
      <c r="N162" s="297"/>
      <c r="O162" s="297"/>
      <c r="P162" s="297"/>
      <c r="Q162" s="297"/>
      <c r="R162" s="297"/>
      <c r="S162" s="297"/>
      <c r="T162" s="297"/>
      <c r="U162" s="298"/>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7"/>
      <c r="N163" s="297"/>
      <c r="O163" s="297"/>
      <c r="P163" s="297"/>
      <c r="Q163" s="297"/>
      <c r="R163" s="297"/>
      <c r="S163" s="297"/>
      <c r="T163" s="297"/>
      <c r="U163" s="298"/>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7"/>
      <c r="N164" s="297"/>
      <c r="O164" s="297"/>
      <c r="P164" s="297"/>
      <c r="Q164" s="297"/>
      <c r="R164" s="297"/>
      <c r="S164" s="297"/>
      <c r="T164" s="297"/>
      <c r="U164" s="298"/>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3" t="s">
        <v>311</v>
      </c>
      <c r="C165" s="285"/>
      <c r="D165" s="79"/>
      <c r="E165" s="80"/>
      <c r="F165" s="80"/>
      <c r="G165" s="81"/>
      <c r="H165" s="192"/>
      <c r="I165" s="192"/>
      <c r="J165" s="192"/>
      <c r="K165" s="82"/>
      <c r="L165" s="283" t="s">
        <v>306</v>
      </c>
      <c r="M165" s="284"/>
      <c r="N165" s="284"/>
      <c r="O165" s="284"/>
      <c r="P165" s="284"/>
      <c r="Q165" s="284"/>
      <c r="R165" s="284"/>
      <c r="S165" s="284"/>
      <c r="T165" s="284"/>
      <c r="U165" s="285"/>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3" t="s">
        <v>307</v>
      </c>
      <c r="C166" s="285"/>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6" t="s">
        <v>222</v>
      </c>
      <c r="C170" s="287"/>
      <c r="D170" s="288" t="s">
        <v>223</v>
      </c>
      <c r="E170" s="289"/>
      <c r="F170" s="88"/>
      <c r="G170" s="290" t="s">
        <v>224</v>
      </c>
      <c r="H170" s="291"/>
      <c r="I170" s="28">
        <f>SUM(E181:E205)</f>
        <v>156</v>
      </c>
      <c r="J170" s="292" t="s">
        <v>225</v>
      </c>
      <c r="K170" s="293"/>
      <c r="L170" s="289"/>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9" t="s">
        <v>226</v>
      </c>
      <c r="AA170" s="300"/>
      <c r="AB170" s="301"/>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2" t="s">
        <v>230</v>
      </c>
      <c r="H171" s="289"/>
      <c r="I171" s="33">
        <f>E172-I170</f>
        <v>60</v>
      </c>
      <c r="J171" s="303" t="s">
        <v>231</v>
      </c>
      <c r="K171" s="304"/>
      <c r="L171" s="34">
        <f>I175</f>
        <v>637</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305" t="s">
        <v>232</v>
      </c>
      <c r="AA171" s="307" t="s">
        <v>233</v>
      </c>
      <c r="AB171" s="308"/>
      <c r="AC171" s="25"/>
      <c r="AD171" s="25"/>
      <c r="AH171" s="109">
        <v>4</v>
      </c>
      <c r="AI171" s="109" t="str">
        <f>IF($E171="SS",COUNTIFS($C181:$C205,"FST",$E181:$E205,"4"),"0")</f>
        <v>0</v>
      </c>
      <c r="AJ171" s="109" t="str">
        <f>IF($E171="RPX",COUNTIFS($C181:$C205,"FST",$E181:$E205,"4"),"0")</f>
        <v>0</v>
      </c>
      <c r="AK171" s="109">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216</v>
      </c>
      <c r="F172" s="88"/>
      <c r="G172" s="311" t="s">
        <v>237</v>
      </c>
      <c r="H172" s="312"/>
      <c r="I172" s="35">
        <f>IF(E172=0,0,12-(MOD(I170,12)))</f>
        <v>12</v>
      </c>
      <c r="J172" s="303" t="s">
        <v>238</v>
      </c>
      <c r="K172" s="304"/>
      <c r="L172" s="39">
        <f>I176-I170</f>
        <v>636</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6"/>
      <c r="AA172" s="309"/>
      <c r="AB172" s="310"/>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60</v>
      </c>
      <c r="F173" s="88"/>
      <c r="G173" s="279" t="s">
        <v>242</v>
      </c>
      <c r="H173" s="43" t="s">
        <v>243</v>
      </c>
      <c r="I173" s="35">
        <f>IF(E173&lt;&gt;0,1,0)</f>
        <v>1</v>
      </c>
      <c r="J173" s="311" t="s">
        <v>244</v>
      </c>
      <c r="K173" s="312"/>
      <c r="L173" s="44">
        <f>'Cable Calculator'!X3</f>
        <v>1455</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637</v>
      </c>
      <c r="F174" s="88"/>
      <c r="G174" s="280"/>
      <c r="H174" s="47" t="s">
        <v>248</v>
      </c>
      <c r="I174" s="35">
        <f>IF(E173&lt;&gt;0,E173,0)</f>
        <v>60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1</v>
      </c>
      <c r="V174" s="35">
        <f>IF($E171="EUC",SUM($AN206,AP206,AR206),"0")</f>
        <v>0</v>
      </c>
      <c r="W174" s="34">
        <f>COUNTIFS($E181:$E205,"12",$F181:$F205,"HH",$C181:$C205,"FST")</f>
        <v>1</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1</v>
      </c>
      <c r="AL174" s="109" t="str">
        <f>IF($E171="RPX-T",COUNTIFS($C181:$C205,"FST",$E181:$E205,"12"),"0")</f>
        <v>0</v>
      </c>
      <c r="BA174" s="227"/>
    </row>
    <row r="175" spans="1:53" ht="16.5" customHeight="1" thickTop="1" thickBot="1" x14ac:dyDescent="0.3">
      <c r="A175" s="88"/>
      <c r="B175" s="36" t="s">
        <v>249</v>
      </c>
      <c r="C175" s="30">
        <v>0</v>
      </c>
      <c r="D175" s="49" t="s">
        <v>250</v>
      </c>
      <c r="E175" s="50">
        <f>E172/12</f>
        <v>18</v>
      </c>
      <c r="F175" s="88"/>
      <c r="G175" s="279" t="s">
        <v>251</v>
      </c>
      <c r="H175" s="51" t="s">
        <v>252</v>
      </c>
      <c r="I175" s="112">
        <f>E174</f>
        <v>637</v>
      </c>
      <c r="J175" s="313" t="s">
        <v>253</v>
      </c>
      <c r="K175" s="314"/>
      <c r="L175" s="315"/>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80"/>
      <c r="H176" s="47" t="s">
        <v>257</v>
      </c>
      <c r="I176" s="35">
        <f>IF(E174="","0",IF(AND(E171="EUC",E172=432), I175+(203-E173),IF(E174=0,0,(E174+(E172-E173)-1))))</f>
        <v>792</v>
      </c>
      <c r="J176" s="294" t="str">
        <f>IFERROR(IF(OR(E171="EUC",E171="SS"),"---",IF(OR(P170,S170),"NO 2F Tethers for RPX!",IF(OR(P172,S172),"NO 6F Tethers for RPX!","---"))),"---")</f>
        <v>---</v>
      </c>
      <c r="K176" s="295"/>
      <c r="L176" s="296"/>
      <c r="M176" s="294" t="str">
        <f>IF(E173&gt;60,"Dead Count &gt;60: Consider Downsize","---")</f>
        <v>---</v>
      </c>
      <c r="N176" s="295"/>
      <c r="O176" s="295"/>
      <c r="P176" s="295"/>
      <c r="Q176" s="295"/>
      <c r="R176" s="295"/>
      <c r="S176" s="295"/>
      <c r="T176" s="295"/>
      <c r="U176" s="296"/>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156</v>
      </c>
      <c r="D177" s="31" t="s">
        <v>259</v>
      </c>
      <c r="E177" s="101" t="str">
        <f>IF(AS171="Y","DBL",IF(AS172="Y","TRPL",IF(AS173="Y","QUAD","")))</f>
        <v/>
      </c>
      <c r="F177" s="88"/>
      <c r="G177" s="192"/>
      <c r="H177" s="57"/>
      <c r="I177" s="192"/>
      <c r="J177" s="294"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5"/>
      <c r="L177" s="296"/>
      <c r="M177" s="294" t="str">
        <f>IF(AND(OR(E171="SS",E171="RPX",E171="EUC",E171="RPX-T"),(OR(C181="",C181="Field SPL"))),"Cannot have FlexNap cables without tethers","---")</f>
        <v>---</v>
      </c>
      <c r="N177" s="295"/>
      <c r="O177" s="295"/>
      <c r="P177" s="295"/>
      <c r="Q177" s="295"/>
      <c r="R177" s="295"/>
      <c r="S177" s="295"/>
      <c r="T177" s="295"/>
      <c r="U177" s="296"/>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4" t="str">
        <f>IF(AND(OR(E171="RPX", E171="RPX-T", E171="SS"),E172=216),"NO 216 For RPX, RPX-T, OR SS CABLE","---")</f>
        <v>---</v>
      </c>
      <c r="K178" s="295"/>
      <c r="L178" s="296"/>
      <c r="M178" s="294" t="str" cm="1">
        <f t="array" ref="M178">IF(AND(E171="",OR(C181:C205="FST",C181:C205="REV T",C181:C205="DBL REV",C181:C205="TPL REV", C181:C205="QD REV")),"Non-FlexNap cables cannot have tethers","---")</f>
        <v>---</v>
      </c>
      <c r="N178" s="295"/>
      <c r="O178" s="295"/>
      <c r="P178" s="295"/>
      <c r="Q178" s="295"/>
      <c r="R178" s="295"/>
      <c r="S178" s="295"/>
      <c r="T178" s="295"/>
      <c r="U178" s="296"/>
      <c r="V178" s="25"/>
      <c r="W178" s="58"/>
      <c r="X178" s="58"/>
      <c r="Y178" s="25"/>
      <c r="Z178" s="45">
        <v>6</v>
      </c>
      <c r="AA178" s="65">
        <v>61</v>
      </c>
      <c r="AB178" s="65">
        <v>72</v>
      </c>
      <c r="AC178" s="25"/>
      <c r="AD178" s="25"/>
      <c r="BA178" s="226"/>
    </row>
    <row r="179" spans="1:53" ht="15.75" customHeight="1" thickBot="1" x14ac:dyDescent="0.3">
      <c r="A179" s="88"/>
      <c r="B179" s="279" t="s">
        <v>260</v>
      </c>
      <c r="C179" s="316" t="s">
        <v>261</v>
      </c>
      <c r="D179" s="316" t="s">
        <v>262</v>
      </c>
      <c r="E179" s="318" t="s">
        <v>263</v>
      </c>
      <c r="F179" s="316" t="s">
        <v>264</v>
      </c>
      <c r="G179" s="281" t="s">
        <v>265</v>
      </c>
      <c r="H179" s="281" t="s">
        <v>266</v>
      </c>
      <c r="I179" s="281" t="s">
        <v>267</v>
      </c>
      <c r="J179" s="320" t="s">
        <v>268</v>
      </c>
      <c r="K179" s="316" t="s">
        <v>269</v>
      </c>
      <c r="L179" s="322" t="s">
        <v>270</v>
      </c>
      <c r="M179" s="324" t="s">
        <v>271</v>
      </c>
      <c r="N179" s="324"/>
      <c r="O179" s="324"/>
      <c r="P179" s="324"/>
      <c r="Q179" s="324"/>
      <c r="R179" s="324"/>
      <c r="S179" s="324"/>
      <c r="T179" s="324"/>
      <c r="U179" s="325"/>
      <c r="V179" s="107"/>
      <c r="W179" s="72"/>
      <c r="X179" s="72"/>
      <c r="Y179" s="72"/>
      <c r="Z179" s="45">
        <v>7</v>
      </c>
      <c r="AA179" s="65">
        <v>73</v>
      </c>
      <c r="AB179" s="65">
        <v>84</v>
      </c>
      <c r="AC179" s="25"/>
      <c r="AD179" s="25"/>
      <c r="BA179" s="228"/>
    </row>
    <row r="180" spans="1:53" ht="15.75" thickBot="1" x14ac:dyDescent="0.3">
      <c r="A180" s="88"/>
      <c r="B180" s="280"/>
      <c r="C180" s="317"/>
      <c r="D180" s="317"/>
      <c r="E180" s="319"/>
      <c r="F180" s="317"/>
      <c r="G180" s="282"/>
      <c r="H180" s="282"/>
      <c r="I180" s="282"/>
      <c r="J180" s="321"/>
      <c r="K180" s="317"/>
      <c r="L180" s="323"/>
      <c r="M180" s="326"/>
      <c r="N180" s="326"/>
      <c r="O180" s="326"/>
      <c r="P180" s="326"/>
      <c r="Q180" s="326"/>
      <c r="R180" s="326"/>
      <c r="S180" s="326"/>
      <c r="T180" s="326"/>
      <c r="U180" s="327"/>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781</v>
      </c>
      <c r="E181" s="32">
        <v>12</v>
      </c>
      <c r="F181" s="32" t="s">
        <v>488</v>
      </c>
      <c r="G181" s="68" t="s">
        <v>277</v>
      </c>
      <c r="H181" s="69">
        <f>IF(I181=0,0,I181-(E181-1))</f>
        <v>781</v>
      </c>
      <c r="I181" s="70">
        <f>IF(E181=0,0,I176)</f>
        <v>792</v>
      </c>
      <c r="J181" s="71" t="s">
        <v>278</v>
      </c>
      <c r="K181" s="32"/>
      <c r="L181" s="233"/>
      <c r="M181" s="297"/>
      <c r="N181" s="297"/>
      <c r="O181" s="297"/>
      <c r="P181" s="297"/>
      <c r="Q181" s="297"/>
      <c r="R181" s="297"/>
      <c r="S181" s="297"/>
      <c r="T181" s="297"/>
      <c r="U181" s="29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781-792</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502</v>
      </c>
      <c r="D182" s="102"/>
      <c r="E182" s="32">
        <v>96</v>
      </c>
      <c r="F182" s="32"/>
      <c r="G182" s="68" t="s">
        <v>277</v>
      </c>
      <c r="H182" s="69">
        <f t="shared" ref="H182:H205" si="77">IF(E182=0,0,I182-(E182-1))</f>
        <v>685</v>
      </c>
      <c r="I182" s="70">
        <f t="shared" ref="I182:I205" si="78">IF(E182=0,0,H181-1)</f>
        <v>780</v>
      </c>
      <c r="J182" s="73" t="str">
        <f>IF(C182="","--",IF(AND(C182&lt;&gt;"FST",C182&lt;&gt;"TCF",BA181&lt;&gt;0),BA181,"--"))</f>
        <v>--</v>
      </c>
      <c r="K182" s="32"/>
      <c r="L182" s="233"/>
      <c r="M182" s="297" t="s">
        <v>408</v>
      </c>
      <c r="N182" s="297"/>
      <c r="O182" s="297"/>
      <c r="P182" s="297"/>
      <c r="Q182" s="297"/>
      <c r="R182" s="297"/>
      <c r="S182" s="297"/>
      <c r="T182" s="297"/>
      <c r="U182" s="298"/>
      <c r="V182" s="103"/>
      <c r="W182" s="72"/>
      <c r="X182" s="72"/>
      <c r="Y182" s="72"/>
      <c r="Z182" s="45">
        <v>10</v>
      </c>
      <c r="AA182" s="46">
        <v>109</v>
      </c>
      <c r="AB182" s="46">
        <v>120</v>
      </c>
      <c r="AC182" s="72">
        <f t="shared" si="68"/>
        <v>1</v>
      </c>
      <c r="AD182" s="72">
        <f t="shared" si="69"/>
        <v>1</v>
      </c>
      <c r="AE182" s="109" t="str">
        <f t="shared" si="70"/>
        <v>685-780</v>
      </c>
      <c r="AF182" s="109" t="str">
        <f t="shared" si="71"/>
        <v>N</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502</v>
      </c>
      <c r="D183" s="102"/>
      <c r="E183" s="32">
        <v>48</v>
      </c>
      <c r="F183" s="32"/>
      <c r="G183" s="75" t="s">
        <v>277</v>
      </c>
      <c r="H183" s="69">
        <f t="shared" si="77"/>
        <v>637</v>
      </c>
      <c r="I183" s="70">
        <f t="shared" si="78"/>
        <v>684</v>
      </c>
      <c r="J183" s="73" t="str">
        <f t="shared" ref="J183:J205" si="79">IF(C183="","--",IF(AND(C183&lt;&gt;"FST",C183&lt;&gt;"TCF",BA182&lt;&gt;0),BA182,"--"))</f>
        <v>--</v>
      </c>
      <c r="K183" s="32"/>
      <c r="L183" s="233"/>
      <c r="M183" s="297" t="s">
        <v>409</v>
      </c>
      <c r="N183" s="297"/>
      <c r="O183" s="297"/>
      <c r="P183" s="297"/>
      <c r="Q183" s="297"/>
      <c r="R183" s="297"/>
      <c r="S183" s="297"/>
      <c r="T183" s="297"/>
      <c r="U183" s="298"/>
      <c r="V183" s="103"/>
      <c r="W183" s="72"/>
      <c r="X183" s="72"/>
      <c r="Y183" s="72"/>
      <c r="Z183" s="45">
        <v>11</v>
      </c>
      <c r="AA183" s="46">
        <v>121</v>
      </c>
      <c r="AB183" s="46">
        <v>132</v>
      </c>
      <c r="AC183" s="72">
        <f t="shared" si="68"/>
        <v>1</v>
      </c>
      <c r="AD183" s="72">
        <f t="shared" si="69"/>
        <v>1</v>
      </c>
      <c r="AE183" s="109" t="str">
        <f t="shared" si="70"/>
        <v>637-684</v>
      </c>
      <c r="AF183" s="109" t="str">
        <f t="shared" si="71"/>
        <v>N</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97"/>
      <c r="N184" s="297"/>
      <c r="O184" s="297"/>
      <c r="P184" s="297"/>
      <c r="Q184" s="297"/>
      <c r="R184" s="297"/>
      <c r="S184" s="297"/>
      <c r="T184" s="297"/>
      <c r="U184" s="298"/>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97"/>
      <c r="N185" s="297"/>
      <c r="O185" s="297"/>
      <c r="P185" s="297"/>
      <c r="Q185" s="297"/>
      <c r="R185" s="297"/>
      <c r="S185" s="297"/>
      <c r="T185" s="297"/>
      <c r="U185" s="298"/>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97"/>
      <c r="N186" s="297"/>
      <c r="O186" s="297"/>
      <c r="P186" s="297"/>
      <c r="Q186" s="297"/>
      <c r="R186" s="297"/>
      <c r="S186" s="297"/>
      <c r="T186" s="297"/>
      <c r="U186" s="298"/>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7"/>
      <c r="N187" s="297"/>
      <c r="O187" s="297"/>
      <c r="P187" s="297"/>
      <c r="Q187" s="297"/>
      <c r="R187" s="297"/>
      <c r="S187" s="297"/>
      <c r="T187" s="297"/>
      <c r="U187" s="298"/>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7"/>
      <c r="N188" s="297"/>
      <c r="O188" s="297"/>
      <c r="P188" s="297"/>
      <c r="Q188" s="297"/>
      <c r="R188" s="297"/>
      <c r="S188" s="297"/>
      <c r="T188" s="297"/>
      <c r="U188" s="29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7"/>
      <c r="N189" s="297"/>
      <c r="O189" s="297"/>
      <c r="P189" s="297"/>
      <c r="Q189" s="297"/>
      <c r="R189" s="297"/>
      <c r="S189" s="297"/>
      <c r="T189" s="297"/>
      <c r="U189" s="29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7"/>
      <c r="N190" s="297"/>
      <c r="O190" s="297"/>
      <c r="P190" s="297"/>
      <c r="Q190" s="297"/>
      <c r="R190" s="297"/>
      <c r="S190" s="297"/>
      <c r="T190" s="297"/>
      <c r="U190" s="29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7"/>
      <c r="N191" s="297"/>
      <c r="O191" s="297"/>
      <c r="P191" s="297"/>
      <c r="Q191" s="297"/>
      <c r="R191" s="297"/>
      <c r="S191" s="297"/>
      <c r="T191" s="297"/>
      <c r="U191" s="29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7"/>
      <c r="N192" s="297"/>
      <c r="O192" s="297"/>
      <c r="P192" s="297"/>
      <c r="Q192" s="297"/>
      <c r="R192" s="297"/>
      <c r="S192" s="297"/>
      <c r="T192" s="297"/>
      <c r="U192" s="298"/>
      <c r="V192" s="103"/>
      <c r="W192" s="84">
        <f>Y192+1</f>
        <v>157</v>
      </c>
      <c r="X192" s="84"/>
      <c r="Y192" s="78">
        <f>SUM(E181:E192)</f>
        <v>156</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7"/>
      <c r="N193" s="297"/>
      <c r="O193" s="297"/>
      <c r="P193" s="297"/>
      <c r="Q193" s="297"/>
      <c r="R193" s="297"/>
      <c r="S193" s="297"/>
      <c r="T193" s="297"/>
      <c r="U193" s="298"/>
      <c r="V193" s="103"/>
      <c r="W193" s="84">
        <f>Y193+1</f>
        <v>157</v>
      </c>
      <c r="X193" s="84"/>
      <c r="Y193" s="78">
        <f>SUM(E181:E193)</f>
        <v>156</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7"/>
      <c r="N194" s="297"/>
      <c r="O194" s="297"/>
      <c r="P194" s="297"/>
      <c r="Q194" s="297"/>
      <c r="R194" s="297"/>
      <c r="S194" s="297"/>
      <c r="T194" s="297"/>
      <c r="U194" s="298"/>
      <c r="V194" s="103"/>
      <c r="W194" s="84">
        <f>Y194+1</f>
        <v>157</v>
      </c>
      <c r="X194" s="84"/>
      <c r="Y194" s="78">
        <f>SUM(E181:E194)</f>
        <v>156</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7"/>
      <c r="N195" s="297"/>
      <c r="O195" s="297"/>
      <c r="P195" s="297"/>
      <c r="Q195" s="297"/>
      <c r="R195" s="297"/>
      <c r="S195" s="297"/>
      <c r="T195" s="297"/>
      <c r="U195" s="298"/>
      <c r="V195" s="103"/>
      <c r="W195" s="84">
        <f>Y195+1</f>
        <v>157</v>
      </c>
      <c r="X195" s="84"/>
      <c r="Y195" s="78">
        <f>SUM(E181:E195)</f>
        <v>156</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7"/>
      <c r="N196" s="297"/>
      <c r="O196" s="297"/>
      <c r="P196" s="297"/>
      <c r="Q196" s="297"/>
      <c r="R196" s="297"/>
      <c r="S196" s="297"/>
      <c r="T196" s="297"/>
      <c r="U196" s="298"/>
      <c r="V196" s="103"/>
      <c r="W196" s="84">
        <f t="shared" ref="W196:W204" si="84">Y196+1</f>
        <v>157</v>
      </c>
      <c r="X196" s="84"/>
      <c r="Y196" s="78">
        <f>SUM(E181:E196)</f>
        <v>156</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7"/>
      <c r="N197" s="297"/>
      <c r="O197" s="297"/>
      <c r="P197" s="297"/>
      <c r="Q197" s="297"/>
      <c r="R197" s="297"/>
      <c r="S197" s="297"/>
      <c r="T197" s="297"/>
      <c r="U197" s="298"/>
      <c r="V197" s="103"/>
      <c r="W197" s="84">
        <f t="shared" si="84"/>
        <v>157</v>
      </c>
      <c r="X197" s="84"/>
      <c r="Y197" s="78">
        <f>SUM(E181:E197)</f>
        <v>156</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7"/>
      <c r="N198" s="297"/>
      <c r="O198" s="297"/>
      <c r="P198" s="297"/>
      <c r="Q198" s="297"/>
      <c r="R198" s="297"/>
      <c r="S198" s="297"/>
      <c r="T198" s="297"/>
      <c r="U198" s="298"/>
      <c r="V198" s="103"/>
      <c r="W198" s="84">
        <f t="shared" si="84"/>
        <v>157</v>
      </c>
      <c r="X198" s="84"/>
      <c r="Y198" s="78">
        <f>SUM(E181:E198)</f>
        <v>156</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7"/>
      <c r="N199" s="297"/>
      <c r="O199" s="297"/>
      <c r="P199" s="297"/>
      <c r="Q199" s="297"/>
      <c r="R199" s="297"/>
      <c r="S199" s="297"/>
      <c r="T199" s="297"/>
      <c r="U199" s="298"/>
      <c r="V199" s="103"/>
      <c r="W199" s="84">
        <f t="shared" si="84"/>
        <v>157</v>
      </c>
      <c r="X199" s="84"/>
      <c r="Y199" s="78">
        <f>SUM(E181:E199)</f>
        <v>156</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7"/>
      <c r="N200" s="297"/>
      <c r="O200" s="297"/>
      <c r="P200" s="297"/>
      <c r="Q200" s="297"/>
      <c r="R200" s="297"/>
      <c r="S200" s="297"/>
      <c r="T200" s="297"/>
      <c r="U200" s="298"/>
      <c r="V200" s="103"/>
      <c r="W200" s="84">
        <f t="shared" si="84"/>
        <v>157</v>
      </c>
      <c r="X200" s="84"/>
      <c r="Y200" s="78">
        <f>SUM(E181:E200)</f>
        <v>156</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7"/>
      <c r="N201" s="297"/>
      <c r="O201" s="297"/>
      <c r="P201" s="297"/>
      <c r="Q201" s="297"/>
      <c r="R201" s="297"/>
      <c r="S201" s="297"/>
      <c r="T201" s="297"/>
      <c r="U201" s="298"/>
      <c r="V201" s="103"/>
      <c r="W201" s="84">
        <f t="shared" si="84"/>
        <v>157</v>
      </c>
      <c r="X201" s="84"/>
      <c r="Y201" s="78">
        <f>SUM(E181:E201)</f>
        <v>156</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7"/>
      <c r="N202" s="297"/>
      <c r="O202" s="297"/>
      <c r="P202" s="297"/>
      <c r="Q202" s="297"/>
      <c r="R202" s="297"/>
      <c r="S202" s="297"/>
      <c r="T202" s="297"/>
      <c r="U202" s="298"/>
      <c r="V202" s="103"/>
      <c r="W202" s="84">
        <f t="shared" si="84"/>
        <v>157</v>
      </c>
      <c r="X202" s="84"/>
      <c r="Y202" s="78">
        <f>SUM(E181:E202)</f>
        <v>156</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7"/>
      <c r="N203" s="297"/>
      <c r="O203" s="297"/>
      <c r="P203" s="297"/>
      <c r="Q203" s="297"/>
      <c r="R203" s="297"/>
      <c r="S203" s="297"/>
      <c r="T203" s="297"/>
      <c r="U203" s="298"/>
      <c r="V203" s="103"/>
      <c r="W203" s="84">
        <f t="shared" si="84"/>
        <v>157</v>
      </c>
      <c r="X203" s="84"/>
      <c r="Y203" s="78">
        <f>SUM(E181:E203)</f>
        <v>156</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7"/>
      <c r="N204" s="297"/>
      <c r="O204" s="297"/>
      <c r="P204" s="297"/>
      <c r="Q204" s="297"/>
      <c r="R204" s="297"/>
      <c r="S204" s="297"/>
      <c r="T204" s="297"/>
      <c r="U204" s="298"/>
      <c r="V204" s="103"/>
      <c r="W204" s="84">
        <f t="shared" si="84"/>
        <v>157</v>
      </c>
      <c r="X204" s="84"/>
      <c r="Y204" s="78">
        <f>SUM(E181:E204)</f>
        <v>156</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7"/>
      <c r="N205" s="297"/>
      <c r="O205" s="297"/>
      <c r="P205" s="297"/>
      <c r="Q205" s="297"/>
      <c r="R205" s="297"/>
      <c r="S205" s="297"/>
      <c r="T205" s="297"/>
      <c r="U205" s="298"/>
      <c r="V205" s="103"/>
      <c r="W205" s="72"/>
      <c r="X205" s="72"/>
      <c r="Y205" s="78">
        <f>SUM(E181:E205)</f>
        <v>156</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3" t="s">
        <v>313</v>
      </c>
      <c r="C206" s="285"/>
      <c r="D206" s="79"/>
      <c r="E206" s="80"/>
      <c r="F206" s="80"/>
      <c r="G206" s="81"/>
      <c r="H206" s="192"/>
      <c r="I206" s="192"/>
      <c r="J206" s="192"/>
      <c r="K206" s="82"/>
      <c r="L206" s="283" t="s">
        <v>306</v>
      </c>
      <c r="M206" s="284"/>
      <c r="N206" s="284"/>
      <c r="O206" s="284"/>
      <c r="P206" s="284"/>
      <c r="Q206" s="284"/>
      <c r="R206" s="284"/>
      <c r="S206" s="284"/>
      <c r="T206" s="284"/>
      <c r="U206" s="285"/>
      <c r="V206" s="104"/>
      <c r="W206" s="72"/>
      <c r="X206" s="72"/>
      <c r="Y206" s="72"/>
      <c r="Z206" s="72"/>
      <c r="AA206" s="72" t="str">
        <f t="shared" si="83"/>
        <v/>
      </c>
      <c r="AB206" s="72"/>
      <c r="AC206" s="72">
        <f>SUM(AC181:AC205)</f>
        <v>25</v>
      </c>
      <c r="AD206" s="72">
        <f>SUM(AD181:AD205)</f>
        <v>24</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3" t="s">
        <v>307</v>
      </c>
      <c r="C207" s="285"/>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6" t="s">
        <v>222</v>
      </c>
      <c r="C211" s="287"/>
      <c r="D211" s="288" t="s">
        <v>223</v>
      </c>
      <c r="E211" s="289"/>
      <c r="F211" s="88"/>
      <c r="G211" s="290" t="s">
        <v>224</v>
      </c>
      <c r="H211" s="291"/>
      <c r="I211" s="28">
        <f>SUM(E222:E246)</f>
        <v>96</v>
      </c>
      <c r="J211" s="292" t="s">
        <v>225</v>
      </c>
      <c r="K211" s="293"/>
      <c r="L211" s="289"/>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9" t="s">
        <v>226</v>
      </c>
      <c r="AA211" s="300"/>
      <c r="AB211" s="301"/>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2" t="s">
        <v>230</v>
      </c>
      <c r="H212" s="289"/>
      <c r="I212" s="33">
        <f>E213-I211</f>
        <v>48</v>
      </c>
      <c r="J212" s="303" t="s">
        <v>231</v>
      </c>
      <c r="K212" s="304"/>
      <c r="L212" s="34">
        <f>I216</f>
        <v>685</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5" t="s">
        <v>232</v>
      </c>
      <c r="AA212" s="307" t="s">
        <v>233</v>
      </c>
      <c r="AB212" s="308"/>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144</v>
      </c>
      <c r="F213" s="88"/>
      <c r="G213" s="311" t="s">
        <v>237</v>
      </c>
      <c r="H213" s="312"/>
      <c r="I213" s="35">
        <f>IF(E213=0,0,12-(MOD(I211,12)))</f>
        <v>12</v>
      </c>
      <c r="J213" s="303" t="s">
        <v>238</v>
      </c>
      <c r="K213" s="304"/>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6"/>
      <c r="AA213" s="309"/>
      <c r="AB213" s="310"/>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48</v>
      </c>
      <c r="F214" s="88"/>
      <c r="G214" s="279" t="s">
        <v>242</v>
      </c>
      <c r="H214" s="43" t="s">
        <v>243</v>
      </c>
      <c r="I214" s="35">
        <f>IF(E214&lt;&gt;0,1,0)</f>
        <v>1</v>
      </c>
      <c r="J214" s="311" t="s">
        <v>244</v>
      </c>
      <c r="K214" s="312"/>
      <c r="L214" s="44">
        <f>'Cable Calculator'!AC3</f>
        <v>828</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280"/>
      <c r="H215" s="47" t="s">
        <v>248</v>
      </c>
      <c r="I215" s="35">
        <f>IF(E214&lt;&gt;0,E214,0)</f>
        <v>48</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12</v>
      </c>
      <c r="F216" s="88"/>
      <c r="G216" s="279" t="s">
        <v>251</v>
      </c>
      <c r="H216" s="51" t="s">
        <v>252</v>
      </c>
      <c r="I216" s="112">
        <f>E215</f>
        <v>685</v>
      </c>
      <c r="J216" s="313" t="s">
        <v>253</v>
      </c>
      <c r="K216" s="314"/>
      <c r="L216" s="315"/>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280"/>
      <c r="H217" s="47" t="s">
        <v>257</v>
      </c>
      <c r="I217" s="35">
        <f>IF(E215="","0",IF(AND(E212="EUC",E213=432), I216+(203-E214),IF(E215=0,0,(E215+(E213-E214)-1))))</f>
        <v>780</v>
      </c>
      <c r="J217" s="294" t="str">
        <f>IFERROR(IF(OR(E212="EUC",E212="SS"),"---",IF(OR(P211,S211),"NO 2F Tethers for RPX!",IF(OR(P213,S213),"NO 6F Tethers for RPX!","---"))),"---")</f>
        <v>---</v>
      </c>
      <c r="K217" s="295"/>
      <c r="L217" s="296"/>
      <c r="M217" s="294" t="str">
        <f>IF(E214&gt;60,"Dead Count &gt;60: Consider Downsize","---")</f>
        <v>---</v>
      </c>
      <c r="N217" s="295"/>
      <c r="O217" s="295"/>
      <c r="P217" s="295"/>
      <c r="Q217" s="295"/>
      <c r="R217" s="295"/>
      <c r="S217" s="295"/>
      <c r="T217" s="295"/>
      <c r="U217" s="296"/>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96</v>
      </c>
      <c r="D218" s="31" t="s">
        <v>259</v>
      </c>
      <c r="E218" s="101" t="str">
        <f>IF(AS212="Y","DBL",IF(AS213="Y","TRPL",IF(AS214="Y","QUAD","")))</f>
        <v/>
      </c>
      <c r="F218" s="88"/>
      <c r="G218" s="192"/>
      <c r="H218" s="57"/>
      <c r="I218" s="192"/>
      <c r="J218" s="294"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5"/>
      <c r="L218" s="296"/>
      <c r="M218" s="294" t="str">
        <f>IF(AND(OR(E212="SS",E212="RPX",E212="EUC",E212="RPX-T"),(OR(C222="",C222="Field SPL"))),"Cannot have FlexNap cables without tethers","---")</f>
        <v>---</v>
      </c>
      <c r="N218" s="295"/>
      <c r="O218" s="295"/>
      <c r="P218" s="295"/>
      <c r="Q218" s="295"/>
      <c r="R218" s="295"/>
      <c r="S218" s="295"/>
      <c r="T218" s="295"/>
      <c r="U218" s="296"/>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4" t="str">
        <f>IF(AND(OR(E212="RPX", E212="RPX-T", E212="SS"),E213=216),"NO 216 For RPX, RPX-T, OR SS CABLE","---")</f>
        <v>---</v>
      </c>
      <c r="K219" s="295"/>
      <c r="L219" s="296"/>
      <c r="M219" s="294" t="str" cm="1">
        <f t="array" ref="M219">IF(AND(E212="",OR(C222:C246="FST",C222:C246="REV T",C222:C246="DBL REV",C222:C246="TPL REV", C222:C246="QD REV")),"Non-FlexNap cables cannot have tethers","---")</f>
        <v>---</v>
      </c>
      <c r="N219" s="295"/>
      <c r="O219" s="295"/>
      <c r="P219" s="295"/>
      <c r="Q219" s="295"/>
      <c r="R219" s="295"/>
      <c r="S219" s="295"/>
      <c r="T219" s="295"/>
      <c r="U219" s="296"/>
      <c r="V219" s="25"/>
      <c r="W219" s="58"/>
      <c r="X219" s="58"/>
      <c r="Y219" s="25"/>
      <c r="Z219" s="45">
        <v>6</v>
      </c>
      <c r="AA219" s="65">
        <v>61</v>
      </c>
      <c r="AB219" s="65">
        <v>72</v>
      </c>
      <c r="AC219" s="25"/>
      <c r="AD219" s="25"/>
      <c r="BA219" s="226"/>
    </row>
    <row r="220" spans="1:53" ht="15.75" customHeight="1" thickBot="1" x14ac:dyDescent="0.3">
      <c r="A220" s="88"/>
      <c r="B220" s="279" t="s">
        <v>260</v>
      </c>
      <c r="C220" s="316" t="s">
        <v>261</v>
      </c>
      <c r="D220" s="316" t="s">
        <v>262</v>
      </c>
      <c r="E220" s="318" t="s">
        <v>263</v>
      </c>
      <c r="F220" s="316" t="s">
        <v>264</v>
      </c>
      <c r="G220" s="281" t="s">
        <v>265</v>
      </c>
      <c r="H220" s="281" t="s">
        <v>266</v>
      </c>
      <c r="I220" s="281" t="s">
        <v>267</v>
      </c>
      <c r="J220" s="320" t="s">
        <v>268</v>
      </c>
      <c r="K220" s="316" t="s">
        <v>269</v>
      </c>
      <c r="L220" s="322" t="s">
        <v>270</v>
      </c>
      <c r="M220" s="324" t="s">
        <v>271</v>
      </c>
      <c r="N220" s="324"/>
      <c r="O220" s="324"/>
      <c r="P220" s="324"/>
      <c r="Q220" s="324"/>
      <c r="R220" s="324"/>
      <c r="S220" s="324"/>
      <c r="T220" s="324"/>
      <c r="U220" s="325"/>
      <c r="V220" s="107"/>
      <c r="W220" s="72"/>
      <c r="X220" s="72"/>
      <c r="Y220" s="72"/>
      <c r="Z220" s="45">
        <v>7</v>
      </c>
      <c r="AA220" s="65">
        <v>73</v>
      </c>
      <c r="AB220" s="65">
        <v>84</v>
      </c>
      <c r="AC220" s="25"/>
      <c r="AD220" s="25"/>
      <c r="BA220" s="228"/>
    </row>
    <row r="221" spans="1:53" ht="15.75" thickBot="1" x14ac:dyDescent="0.3">
      <c r="A221" s="88"/>
      <c r="B221" s="280"/>
      <c r="C221" s="317"/>
      <c r="D221" s="317"/>
      <c r="E221" s="319"/>
      <c r="F221" s="317"/>
      <c r="G221" s="282"/>
      <c r="H221" s="282"/>
      <c r="I221" s="282"/>
      <c r="J221" s="321"/>
      <c r="K221" s="317"/>
      <c r="L221" s="323"/>
      <c r="M221" s="326"/>
      <c r="N221" s="326"/>
      <c r="O221" s="326"/>
      <c r="P221" s="326"/>
      <c r="Q221" s="326"/>
      <c r="R221" s="326"/>
      <c r="S221" s="326"/>
      <c r="T221" s="326"/>
      <c r="U221" s="327"/>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502</v>
      </c>
      <c r="D222" s="102"/>
      <c r="E222" s="32">
        <v>12</v>
      </c>
      <c r="F222" s="32"/>
      <c r="G222" s="68" t="s">
        <v>277</v>
      </c>
      <c r="H222" s="69">
        <f>IF(I222=0,0,I222-(E222-1))</f>
        <v>769</v>
      </c>
      <c r="I222" s="70">
        <f>IF(E222=0,0,I217)</f>
        <v>780</v>
      </c>
      <c r="J222" s="71" t="s">
        <v>278</v>
      </c>
      <c r="K222" s="32"/>
      <c r="L222" s="233"/>
      <c r="M222" s="297" t="s">
        <v>410</v>
      </c>
      <c r="N222" s="297"/>
      <c r="O222" s="297"/>
      <c r="P222" s="297"/>
      <c r="Q222" s="297"/>
      <c r="R222" s="297"/>
      <c r="S222" s="297"/>
      <c r="T222" s="297"/>
      <c r="U222" s="298"/>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769-780</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t="s">
        <v>502</v>
      </c>
      <c r="D223" s="102"/>
      <c r="E223" s="32">
        <v>84</v>
      </c>
      <c r="F223" s="32"/>
      <c r="G223" s="68" t="s">
        <v>277</v>
      </c>
      <c r="H223" s="69">
        <f t="shared" ref="H223:H246" si="94">IF(E223=0,0,I223-(E223-1))</f>
        <v>685</v>
      </c>
      <c r="I223" s="70">
        <f t="shared" ref="I223:I246" si="95">IF(E223=0,0,H222-1)</f>
        <v>768</v>
      </c>
      <c r="J223" s="73" t="str">
        <f>IF(C223="","--",IF(AND(C223&lt;&gt;"FST",C223&lt;&gt;"TCF",BA222&lt;&gt;0),BA222,"--"))</f>
        <v>--</v>
      </c>
      <c r="K223" s="32"/>
      <c r="L223" s="233"/>
      <c r="M223" s="297" t="s">
        <v>411</v>
      </c>
      <c r="N223" s="297"/>
      <c r="O223" s="297"/>
      <c r="P223" s="297"/>
      <c r="Q223" s="297"/>
      <c r="R223" s="297"/>
      <c r="S223" s="297"/>
      <c r="T223" s="297"/>
      <c r="U223" s="298"/>
      <c r="V223" s="103"/>
      <c r="W223" s="72"/>
      <c r="X223" s="72"/>
      <c r="Y223" s="72"/>
      <c r="Z223" s="45">
        <v>10</v>
      </c>
      <c r="AA223" s="46">
        <v>109</v>
      </c>
      <c r="AB223" s="46">
        <v>120</v>
      </c>
      <c r="AC223" s="72">
        <f t="shared" si="85"/>
        <v>1</v>
      </c>
      <c r="AD223" s="72">
        <f t="shared" si="86"/>
        <v>1</v>
      </c>
      <c r="AE223" s="109" t="str">
        <f t="shared" si="87"/>
        <v>685-768</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97"/>
      <c r="N224" s="297"/>
      <c r="O224" s="297"/>
      <c r="P224" s="297"/>
      <c r="Q224" s="297"/>
      <c r="R224" s="297"/>
      <c r="S224" s="297"/>
      <c r="T224" s="297"/>
      <c r="U224" s="298"/>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97"/>
      <c r="N225" s="297"/>
      <c r="O225" s="297"/>
      <c r="P225" s="297"/>
      <c r="Q225" s="297"/>
      <c r="R225" s="297"/>
      <c r="S225" s="297"/>
      <c r="T225" s="297"/>
      <c r="U225" s="298"/>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97"/>
      <c r="N226" s="297"/>
      <c r="O226" s="297"/>
      <c r="P226" s="297"/>
      <c r="Q226" s="297"/>
      <c r="R226" s="297"/>
      <c r="S226" s="297"/>
      <c r="T226" s="297"/>
      <c r="U226" s="29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97"/>
      <c r="N227" s="297"/>
      <c r="O227" s="297"/>
      <c r="P227" s="297"/>
      <c r="Q227" s="297"/>
      <c r="R227" s="297"/>
      <c r="S227" s="297"/>
      <c r="T227" s="297"/>
      <c r="U227" s="29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97"/>
      <c r="N228" s="297"/>
      <c r="O228" s="297"/>
      <c r="P228" s="297"/>
      <c r="Q228" s="297"/>
      <c r="R228" s="297"/>
      <c r="S228" s="297"/>
      <c r="T228" s="297"/>
      <c r="U228" s="29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97"/>
      <c r="N229" s="297"/>
      <c r="O229" s="297"/>
      <c r="P229" s="297"/>
      <c r="Q229" s="297"/>
      <c r="R229" s="297"/>
      <c r="S229" s="297"/>
      <c r="T229" s="297"/>
      <c r="U229" s="29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7"/>
      <c r="N230" s="297"/>
      <c r="O230" s="297"/>
      <c r="P230" s="297"/>
      <c r="Q230" s="297"/>
      <c r="R230" s="297"/>
      <c r="S230" s="297"/>
      <c r="T230" s="297"/>
      <c r="U230" s="29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7"/>
      <c r="N231" s="297"/>
      <c r="O231" s="297"/>
      <c r="P231" s="297"/>
      <c r="Q231" s="297"/>
      <c r="R231" s="297"/>
      <c r="S231" s="297"/>
      <c r="T231" s="297"/>
      <c r="U231" s="29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7"/>
      <c r="N232" s="297"/>
      <c r="O232" s="297"/>
      <c r="P232" s="297"/>
      <c r="Q232" s="297"/>
      <c r="R232" s="297"/>
      <c r="S232" s="297"/>
      <c r="T232" s="297"/>
      <c r="U232" s="29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7"/>
      <c r="N233" s="297"/>
      <c r="O233" s="297"/>
      <c r="P233" s="297"/>
      <c r="Q233" s="297"/>
      <c r="R233" s="297"/>
      <c r="S233" s="297"/>
      <c r="T233" s="297"/>
      <c r="U233" s="298"/>
      <c r="V233" s="103"/>
      <c r="W233" s="84">
        <f>Y233+1</f>
        <v>97</v>
      </c>
      <c r="X233" s="84"/>
      <c r="Y233" s="78">
        <f>SUM(E222:E233)</f>
        <v>96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7"/>
      <c r="N234" s="297"/>
      <c r="O234" s="297"/>
      <c r="P234" s="297"/>
      <c r="Q234" s="297"/>
      <c r="R234" s="297"/>
      <c r="S234" s="297"/>
      <c r="T234" s="297"/>
      <c r="U234" s="298"/>
      <c r="V234" s="103"/>
      <c r="W234" s="84">
        <f>Y234+1</f>
        <v>97</v>
      </c>
      <c r="X234" s="84"/>
      <c r="Y234" s="78">
        <f>SUM(E222:E234)</f>
        <v>96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7"/>
      <c r="N235" s="297"/>
      <c r="O235" s="297"/>
      <c r="P235" s="297"/>
      <c r="Q235" s="297"/>
      <c r="R235" s="297"/>
      <c r="S235" s="297"/>
      <c r="T235" s="297"/>
      <c r="U235" s="298"/>
      <c r="V235" s="103"/>
      <c r="W235" s="84">
        <f>Y235+1</f>
        <v>97</v>
      </c>
      <c r="X235" s="84"/>
      <c r="Y235" s="78">
        <f>SUM(E222:E235)</f>
        <v>96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7"/>
      <c r="N236" s="297"/>
      <c r="O236" s="297"/>
      <c r="P236" s="297"/>
      <c r="Q236" s="297"/>
      <c r="R236" s="297"/>
      <c r="S236" s="297"/>
      <c r="T236" s="297"/>
      <c r="U236" s="298"/>
      <c r="V236" s="103"/>
      <c r="W236" s="84">
        <f>Y236+1</f>
        <v>97</v>
      </c>
      <c r="X236" s="84"/>
      <c r="Y236" s="78">
        <f>SUM(E222:E236)</f>
        <v>96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7"/>
      <c r="N237" s="297"/>
      <c r="O237" s="297"/>
      <c r="P237" s="297"/>
      <c r="Q237" s="297"/>
      <c r="R237" s="297"/>
      <c r="S237" s="297"/>
      <c r="T237" s="297"/>
      <c r="U237" s="298"/>
      <c r="V237" s="103"/>
      <c r="W237" s="84">
        <f t="shared" ref="W237:W245" si="101">Y237+1</f>
        <v>97</v>
      </c>
      <c r="X237" s="84"/>
      <c r="Y237" s="78">
        <f>SUM(E222:E237)</f>
        <v>96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7"/>
      <c r="N238" s="297"/>
      <c r="O238" s="297"/>
      <c r="P238" s="297"/>
      <c r="Q238" s="297"/>
      <c r="R238" s="297"/>
      <c r="S238" s="297"/>
      <c r="T238" s="297"/>
      <c r="U238" s="298"/>
      <c r="V238" s="103"/>
      <c r="W238" s="84">
        <f t="shared" si="101"/>
        <v>97</v>
      </c>
      <c r="X238" s="84"/>
      <c r="Y238" s="78">
        <f>SUM(E222:E238)</f>
        <v>96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7"/>
      <c r="N239" s="297"/>
      <c r="O239" s="297"/>
      <c r="P239" s="297"/>
      <c r="Q239" s="297"/>
      <c r="R239" s="297"/>
      <c r="S239" s="297"/>
      <c r="T239" s="297"/>
      <c r="U239" s="298"/>
      <c r="V239" s="103"/>
      <c r="W239" s="84">
        <f t="shared" si="101"/>
        <v>97</v>
      </c>
      <c r="X239" s="84"/>
      <c r="Y239" s="78">
        <f>SUM(E222:E239)</f>
        <v>96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7"/>
      <c r="N240" s="297"/>
      <c r="O240" s="297"/>
      <c r="P240" s="297"/>
      <c r="Q240" s="297"/>
      <c r="R240" s="297"/>
      <c r="S240" s="297"/>
      <c r="T240" s="297"/>
      <c r="U240" s="298"/>
      <c r="V240" s="103"/>
      <c r="W240" s="84">
        <f t="shared" si="101"/>
        <v>97</v>
      </c>
      <c r="X240" s="84"/>
      <c r="Y240" s="78">
        <f>SUM(E222:E240)</f>
        <v>96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7"/>
      <c r="N241" s="297"/>
      <c r="O241" s="297"/>
      <c r="P241" s="297"/>
      <c r="Q241" s="297"/>
      <c r="R241" s="297"/>
      <c r="S241" s="297"/>
      <c r="T241" s="297"/>
      <c r="U241" s="298"/>
      <c r="V241" s="103"/>
      <c r="W241" s="84">
        <f t="shared" si="101"/>
        <v>97</v>
      </c>
      <c r="X241" s="84"/>
      <c r="Y241" s="78">
        <f>SUM(E222:E241)</f>
        <v>96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7"/>
      <c r="N242" s="297"/>
      <c r="O242" s="297"/>
      <c r="P242" s="297"/>
      <c r="Q242" s="297"/>
      <c r="R242" s="297"/>
      <c r="S242" s="297"/>
      <c r="T242" s="297"/>
      <c r="U242" s="298"/>
      <c r="V242" s="103"/>
      <c r="W242" s="84">
        <f t="shared" si="101"/>
        <v>97</v>
      </c>
      <c r="X242" s="84"/>
      <c r="Y242" s="78">
        <f>SUM(E222:E242)</f>
        <v>96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7"/>
      <c r="N243" s="297"/>
      <c r="O243" s="297"/>
      <c r="P243" s="297"/>
      <c r="Q243" s="297"/>
      <c r="R243" s="297"/>
      <c r="S243" s="297"/>
      <c r="T243" s="297"/>
      <c r="U243" s="298"/>
      <c r="V243" s="103"/>
      <c r="W243" s="84">
        <f t="shared" si="101"/>
        <v>97</v>
      </c>
      <c r="X243" s="84"/>
      <c r="Y243" s="78">
        <f>SUM(E222:E243)</f>
        <v>96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7"/>
      <c r="N244" s="297"/>
      <c r="O244" s="297"/>
      <c r="P244" s="297"/>
      <c r="Q244" s="297"/>
      <c r="R244" s="297"/>
      <c r="S244" s="297"/>
      <c r="T244" s="297"/>
      <c r="U244" s="298"/>
      <c r="V244" s="103"/>
      <c r="W244" s="84">
        <f t="shared" si="101"/>
        <v>97</v>
      </c>
      <c r="X244" s="84"/>
      <c r="Y244" s="78">
        <f>SUM(E222:E244)</f>
        <v>96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7"/>
      <c r="N245" s="297"/>
      <c r="O245" s="297"/>
      <c r="P245" s="297"/>
      <c r="Q245" s="297"/>
      <c r="R245" s="297"/>
      <c r="S245" s="297"/>
      <c r="T245" s="297"/>
      <c r="U245" s="298"/>
      <c r="V245" s="103"/>
      <c r="W245" s="84">
        <f t="shared" si="101"/>
        <v>97</v>
      </c>
      <c r="X245" s="84"/>
      <c r="Y245" s="78">
        <f>SUM(E222:E245)</f>
        <v>96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7"/>
      <c r="N246" s="297"/>
      <c r="O246" s="297"/>
      <c r="P246" s="297"/>
      <c r="Q246" s="297"/>
      <c r="R246" s="297"/>
      <c r="S246" s="297"/>
      <c r="T246" s="297"/>
      <c r="U246" s="298"/>
      <c r="V246" s="103"/>
      <c r="W246" s="72"/>
      <c r="X246" s="72"/>
      <c r="Y246" s="78">
        <f>SUM(E222:E246)</f>
        <v>96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3" t="s">
        <v>315</v>
      </c>
      <c r="C247" s="285"/>
      <c r="D247" s="79"/>
      <c r="E247" s="80"/>
      <c r="F247" s="80"/>
      <c r="G247" s="81"/>
      <c r="H247" s="192"/>
      <c r="I247" s="192"/>
      <c r="J247" s="192"/>
      <c r="K247" s="82"/>
      <c r="L247" s="283" t="s">
        <v>306</v>
      </c>
      <c r="M247" s="284"/>
      <c r="N247" s="284"/>
      <c r="O247" s="284"/>
      <c r="P247" s="284"/>
      <c r="Q247" s="284"/>
      <c r="R247" s="284"/>
      <c r="S247" s="284"/>
      <c r="T247" s="284"/>
      <c r="U247" s="285"/>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3" t="s">
        <v>307</v>
      </c>
      <c r="C248" s="285"/>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6" t="s">
        <v>222</v>
      </c>
      <c r="C252" s="287"/>
      <c r="D252" s="288" t="s">
        <v>223</v>
      </c>
      <c r="E252" s="289"/>
      <c r="F252" s="88"/>
      <c r="G252" s="290" t="s">
        <v>224</v>
      </c>
      <c r="H252" s="291"/>
      <c r="I252" s="28">
        <f>SUM(E263:E287)</f>
        <v>48</v>
      </c>
      <c r="J252" s="292" t="s">
        <v>225</v>
      </c>
      <c r="K252" s="293"/>
      <c r="L252" s="289"/>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9" t="s">
        <v>226</v>
      </c>
      <c r="AA252" s="300"/>
      <c r="AB252" s="301"/>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2" t="s">
        <v>230</v>
      </c>
      <c r="H253" s="289"/>
      <c r="I253" s="33">
        <f>E254-I252</f>
        <v>0</v>
      </c>
      <c r="J253" s="303" t="s">
        <v>231</v>
      </c>
      <c r="K253" s="304"/>
      <c r="L253" s="34">
        <f>I257</f>
        <v>637</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305" t="s">
        <v>232</v>
      </c>
      <c r="AA253" s="307" t="s">
        <v>233</v>
      </c>
      <c r="AB253" s="308"/>
      <c r="AC253" s="25"/>
      <c r="AD253" s="25"/>
      <c r="AH253" s="109">
        <v>4</v>
      </c>
      <c r="AI253" s="109" t="str">
        <f>IF($E253="SS",COUNTIFS($C263:$C287,"FST",$E263:$E287,"4"),"0")</f>
        <v>0</v>
      </c>
      <c r="AJ253" s="109" t="str">
        <f>IF($E253="RPX",COUNTIFS($C263:$C287,"FST",$E263:$E287,"4"),"0")</f>
        <v>0</v>
      </c>
      <c r="AK253" s="109">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48</v>
      </c>
      <c r="F254" s="88"/>
      <c r="G254" s="311" t="s">
        <v>237</v>
      </c>
      <c r="H254" s="312"/>
      <c r="I254" s="35">
        <f>IF(E254=0,0,12-(MOD(I252,12)))</f>
        <v>12</v>
      </c>
      <c r="J254" s="303" t="s">
        <v>238</v>
      </c>
      <c r="K254" s="304"/>
      <c r="L254" s="39">
        <f>I258-I252</f>
        <v>636</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6"/>
      <c r="AA254" s="309"/>
      <c r="AB254" s="310"/>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79" t="s">
        <v>242</v>
      </c>
      <c r="H255" s="43" t="s">
        <v>243</v>
      </c>
      <c r="I255" s="35">
        <f>IF(E255&lt;&gt;0,1,0)</f>
        <v>0</v>
      </c>
      <c r="J255" s="311" t="s">
        <v>244</v>
      </c>
      <c r="K255" s="312"/>
      <c r="L255" s="44">
        <f>'Cable Calculator'!AH3</f>
        <v>390</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637</v>
      </c>
      <c r="F256" s="88"/>
      <c r="G256" s="280"/>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1</v>
      </c>
      <c r="S256" s="35" t="str">
        <f>IF($E253="RPX-T",SUM(AL256,AK267,AM288,AO288,AQ288),"0")</f>
        <v>0</v>
      </c>
      <c r="T256" s="35" t="str">
        <f>IF($E253="RPX-T",SUM(AN288,AP288,AR288),"0")</f>
        <v>0</v>
      </c>
      <c r="U256" s="35">
        <f>IF($E253="EUC",SUM(AK256,AL267,AM288,AO288,AQ288),"0")</f>
        <v>1</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1</v>
      </c>
      <c r="AL256" s="109" t="str">
        <f>IF($E253="RPX-T",COUNTIFS($C263:$C287,"FST",$E263:$E287,"12"),"0")</f>
        <v>0</v>
      </c>
      <c r="BA256" s="227"/>
    </row>
    <row r="257" spans="1:53" ht="16.5" customHeight="1" thickTop="1" thickBot="1" x14ac:dyDescent="0.3">
      <c r="A257" s="88"/>
      <c r="B257" s="36" t="s">
        <v>249</v>
      </c>
      <c r="C257" s="30">
        <v>0</v>
      </c>
      <c r="D257" s="49" t="s">
        <v>250</v>
      </c>
      <c r="E257" s="50">
        <f>E254/12</f>
        <v>4</v>
      </c>
      <c r="F257" s="88"/>
      <c r="G257" s="279" t="s">
        <v>251</v>
      </c>
      <c r="H257" s="51" t="s">
        <v>252</v>
      </c>
      <c r="I257" s="112">
        <f>E256</f>
        <v>637</v>
      </c>
      <c r="J257" s="313" t="s">
        <v>253</v>
      </c>
      <c r="K257" s="314"/>
      <c r="L257" s="315"/>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280"/>
      <c r="H258" s="47" t="s">
        <v>257</v>
      </c>
      <c r="I258" s="35">
        <f>IF(E256="","0",IF(AND(E253="EUC",E254=432), I257+(203-E255),IF(E256=0,0,(E256+(E254-E255)-1))))</f>
        <v>684</v>
      </c>
      <c r="J258" s="294" t="str">
        <f>IFERROR(IF(OR(E253="EUC",E253="SS"),"---",IF(OR(P252,S252),"NO 2F Tethers for RPX!",IF(OR(P254,S254),"NO 6F Tethers for RPX!","---"))),"---")</f>
        <v>---</v>
      </c>
      <c r="K258" s="295"/>
      <c r="L258" s="296"/>
      <c r="M258" s="294" t="str">
        <f>IF(E255&gt;60,"Dead Count &gt;60: Consider Downsize","---")</f>
        <v>---</v>
      </c>
      <c r="N258" s="295"/>
      <c r="O258" s="295"/>
      <c r="P258" s="295"/>
      <c r="Q258" s="295"/>
      <c r="R258" s="295"/>
      <c r="S258" s="295"/>
      <c r="T258" s="295"/>
      <c r="U258" s="296"/>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48</v>
      </c>
      <c r="D259" s="31" t="s">
        <v>259</v>
      </c>
      <c r="E259" s="101" t="str">
        <f>IF(AS253="Y","DBL",IF(AS254="Y","TRPL",IF(AS255="Y","QUAD","")))</f>
        <v/>
      </c>
      <c r="F259" s="88"/>
      <c r="G259" s="192"/>
      <c r="H259" s="57"/>
      <c r="I259" s="192"/>
      <c r="J259" s="294"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5"/>
      <c r="L259" s="296"/>
      <c r="M259" s="294" t="str">
        <f>IF(AND(OR(E253="SS",E253="RPX",E253="EUC",E253="RPX-T"),(OR(C263="",C263="Field SPL"))),"Cannot have FlexNap cables without tethers","---")</f>
        <v>---</v>
      </c>
      <c r="N259" s="295"/>
      <c r="O259" s="295"/>
      <c r="P259" s="295"/>
      <c r="Q259" s="295"/>
      <c r="R259" s="295"/>
      <c r="S259" s="295"/>
      <c r="T259" s="295"/>
      <c r="U259" s="296"/>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4" t="str">
        <f>IF(AND(OR(E253="RPX", E253="RPX-T", E253="SS"),E254=216),"NO 216 For RPX, RPX-T, OR SS CABLE","---")</f>
        <v>---</v>
      </c>
      <c r="K260" s="295"/>
      <c r="L260" s="296"/>
      <c r="M260" s="294" t="str" cm="1">
        <f t="array" ref="M260">IF(AND(E253="",OR(C263:C287="FST",C263:C287="REV T",C263:C287="DBL REV",C263:C287="TPL REV", C263:C287="QD REV")),"Non-FlexNap cables cannot have tethers","---")</f>
        <v>---</v>
      </c>
      <c r="N260" s="295"/>
      <c r="O260" s="295"/>
      <c r="P260" s="295"/>
      <c r="Q260" s="295"/>
      <c r="R260" s="295"/>
      <c r="S260" s="295"/>
      <c r="T260" s="295"/>
      <c r="U260" s="296"/>
      <c r="V260" s="25"/>
      <c r="W260" s="58"/>
      <c r="X260" s="58"/>
      <c r="Y260" s="25"/>
      <c r="Z260" s="45">
        <v>6</v>
      </c>
      <c r="AA260" s="65">
        <v>61</v>
      </c>
      <c r="AB260" s="65">
        <v>72</v>
      </c>
      <c r="AC260" s="25"/>
      <c r="AD260" s="25"/>
      <c r="BA260" s="226"/>
    </row>
    <row r="261" spans="1:53" ht="15.75" customHeight="1" thickBot="1" x14ac:dyDescent="0.3">
      <c r="A261" s="88"/>
      <c r="B261" s="279" t="s">
        <v>260</v>
      </c>
      <c r="C261" s="316" t="s">
        <v>261</v>
      </c>
      <c r="D261" s="316" t="s">
        <v>262</v>
      </c>
      <c r="E261" s="318" t="s">
        <v>263</v>
      </c>
      <c r="F261" s="316" t="s">
        <v>264</v>
      </c>
      <c r="G261" s="281" t="s">
        <v>265</v>
      </c>
      <c r="H261" s="281" t="s">
        <v>266</v>
      </c>
      <c r="I261" s="281" t="s">
        <v>267</v>
      </c>
      <c r="J261" s="320" t="s">
        <v>268</v>
      </c>
      <c r="K261" s="316" t="s">
        <v>269</v>
      </c>
      <c r="L261" s="322" t="s">
        <v>270</v>
      </c>
      <c r="M261" s="324" t="s">
        <v>271</v>
      </c>
      <c r="N261" s="324"/>
      <c r="O261" s="324"/>
      <c r="P261" s="324"/>
      <c r="Q261" s="324"/>
      <c r="R261" s="324"/>
      <c r="S261" s="324"/>
      <c r="T261" s="324"/>
      <c r="U261" s="325"/>
      <c r="V261" s="107"/>
      <c r="W261" s="72"/>
      <c r="X261" s="72"/>
      <c r="Y261" s="72"/>
      <c r="Z261" s="45">
        <v>7</v>
      </c>
      <c r="AA261" s="65">
        <v>73</v>
      </c>
      <c r="AB261" s="65">
        <v>84</v>
      </c>
      <c r="AC261" s="25"/>
      <c r="AD261" s="25"/>
      <c r="BA261" s="228"/>
    </row>
    <row r="262" spans="1:53" ht="15.75" thickBot="1" x14ac:dyDescent="0.3">
      <c r="A262" s="88"/>
      <c r="B262" s="280"/>
      <c r="C262" s="317"/>
      <c r="D262" s="317"/>
      <c r="E262" s="319"/>
      <c r="F262" s="317"/>
      <c r="G262" s="282"/>
      <c r="H262" s="282"/>
      <c r="I262" s="282"/>
      <c r="J262" s="321"/>
      <c r="K262" s="317"/>
      <c r="L262" s="323"/>
      <c r="M262" s="326"/>
      <c r="N262" s="326"/>
      <c r="O262" s="326"/>
      <c r="P262" s="326"/>
      <c r="Q262" s="326"/>
      <c r="R262" s="326"/>
      <c r="S262" s="326"/>
      <c r="T262" s="326"/>
      <c r="U262" s="327"/>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800</v>
      </c>
      <c r="E263" s="32">
        <v>12</v>
      </c>
      <c r="F263" s="32" t="s">
        <v>483</v>
      </c>
      <c r="G263" s="68" t="s">
        <v>277</v>
      </c>
      <c r="H263" s="69">
        <f>IF(I263=0,0,I263-(E263-1))</f>
        <v>673</v>
      </c>
      <c r="I263" s="70">
        <f>IF(E263=0,0,I258)</f>
        <v>684</v>
      </c>
      <c r="J263" s="71" t="s">
        <v>278</v>
      </c>
      <c r="K263" s="32"/>
      <c r="L263" s="233"/>
      <c r="M263" s="297" t="s">
        <v>807</v>
      </c>
      <c r="N263" s="297"/>
      <c r="O263" s="297"/>
      <c r="P263" s="297"/>
      <c r="Q263" s="297"/>
      <c r="R263" s="297"/>
      <c r="S263" s="297"/>
      <c r="T263" s="297"/>
      <c r="U263" s="298"/>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673-684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t="s">
        <v>502</v>
      </c>
      <c r="D264" s="102"/>
      <c r="E264" s="32">
        <v>24</v>
      </c>
      <c r="F264" s="32"/>
      <c r="G264" s="68" t="s">
        <v>277</v>
      </c>
      <c r="H264" s="69">
        <f t="shared" ref="H264:H287" si="111">IF(E264=0,0,I264-(E264-1))</f>
        <v>649</v>
      </c>
      <c r="I264" s="70">
        <f t="shared" ref="I264:I287" si="112">IF(E264=0,0,H263-1)</f>
        <v>672</v>
      </c>
      <c r="J264" s="73" t="str">
        <f>IF(C264="","--",IF(AND(C264&lt;&gt;"FST",C264&lt;&gt;"TCF",BA263&lt;&gt;0),BA263,"--"))</f>
        <v>--</v>
      </c>
      <c r="K264" s="32"/>
      <c r="L264" s="233"/>
      <c r="M264" s="297" t="s">
        <v>806</v>
      </c>
      <c r="N264" s="297"/>
      <c r="O264" s="297"/>
      <c r="P264" s="297"/>
      <c r="Q264" s="297"/>
      <c r="R264" s="297"/>
      <c r="S264" s="297"/>
      <c r="T264" s="297"/>
      <c r="U264" s="298"/>
      <c r="V264" s="103"/>
      <c r="W264" s="72"/>
      <c r="X264" s="72"/>
      <c r="Y264" s="72"/>
      <c r="Z264" s="45">
        <v>10</v>
      </c>
      <c r="AA264" s="46">
        <v>109</v>
      </c>
      <c r="AB264" s="46">
        <v>120</v>
      </c>
      <c r="AC264" s="72">
        <f t="shared" si="102"/>
        <v>1</v>
      </c>
      <c r="AD264" s="72">
        <f t="shared" si="103"/>
        <v>1</v>
      </c>
      <c r="AE264" s="109" t="str">
        <f t="shared" si="104"/>
        <v>649-672</v>
      </c>
      <c r="AF264" s="109" t="str">
        <f t="shared" si="105"/>
        <v>N</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t="s">
        <v>502</v>
      </c>
      <c r="D265" s="102"/>
      <c r="E265" s="32">
        <v>12</v>
      </c>
      <c r="F265" s="32"/>
      <c r="G265" s="75" t="s">
        <v>277</v>
      </c>
      <c r="H265" s="69">
        <f t="shared" si="111"/>
        <v>637</v>
      </c>
      <c r="I265" s="70">
        <f t="shared" si="112"/>
        <v>648</v>
      </c>
      <c r="J265" s="73" t="str">
        <f t="shared" ref="J265:J287" si="113">IF(C265="","--",IF(AND(C265&lt;&gt;"FST",C265&lt;&gt;"TCF",BA264&lt;&gt;0),BA264,"--"))</f>
        <v>--</v>
      </c>
      <c r="K265" s="32"/>
      <c r="L265" s="233"/>
      <c r="M265" s="297" t="s">
        <v>412</v>
      </c>
      <c r="N265" s="297"/>
      <c r="O265" s="297"/>
      <c r="P265" s="297"/>
      <c r="Q265" s="297"/>
      <c r="R265" s="297"/>
      <c r="S265" s="297"/>
      <c r="T265" s="297"/>
      <c r="U265" s="298"/>
      <c r="V265" s="103"/>
      <c r="W265" s="72"/>
      <c r="X265" s="72"/>
      <c r="Y265" s="72"/>
      <c r="Z265" s="45">
        <v>11</v>
      </c>
      <c r="AA265" s="46">
        <v>121</v>
      </c>
      <c r="AB265" s="46">
        <v>132</v>
      </c>
      <c r="AC265" s="72">
        <f t="shared" si="102"/>
        <v>1</v>
      </c>
      <c r="AD265" s="72">
        <f t="shared" si="103"/>
        <v>1</v>
      </c>
      <c r="AE265" s="109" t="str">
        <f t="shared" si="104"/>
        <v>637-648</v>
      </c>
      <c r="AF265" s="109" t="str">
        <f t="shared" si="105"/>
        <v>N</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3"/>
      <c r="M266" s="297"/>
      <c r="N266" s="297"/>
      <c r="O266" s="297"/>
      <c r="P266" s="297"/>
      <c r="Q266" s="297"/>
      <c r="R266" s="297"/>
      <c r="S266" s="297"/>
      <c r="T266" s="297"/>
      <c r="U266" s="298"/>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97"/>
      <c r="N267" s="297"/>
      <c r="O267" s="297"/>
      <c r="P267" s="297"/>
      <c r="Q267" s="297"/>
      <c r="R267" s="297"/>
      <c r="S267" s="297"/>
      <c r="T267" s="297"/>
      <c r="U267" s="298"/>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7"/>
      <c r="N268" s="297"/>
      <c r="O268" s="297"/>
      <c r="P268" s="297"/>
      <c r="Q268" s="297"/>
      <c r="R268" s="297"/>
      <c r="S268" s="297"/>
      <c r="T268" s="297"/>
      <c r="U268" s="298"/>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7"/>
      <c r="N269" s="297"/>
      <c r="O269" s="297"/>
      <c r="P269" s="297"/>
      <c r="Q269" s="297"/>
      <c r="R269" s="297"/>
      <c r="S269" s="297"/>
      <c r="T269" s="297"/>
      <c r="U269" s="29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7"/>
      <c r="N270" s="297"/>
      <c r="O270" s="297"/>
      <c r="P270" s="297"/>
      <c r="Q270" s="297"/>
      <c r="R270" s="297"/>
      <c r="S270" s="297"/>
      <c r="T270" s="297"/>
      <c r="U270" s="29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7"/>
      <c r="N271" s="297"/>
      <c r="O271" s="297"/>
      <c r="P271" s="297"/>
      <c r="Q271" s="297"/>
      <c r="R271" s="297"/>
      <c r="S271" s="297"/>
      <c r="T271" s="297"/>
      <c r="U271" s="29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7"/>
      <c r="N272" s="297"/>
      <c r="O272" s="297"/>
      <c r="P272" s="297"/>
      <c r="Q272" s="297"/>
      <c r="R272" s="297"/>
      <c r="S272" s="297"/>
      <c r="T272" s="297"/>
      <c r="U272" s="29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7"/>
      <c r="N273" s="297"/>
      <c r="O273" s="297"/>
      <c r="P273" s="297"/>
      <c r="Q273" s="297"/>
      <c r="R273" s="297"/>
      <c r="S273" s="297"/>
      <c r="T273" s="297"/>
      <c r="U273" s="29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7"/>
      <c r="N274" s="297"/>
      <c r="O274" s="297"/>
      <c r="P274" s="297"/>
      <c r="Q274" s="297"/>
      <c r="R274" s="297"/>
      <c r="S274" s="297"/>
      <c r="T274" s="297"/>
      <c r="U274" s="298"/>
      <c r="V274" s="103"/>
      <c r="W274" s="84">
        <f>Y274+1</f>
        <v>49</v>
      </c>
      <c r="X274" s="84"/>
      <c r="Y274" s="78">
        <f>SUM(E263:E274)</f>
        <v>48</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7"/>
      <c r="N275" s="297"/>
      <c r="O275" s="297"/>
      <c r="P275" s="297"/>
      <c r="Q275" s="297"/>
      <c r="R275" s="297"/>
      <c r="S275" s="297"/>
      <c r="T275" s="297"/>
      <c r="U275" s="298"/>
      <c r="V275" s="103"/>
      <c r="W275" s="84">
        <f>Y275+1</f>
        <v>49</v>
      </c>
      <c r="X275" s="84"/>
      <c r="Y275" s="78">
        <f>SUM(E263:E275)</f>
        <v>48</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7"/>
      <c r="N276" s="297"/>
      <c r="O276" s="297"/>
      <c r="P276" s="297"/>
      <c r="Q276" s="297"/>
      <c r="R276" s="297"/>
      <c r="S276" s="297"/>
      <c r="T276" s="297"/>
      <c r="U276" s="298"/>
      <c r="V276" s="103"/>
      <c r="W276" s="84">
        <f>Y276+1</f>
        <v>49</v>
      </c>
      <c r="X276" s="84"/>
      <c r="Y276" s="78">
        <f>SUM(E263:E276)</f>
        <v>48</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7"/>
      <c r="N277" s="297"/>
      <c r="O277" s="297"/>
      <c r="P277" s="297"/>
      <c r="Q277" s="297"/>
      <c r="R277" s="297"/>
      <c r="S277" s="297"/>
      <c r="T277" s="297"/>
      <c r="U277" s="298"/>
      <c r="V277" s="103"/>
      <c r="W277" s="84">
        <f>Y277+1</f>
        <v>49</v>
      </c>
      <c r="X277" s="84"/>
      <c r="Y277" s="78">
        <f>SUM(E263:E277)</f>
        <v>48</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7"/>
      <c r="N278" s="297"/>
      <c r="O278" s="297"/>
      <c r="P278" s="297"/>
      <c r="Q278" s="297"/>
      <c r="R278" s="297"/>
      <c r="S278" s="297"/>
      <c r="T278" s="297"/>
      <c r="U278" s="298"/>
      <c r="V278" s="103"/>
      <c r="W278" s="84">
        <f t="shared" ref="W278:W286" si="118">Y278+1</f>
        <v>49</v>
      </c>
      <c r="X278" s="84"/>
      <c r="Y278" s="78">
        <f>SUM(E263:E278)</f>
        <v>48</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7"/>
      <c r="N279" s="297"/>
      <c r="O279" s="297"/>
      <c r="P279" s="297"/>
      <c r="Q279" s="297"/>
      <c r="R279" s="297"/>
      <c r="S279" s="297"/>
      <c r="T279" s="297"/>
      <c r="U279" s="298"/>
      <c r="V279" s="103"/>
      <c r="W279" s="84">
        <f t="shared" si="118"/>
        <v>49</v>
      </c>
      <c r="X279" s="84"/>
      <c r="Y279" s="78">
        <f>SUM(E263:E279)</f>
        <v>48</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7"/>
      <c r="N280" s="297"/>
      <c r="O280" s="297"/>
      <c r="P280" s="297"/>
      <c r="Q280" s="297"/>
      <c r="R280" s="297"/>
      <c r="S280" s="297"/>
      <c r="T280" s="297"/>
      <c r="U280" s="298"/>
      <c r="V280" s="103"/>
      <c r="W280" s="84">
        <f t="shared" si="118"/>
        <v>49</v>
      </c>
      <c r="X280" s="84"/>
      <c r="Y280" s="78">
        <f>SUM(E263:E280)</f>
        <v>48</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7"/>
      <c r="N281" s="297"/>
      <c r="O281" s="297"/>
      <c r="P281" s="297"/>
      <c r="Q281" s="297"/>
      <c r="R281" s="297"/>
      <c r="S281" s="297"/>
      <c r="T281" s="297"/>
      <c r="U281" s="298"/>
      <c r="V281" s="103"/>
      <c r="W281" s="84">
        <f t="shared" si="118"/>
        <v>49</v>
      </c>
      <c r="X281" s="84"/>
      <c r="Y281" s="78">
        <f>SUM(E263:E281)</f>
        <v>48</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7"/>
      <c r="N282" s="297"/>
      <c r="O282" s="297"/>
      <c r="P282" s="297"/>
      <c r="Q282" s="297"/>
      <c r="R282" s="297"/>
      <c r="S282" s="297"/>
      <c r="T282" s="297"/>
      <c r="U282" s="298"/>
      <c r="V282" s="103"/>
      <c r="W282" s="84">
        <f t="shared" si="118"/>
        <v>49</v>
      </c>
      <c r="X282" s="84"/>
      <c r="Y282" s="78">
        <f>SUM(E263:E282)</f>
        <v>48</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7"/>
      <c r="N283" s="297"/>
      <c r="O283" s="297"/>
      <c r="P283" s="297"/>
      <c r="Q283" s="297"/>
      <c r="R283" s="297"/>
      <c r="S283" s="297"/>
      <c r="T283" s="297"/>
      <c r="U283" s="298"/>
      <c r="V283" s="103"/>
      <c r="W283" s="84">
        <f t="shared" si="118"/>
        <v>49</v>
      </c>
      <c r="X283" s="84"/>
      <c r="Y283" s="78">
        <f>SUM(E263:E283)</f>
        <v>48</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7"/>
      <c r="N284" s="297"/>
      <c r="O284" s="297"/>
      <c r="P284" s="297"/>
      <c r="Q284" s="297"/>
      <c r="R284" s="297"/>
      <c r="S284" s="297"/>
      <c r="T284" s="297"/>
      <c r="U284" s="298"/>
      <c r="V284" s="103"/>
      <c r="W284" s="84">
        <f t="shared" si="118"/>
        <v>49</v>
      </c>
      <c r="X284" s="84"/>
      <c r="Y284" s="78">
        <f>SUM(E263:E284)</f>
        <v>48</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7"/>
      <c r="N285" s="297"/>
      <c r="O285" s="297"/>
      <c r="P285" s="297"/>
      <c r="Q285" s="297"/>
      <c r="R285" s="297"/>
      <c r="S285" s="297"/>
      <c r="T285" s="297"/>
      <c r="U285" s="298"/>
      <c r="V285" s="103"/>
      <c r="W285" s="84">
        <f t="shared" si="118"/>
        <v>49</v>
      </c>
      <c r="X285" s="84"/>
      <c r="Y285" s="78">
        <f>SUM(E263:E285)</f>
        <v>48</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7"/>
      <c r="N286" s="297"/>
      <c r="O286" s="297"/>
      <c r="P286" s="297"/>
      <c r="Q286" s="297"/>
      <c r="R286" s="297"/>
      <c r="S286" s="297"/>
      <c r="T286" s="297"/>
      <c r="U286" s="298"/>
      <c r="V286" s="103"/>
      <c r="W286" s="84">
        <f t="shared" si="118"/>
        <v>49</v>
      </c>
      <c r="X286" s="84"/>
      <c r="Y286" s="78">
        <f>SUM(E263:E286)</f>
        <v>48</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7"/>
      <c r="N287" s="297"/>
      <c r="O287" s="297"/>
      <c r="P287" s="297"/>
      <c r="Q287" s="297"/>
      <c r="R287" s="297"/>
      <c r="S287" s="297"/>
      <c r="T287" s="297"/>
      <c r="U287" s="298"/>
      <c r="V287" s="103"/>
      <c r="W287" s="72"/>
      <c r="X287" s="72"/>
      <c r="Y287" s="78">
        <f>SUM(E263:E287)</f>
        <v>48</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3" t="s">
        <v>317</v>
      </c>
      <c r="C288" s="285"/>
      <c r="D288" s="79"/>
      <c r="E288" s="80"/>
      <c r="F288" s="80"/>
      <c r="G288" s="81"/>
      <c r="H288" s="192"/>
      <c r="I288" s="192"/>
      <c r="J288" s="192"/>
      <c r="K288" s="82"/>
      <c r="L288" s="283" t="s">
        <v>306</v>
      </c>
      <c r="M288" s="284"/>
      <c r="N288" s="284"/>
      <c r="O288" s="284"/>
      <c r="P288" s="284"/>
      <c r="Q288" s="284"/>
      <c r="R288" s="284"/>
      <c r="S288" s="284"/>
      <c r="T288" s="284"/>
      <c r="U288" s="285"/>
      <c r="V288" s="104"/>
      <c r="W288" s="72"/>
      <c r="X288" s="72"/>
      <c r="Y288" s="72"/>
      <c r="Z288" s="72"/>
      <c r="AA288" s="72" t="str">
        <f t="shared" si="117"/>
        <v/>
      </c>
      <c r="AB288" s="72"/>
      <c r="AC288" s="72">
        <f>SUM(AC263:AC287)</f>
        <v>25</v>
      </c>
      <c r="AD288" s="72">
        <f>SUM(AD263:AD287)</f>
        <v>24</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3" t="s">
        <v>307</v>
      </c>
      <c r="C289" s="285"/>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6" t="s">
        <v>222</v>
      </c>
      <c r="C293" s="287"/>
      <c r="D293" s="288" t="s">
        <v>223</v>
      </c>
      <c r="E293" s="289"/>
      <c r="F293" s="88"/>
      <c r="G293" s="290" t="s">
        <v>224</v>
      </c>
      <c r="H293" s="291"/>
      <c r="I293" s="28">
        <f>SUM(E304:E328)</f>
        <v>12</v>
      </c>
      <c r="J293" s="292" t="s">
        <v>225</v>
      </c>
      <c r="K293" s="293"/>
      <c r="L293" s="289"/>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9" t="s">
        <v>226</v>
      </c>
      <c r="AA293" s="300"/>
      <c r="AB293" s="301"/>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2" t="s">
        <v>230</v>
      </c>
      <c r="H294" s="289"/>
      <c r="I294" s="33">
        <f>E295-I293</f>
        <v>12</v>
      </c>
      <c r="J294" s="303" t="s">
        <v>231</v>
      </c>
      <c r="K294" s="304"/>
      <c r="L294" s="34">
        <f>I298</f>
        <v>769</v>
      </c>
      <c r="M294" s="196">
        <v>4</v>
      </c>
      <c r="N294" s="35">
        <f>SUM(AI294,AI305)</f>
        <v>0</v>
      </c>
      <c r="O294" s="35">
        <v>0</v>
      </c>
      <c r="P294" s="35">
        <f>SUM(AJ294,AJ305)</f>
        <v>0</v>
      </c>
      <c r="Q294" s="35">
        <v>0</v>
      </c>
      <c r="R294" s="35">
        <f>COUNTIFS($E304:$E328,"4",$F304:$F328,"Pole",$C304:$C328,"FST")</f>
        <v>0</v>
      </c>
      <c r="S294" s="35">
        <f>SUM(AL294,AK305)</f>
        <v>0</v>
      </c>
      <c r="T294" s="35">
        <v>0</v>
      </c>
      <c r="U294" s="35">
        <f>SUM(AK294,AL305)</f>
        <v>3</v>
      </c>
      <c r="V294" s="35">
        <v>0</v>
      </c>
      <c r="W294" s="34">
        <f>COUNTIFS($E304:$E328,"4",$F304:$F328,"HH",$C304:$C328,"FST")</f>
        <v>3</v>
      </c>
      <c r="X294" s="35">
        <f>COUNTIFS($E304:$E328,"4",$F304:$F328,"Ped",$C304:$C328,"FST")</f>
        <v>0</v>
      </c>
      <c r="Y294" s="25"/>
      <c r="Z294" s="305" t="s">
        <v>232</v>
      </c>
      <c r="AA294" s="307" t="s">
        <v>233</v>
      </c>
      <c r="AB294" s="308"/>
      <c r="AC294" s="25"/>
      <c r="AD294" s="25"/>
      <c r="AH294" s="109">
        <v>4</v>
      </c>
      <c r="AI294" s="109" t="str">
        <f>IF($E294="SS",COUNTIFS($C304:$C328,"FST",$E304:$E328,"4"),"0")</f>
        <v>0</v>
      </c>
      <c r="AJ294" s="109" t="str">
        <f>IF($E294="RPX",COUNTIFS($C304:$C328,"FST",$E304:$E328,"4"),"0")</f>
        <v>0</v>
      </c>
      <c r="AK294" s="109">
        <f>IF($E294="EUC",COUNTIFS($C304:$C328,"FST",$E304:$E328,"4"),"0")</f>
        <v>3</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24</v>
      </c>
      <c r="F295" s="88"/>
      <c r="G295" s="311" t="s">
        <v>237</v>
      </c>
      <c r="H295" s="312"/>
      <c r="I295" s="35">
        <f>IF(E295=0,0,12-(MOD(I293,12)))</f>
        <v>12</v>
      </c>
      <c r="J295" s="303" t="s">
        <v>238</v>
      </c>
      <c r="K295" s="304"/>
      <c r="L295" s="39">
        <f>I299-I293</f>
        <v>768</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6"/>
      <c r="AA295" s="309"/>
      <c r="AB295" s="310"/>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12</v>
      </c>
      <c r="F296" s="88"/>
      <c r="G296" s="279" t="s">
        <v>242</v>
      </c>
      <c r="H296" s="43" t="s">
        <v>243</v>
      </c>
      <c r="I296" s="35">
        <f>IF(E296&lt;&gt;0,1,0)</f>
        <v>1</v>
      </c>
      <c r="J296" s="311" t="s">
        <v>244</v>
      </c>
      <c r="K296" s="312"/>
      <c r="L296" s="44">
        <f>'Cable Calculator'!AM3</f>
        <v>564</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769</v>
      </c>
      <c r="F297" s="88"/>
      <c r="G297" s="280"/>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279" t="s">
        <v>251</v>
      </c>
      <c r="H298" s="51" t="s">
        <v>252</v>
      </c>
      <c r="I298" s="112">
        <f>E297</f>
        <v>769</v>
      </c>
      <c r="J298" s="313" t="s">
        <v>253</v>
      </c>
      <c r="K298" s="314"/>
      <c r="L298" s="315"/>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280"/>
      <c r="H299" s="47" t="s">
        <v>257</v>
      </c>
      <c r="I299" s="35">
        <f>IF(E297="","0",IF(AND(E294="EUC",E295=432), I298+(203-E296),IF(E297=0,0,(E297+(E295-E296)-1))))</f>
        <v>780</v>
      </c>
      <c r="J299" s="294" t="str">
        <f>IFERROR(IF(OR(E294="EUC",E294="SS"),"---",IF(OR(P293,S293),"NO 2F Tethers for RPX!",IF(OR(P295,S295),"NO 6F Tethers for RPX!","---"))),"---")</f>
        <v>---</v>
      </c>
      <c r="K299" s="295"/>
      <c r="L299" s="296"/>
      <c r="M299" s="294" t="str">
        <f>IF(E296&gt;60,"Dead Count &gt;60: Consider Downsize","---")</f>
        <v>---</v>
      </c>
      <c r="N299" s="295"/>
      <c r="O299" s="295"/>
      <c r="P299" s="295"/>
      <c r="Q299" s="295"/>
      <c r="R299" s="295"/>
      <c r="S299" s="295"/>
      <c r="T299" s="295"/>
      <c r="U299" s="296"/>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12</v>
      </c>
      <c r="D300" s="31" t="s">
        <v>259</v>
      </c>
      <c r="E300" s="101" t="str">
        <f>IF(AS294="Y","DBL",IF(AS295="Y","TRPL",IF(AS296="Y","QUAD","")))</f>
        <v/>
      </c>
      <c r="F300" s="88"/>
      <c r="G300" s="192"/>
      <c r="H300" s="57"/>
      <c r="I300" s="192"/>
      <c r="J300" s="294"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5"/>
      <c r="L300" s="296"/>
      <c r="M300" s="294" t="str">
        <f>IF(AND(OR(E294="SS",E294="RPX",E294="EUC",E294="RPX-T"),(OR(C304="",C304="Field SPL"))),"Cannot have FlexNap cables without tethers","---")</f>
        <v>---</v>
      </c>
      <c r="N300" s="295"/>
      <c r="O300" s="295"/>
      <c r="P300" s="295"/>
      <c r="Q300" s="295"/>
      <c r="R300" s="295"/>
      <c r="S300" s="295"/>
      <c r="T300" s="295"/>
      <c r="U300" s="296"/>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4" t="str">
        <f>IF(AND(OR(E294="RPX", E294="RPX-T", E294="SS"),E295=216),"NO 216 For RPX, RPX-T, OR SS CABLE","---")</f>
        <v>---</v>
      </c>
      <c r="K301" s="295"/>
      <c r="L301" s="296"/>
      <c r="M301" s="294" t="str" cm="1">
        <f t="array" ref="M301">IF(AND(E294="",OR(C304:C328="FST",C304:C328="REV T",C304:C328="DBL REV",C304:C328="TPL REV", C304:C328="QD REV")),"Non-FlexNap cables cannot have tethers","---")</f>
        <v>---</v>
      </c>
      <c r="N301" s="295"/>
      <c r="O301" s="295"/>
      <c r="P301" s="295"/>
      <c r="Q301" s="295"/>
      <c r="R301" s="295"/>
      <c r="S301" s="295"/>
      <c r="T301" s="295"/>
      <c r="U301" s="296"/>
      <c r="V301" s="25"/>
      <c r="W301" s="58"/>
      <c r="X301" s="58"/>
      <c r="Y301" s="25"/>
      <c r="Z301" s="45">
        <v>6</v>
      </c>
      <c r="AA301" s="65">
        <v>61</v>
      </c>
      <c r="AB301" s="65">
        <v>72</v>
      </c>
      <c r="AC301" s="25"/>
      <c r="AD301" s="25"/>
      <c r="BA301" s="226"/>
    </row>
    <row r="302" spans="1:53" ht="15.75" customHeight="1" thickBot="1" x14ac:dyDescent="0.3">
      <c r="A302" s="88"/>
      <c r="B302" s="279" t="s">
        <v>260</v>
      </c>
      <c r="C302" s="316" t="s">
        <v>261</v>
      </c>
      <c r="D302" s="316" t="s">
        <v>262</v>
      </c>
      <c r="E302" s="318" t="s">
        <v>263</v>
      </c>
      <c r="F302" s="316" t="s">
        <v>264</v>
      </c>
      <c r="G302" s="281" t="s">
        <v>265</v>
      </c>
      <c r="H302" s="281" t="s">
        <v>266</v>
      </c>
      <c r="I302" s="281" t="s">
        <v>267</v>
      </c>
      <c r="J302" s="320" t="s">
        <v>268</v>
      </c>
      <c r="K302" s="316" t="s">
        <v>269</v>
      </c>
      <c r="L302" s="322" t="s">
        <v>270</v>
      </c>
      <c r="M302" s="324" t="s">
        <v>271</v>
      </c>
      <c r="N302" s="324"/>
      <c r="O302" s="324"/>
      <c r="P302" s="324"/>
      <c r="Q302" s="324"/>
      <c r="R302" s="324"/>
      <c r="S302" s="324"/>
      <c r="T302" s="324"/>
      <c r="U302" s="325"/>
      <c r="V302" s="107"/>
      <c r="W302" s="72"/>
      <c r="X302" s="72"/>
      <c r="Y302" s="72"/>
      <c r="Z302" s="45">
        <v>7</v>
      </c>
      <c r="AA302" s="65">
        <v>73</v>
      </c>
      <c r="AB302" s="65">
        <v>84</v>
      </c>
      <c r="AC302" s="25"/>
      <c r="AD302" s="25"/>
      <c r="BA302" s="228"/>
    </row>
    <row r="303" spans="1:53" ht="15.75" thickBot="1" x14ac:dyDescent="0.3">
      <c r="A303" s="88"/>
      <c r="B303" s="280"/>
      <c r="C303" s="317"/>
      <c r="D303" s="317"/>
      <c r="E303" s="319"/>
      <c r="F303" s="317"/>
      <c r="G303" s="282"/>
      <c r="H303" s="282"/>
      <c r="I303" s="282"/>
      <c r="J303" s="321"/>
      <c r="K303" s="317"/>
      <c r="L303" s="323"/>
      <c r="M303" s="326"/>
      <c r="N303" s="326"/>
      <c r="O303" s="326"/>
      <c r="P303" s="326"/>
      <c r="Q303" s="326"/>
      <c r="R303" s="326"/>
      <c r="S303" s="326"/>
      <c r="T303" s="326"/>
      <c r="U303" s="327"/>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791</v>
      </c>
      <c r="E304" s="32">
        <v>4</v>
      </c>
      <c r="F304" s="32" t="s">
        <v>488</v>
      </c>
      <c r="G304" s="68" t="s">
        <v>277</v>
      </c>
      <c r="H304" s="69">
        <f>IF(I304=0,0,I304-(E304-1))</f>
        <v>777</v>
      </c>
      <c r="I304" s="70">
        <f>IF(E304=0,0,I299)</f>
        <v>780</v>
      </c>
      <c r="J304" s="71" t="s">
        <v>278</v>
      </c>
      <c r="K304" s="32"/>
      <c r="L304" s="233"/>
      <c r="M304" s="297"/>
      <c r="N304" s="297"/>
      <c r="O304" s="297"/>
      <c r="P304" s="297"/>
      <c r="Q304" s="297"/>
      <c r="R304" s="297"/>
      <c r="S304" s="297"/>
      <c r="T304" s="297"/>
      <c r="U304" s="298"/>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777-780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780</v>
      </c>
      <c r="E305" s="32">
        <v>4</v>
      </c>
      <c r="F305" s="32" t="s">
        <v>488</v>
      </c>
      <c r="G305" s="68" t="s">
        <v>277</v>
      </c>
      <c r="H305" s="69">
        <f t="shared" ref="H305:H328" si="128">IF(E305=0,0,I305-(E305-1))</f>
        <v>773</v>
      </c>
      <c r="I305" s="70">
        <f t="shared" ref="I305:I328" si="129">IF(E305=0,0,H304-1)</f>
        <v>776</v>
      </c>
      <c r="J305" s="73" t="str">
        <f>IF(C305="","--",IF(AND(C305&lt;&gt;"FST",C305&lt;&gt;"TCF",BA304&lt;&gt;0),BA304,"--"))</f>
        <v>--</v>
      </c>
      <c r="K305" s="32"/>
      <c r="L305" s="233"/>
      <c r="M305" s="297"/>
      <c r="N305" s="297"/>
      <c r="O305" s="297"/>
      <c r="P305" s="297"/>
      <c r="Q305" s="297"/>
      <c r="R305" s="297"/>
      <c r="S305" s="297"/>
      <c r="T305" s="297"/>
      <c r="U305" s="298"/>
      <c r="V305" s="103"/>
      <c r="W305" s="72"/>
      <c r="X305" s="72"/>
      <c r="Y305" s="72"/>
      <c r="Z305" s="45">
        <v>10</v>
      </c>
      <c r="AA305" s="46">
        <v>109</v>
      </c>
      <c r="AB305" s="46">
        <v>120</v>
      </c>
      <c r="AC305" s="72">
        <f t="shared" si="119"/>
        <v>1</v>
      </c>
      <c r="AD305" s="72">
        <f t="shared" si="120"/>
        <v>0</v>
      </c>
      <c r="AE305" s="109" t="str">
        <f t="shared" si="121"/>
        <v>773-776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790</v>
      </c>
      <c r="E306" s="32">
        <v>4</v>
      </c>
      <c r="F306" s="32" t="s">
        <v>488</v>
      </c>
      <c r="G306" s="75" t="s">
        <v>277</v>
      </c>
      <c r="H306" s="69">
        <f t="shared" si="128"/>
        <v>769</v>
      </c>
      <c r="I306" s="70">
        <f t="shared" si="129"/>
        <v>772</v>
      </c>
      <c r="J306" s="73" t="str">
        <f t="shared" ref="J306:J328" si="130">IF(C306="","--",IF(AND(C306&lt;&gt;"FST",C306&lt;&gt;"TCF",BA305&lt;&gt;0),BA305,"--"))</f>
        <v>--</v>
      </c>
      <c r="K306" s="32"/>
      <c r="L306" s="233"/>
      <c r="M306" s="297"/>
      <c r="N306" s="297"/>
      <c r="O306" s="297"/>
      <c r="P306" s="297"/>
      <c r="Q306" s="297"/>
      <c r="R306" s="297"/>
      <c r="S306" s="297"/>
      <c r="T306" s="297"/>
      <c r="U306" s="298"/>
      <c r="V306" s="103"/>
      <c r="W306" s="72"/>
      <c r="X306" s="72"/>
      <c r="Y306" s="72"/>
      <c r="Z306" s="45">
        <v>11</v>
      </c>
      <c r="AA306" s="46">
        <v>121</v>
      </c>
      <c r="AB306" s="46">
        <v>132</v>
      </c>
      <c r="AC306" s="72">
        <f t="shared" si="119"/>
        <v>1</v>
      </c>
      <c r="AD306" s="72">
        <f t="shared" si="120"/>
        <v>0</v>
      </c>
      <c r="AE306" s="109" t="str">
        <f t="shared" si="121"/>
        <v>769-772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97"/>
      <c r="N307" s="297"/>
      <c r="O307" s="297"/>
      <c r="P307" s="297"/>
      <c r="Q307" s="297"/>
      <c r="R307" s="297"/>
      <c r="S307" s="297"/>
      <c r="T307" s="297"/>
      <c r="U307" s="298"/>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97"/>
      <c r="N308" s="297"/>
      <c r="O308" s="297"/>
      <c r="P308" s="297"/>
      <c r="Q308" s="297"/>
      <c r="R308" s="297"/>
      <c r="S308" s="297"/>
      <c r="T308" s="297"/>
      <c r="U308" s="29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7"/>
      <c r="N309" s="297"/>
      <c r="O309" s="297"/>
      <c r="P309" s="297"/>
      <c r="Q309" s="297"/>
      <c r="R309" s="297"/>
      <c r="S309" s="297"/>
      <c r="T309" s="297"/>
      <c r="U309" s="29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7"/>
      <c r="N310" s="297"/>
      <c r="O310" s="297"/>
      <c r="P310" s="297"/>
      <c r="Q310" s="297"/>
      <c r="R310" s="297"/>
      <c r="S310" s="297"/>
      <c r="T310" s="297"/>
      <c r="U310" s="29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7"/>
      <c r="N311" s="297"/>
      <c r="O311" s="297"/>
      <c r="P311" s="297"/>
      <c r="Q311" s="297"/>
      <c r="R311" s="297"/>
      <c r="S311" s="297"/>
      <c r="T311" s="297"/>
      <c r="U311" s="29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7"/>
      <c r="N312" s="297"/>
      <c r="O312" s="297"/>
      <c r="P312" s="297"/>
      <c r="Q312" s="297"/>
      <c r="R312" s="297"/>
      <c r="S312" s="297"/>
      <c r="T312" s="297"/>
      <c r="U312" s="29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7"/>
      <c r="N313" s="297"/>
      <c r="O313" s="297"/>
      <c r="P313" s="297"/>
      <c r="Q313" s="297"/>
      <c r="R313" s="297"/>
      <c r="S313" s="297"/>
      <c r="T313" s="297"/>
      <c r="U313" s="29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7"/>
      <c r="N314" s="297"/>
      <c r="O314" s="297"/>
      <c r="P314" s="297"/>
      <c r="Q314" s="297"/>
      <c r="R314" s="297"/>
      <c r="S314" s="297"/>
      <c r="T314" s="297"/>
      <c r="U314" s="29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7"/>
      <c r="N315" s="297"/>
      <c r="O315" s="297"/>
      <c r="P315" s="297"/>
      <c r="Q315" s="297"/>
      <c r="R315" s="297"/>
      <c r="S315" s="297"/>
      <c r="T315" s="297"/>
      <c r="U315" s="298"/>
      <c r="V315" s="103"/>
      <c r="W315" s="84">
        <f>Y315+1</f>
        <v>13</v>
      </c>
      <c r="X315" s="84"/>
      <c r="Y315" s="78">
        <f>SUM(E304:E315)</f>
        <v>12</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7"/>
      <c r="N316" s="297"/>
      <c r="O316" s="297"/>
      <c r="P316" s="297"/>
      <c r="Q316" s="297"/>
      <c r="R316" s="297"/>
      <c r="S316" s="297"/>
      <c r="T316" s="297"/>
      <c r="U316" s="298"/>
      <c r="V316" s="103"/>
      <c r="W316" s="84">
        <f>Y316+1</f>
        <v>13</v>
      </c>
      <c r="X316" s="84"/>
      <c r="Y316" s="78">
        <f>SUM(E304:E316)</f>
        <v>12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7"/>
      <c r="N317" s="297"/>
      <c r="O317" s="297"/>
      <c r="P317" s="297"/>
      <c r="Q317" s="297"/>
      <c r="R317" s="297"/>
      <c r="S317" s="297"/>
      <c r="T317" s="297"/>
      <c r="U317" s="298"/>
      <c r="V317" s="103"/>
      <c r="W317" s="84">
        <f>Y317+1</f>
        <v>13</v>
      </c>
      <c r="X317" s="84"/>
      <c r="Y317" s="78">
        <f>SUM(E304:E317)</f>
        <v>12</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7"/>
      <c r="N318" s="297"/>
      <c r="O318" s="297"/>
      <c r="P318" s="297"/>
      <c r="Q318" s="297"/>
      <c r="R318" s="297"/>
      <c r="S318" s="297"/>
      <c r="T318" s="297"/>
      <c r="U318" s="298"/>
      <c r="V318" s="103"/>
      <c r="W318" s="84">
        <f>Y318+1</f>
        <v>13</v>
      </c>
      <c r="X318" s="84"/>
      <c r="Y318" s="78">
        <f>SUM(E304:E318)</f>
        <v>12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7"/>
      <c r="N319" s="297"/>
      <c r="O319" s="297"/>
      <c r="P319" s="297"/>
      <c r="Q319" s="297"/>
      <c r="R319" s="297"/>
      <c r="S319" s="297"/>
      <c r="T319" s="297"/>
      <c r="U319" s="298"/>
      <c r="V319" s="103"/>
      <c r="W319" s="84">
        <f t="shared" ref="W319:W327" si="135">Y319+1</f>
        <v>13</v>
      </c>
      <c r="X319" s="84"/>
      <c r="Y319" s="78">
        <f>SUM(E304:E319)</f>
        <v>12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7"/>
      <c r="N320" s="297"/>
      <c r="O320" s="297"/>
      <c r="P320" s="297"/>
      <c r="Q320" s="297"/>
      <c r="R320" s="297"/>
      <c r="S320" s="297"/>
      <c r="T320" s="297"/>
      <c r="U320" s="298"/>
      <c r="V320" s="103"/>
      <c r="W320" s="84">
        <f t="shared" si="135"/>
        <v>13</v>
      </c>
      <c r="X320" s="84"/>
      <c r="Y320" s="78">
        <f>SUM(E304:E320)</f>
        <v>12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7"/>
      <c r="N321" s="297"/>
      <c r="O321" s="297"/>
      <c r="P321" s="297"/>
      <c r="Q321" s="297"/>
      <c r="R321" s="297"/>
      <c r="S321" s="297"/>
      <c r="T321" s="297"/>
      <c r="U321" s="298"/>
      <c r="V321" s="103"/>
      <c r="W321" s="84">
        <f t="shared" si="135"/>
        <v>13</v>
      </c>
      <c r="X321" s="84"/>
      <c r="Y321" s="78">
        <f>SUM(E304:E321)</f>
        <v>12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7"/>
      <c r="N322" s="297"/>
      <c r="O322" s="297"/>
      <c r="P322" s="297"/>
      <c r="Q322" s="297"/>
      <c r="R322" s="297"/>
      <c r="S322" s="297"/>
      <c r="T322" s="297"/>
      <c r="U322" s="298"/>
      <c r="V322" s="103"/>
      <c r="W322" s="84">
        <f t="shared" si="135"/>
        <v>13</v>
      </c>
      <c r="X322" s="84"/>
      <c r="Y322" s="78">
        <f>SUM(E304:E322)</f>
        <v>12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7"/>
      <c r="N323" s="297"/>
      <c r="O323" s="297"/>
      <c r="P323" s="297"/>
      <c r="Q323" s="297"/>
      <c r="R323" s="297"/>
      <c r="S323" s="297"/>
      <c r="T323" s="297"/>
      <c r="U323" s="298"/>
      <c r="V323" s="103"/>
      <c r="W323" s="84">
        <f t="shared" si="135"/>
        <v>13</v>
      </c>
      <c r="X323" s="84"/>
      <c r="Y323" s="78">
        <f>SUM(E304:E323)</f>
        <v>12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7"/>
      <c r="N324" s="297"/>
      <c r="O324" s="297"/>
      <c r="P324" s="297"/>
      <c r="Q324" s="297"/>
      <c r="R324" s="297"/>
      <c r="S324" s="297"/>
      <c r="T324" s="297"/>
      <c r="U324" s="298"/>
      <c r="V324" s="103"/>
      <c r="W324" s="84">
        <f t="shared" si="135"/>
        <v>13</v>
      </c>
      <c r="X324" s="84"/>
      <c r="Y324" s="78">
        <f>SUM(E304:E324)</f>
        <v>12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7"/>
      <c r="N325" s="297"/>
      <c r="O325" s="297"/>
      <c r="P325" s="297"/>
      <c r="Q325" s="297"/>
      <c r="R325" s="297"/>
      <c r="S325" s="297"/>
      <c r="T325" s="297"/>
      <c r="U325" s="298"/>
      <c r="V325" s="103"/>
      <c r="W325" s="84">
        <f t="shared" si="135"/>
        <v>13</v>
      </c>
      <c r="X325" s="84"/>
      <c r="Y325" s="78">
        <f>SUM(E304:E325)</f>
        <v>12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7"/>
      <c r="N326" s="297"/>
      <c r="O326" s="297"/>
      <c r="P326" s="297"/>
      <c r="Q326" s="297"/>
      <c r="R326" s="297"/>
      <c r="S326" s="297"/>
      <c r="T326" s="297"/>
      <c r="U326" s="298"/>
      <c r="V326" s="103"/>
      <c r="W326" s="84">
        <f t="shared" si="135"/>
        <v>13</v>
      </c>
      <c r="X326" s="84"/>
      <c r="Y326" s="78">
        <f>SUM(E304:E326)</f>
        <v>12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7"/>
      <c r="N327" s="297"/>
      <c r="O327" s="297"/>
      <c r="P327" s="297"/>
      <c r="Q327" s="297"/>
      <c r="R327" s="297"/>
      <c r="S327" s="297"/>
      <c r="T327" s="297"/>
      <c r="U327" s="298"/>
      <c r="V327" s="103"/>
      <c r="W327" s="84">
        <f t="shared" si="135"/>
        <v>13</v>
      </c>
      <c r="X327" s="84"/>
      <c r="Y327" s="78">
        <f>SUM(E304:E327)</f>
        <v>12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7"/>
      <c r="N328" s="297"/>
      <c r="O328" s="297"/>
      <c r="P328" s="297"/>
      <c r="Q328" s="297"/>
      <c r="R328" s="297"/>
      <c r="S328" s="297"/>
      <c r="T328" s="297"/>
      <c r="U328" s="298"/>
      <c r="V328" s="103"/>
      <c r="W328" s="72"/>
      <c r="X328" s="72"/>
      <c r="Y328" s="78">
        <f>SUM(E304:E328)</f>
        <v>12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3" t="s">
        <v>319</v>
      </c>
      <c r="C329" s="285"/>
      <c r="D329" s="79"/>
      <c r="E329" s="80"/>
      <c r="F329" s="80"/>
      <c r="G329" s="81"/>
      <c r="H329" s="192"/>
      <c r="I329" s="192"/>
      <c r="J329" s="192"/>
      <c r="K329" s="82"/>
      <c r="L329" s="283" t="s">
        <v>306</v>
      </c>
      <c r="M329" s="284"/>
      <c r="N329" s="284"/>
      <c r="O329" s="284"/>
      <c r="P329" s="284"/>
      <c r="Q329" s="284"/>
      <c r="R329" s="284"/>
      <c r="S329" s="284"/>
      <c r="T329" s="284"/>
      <c r="U329" s="285"/>
      <c r="V329" s="104"/>
      <c r="W329" s="72"/>
      <c r="X329" s="72"/>
      <c r="Y329" s="72"/>
      <c r="Z329" s="72"/>
      <c r="AA329" s="72" t="str">
        <f t="shared" si="134"/>
        <v/>
      </c>
      <c r="AB329" s="72"/>
      <c r="AC329" s="72">
        <f>SUM(AC304:AC328)</f>
        <v>25</v>
      </c>
      <c r="AD329" s="72">
        <f>SUM(AD304:AD328)</f>
        <v>22</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3" t="s">
        <v>307</v>
      </c>
      <c r="C330" s="285"/>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6" t="s">
        <v>222</v>
      </c>
      <c r="C334" s="287"/>
      <c r="D334" s="288" t="s">
        <v>223</v>
      </c>
      <c r="E334" s="289"/>
      <c r="F334" s="88"/>
      <c r="G334" s="290" t="s">
        <v>224</v>
      </c>
      <c r="H334" s="291"/>
      <c r="I334" s="28">
        <f>SUM(E345:E369)</f>
        <v>84</v>
      </c>
      <c r="J334" s="292" t="s">
        <v>225</v>
      </c>
      <c r="K334" s="293"/>
      <c r="L334" s="289"/>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9" t="s">
        <v>226</v>
      </c>
      <c r="AA334" s="300"/>
      <c r="AB334" s="301"/>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2" t="s">
        <v>230</v>
      </c>
      <c r="H335" s="289"/>
      <c r="I335" s="33">
        <f>E336-I334</f>
        <v>60</v>
      </c>
      <c r="J335" s="303" t="s">
        <v>231</v>
      </c>
      <c r="K335" s="304"/>
      <c r="L335" s="34">
        <f>I339</f>
        <v>685</v>
      </c>
      <c r="M335" s="196">
        <v>4</v>
      </c>
      <c r="N335" s="35">
        <f>SUM(AI335,AI346)</f>
        <v>0</v>
      </c>
      <c r="O335" s="35">
        <v>0</v>
      </c>
      <c r="P335" s="35">
        <f>SUM(AJ335,AJ346)</f>
        <v>0</v>
      </c>
      <c r="Q335" s="35">
        <v>0</v>
      </c>
      <c r="R335" s="35">
        <f>COUNTIFS($E345:$E369,"4",$F345:$F369,"Pole",$C345:$C369,"FST")</f>
        <v>4</v>
      </c>
      <c r="S335" s="35">
        <f>SUM(AL335,AK346)</f>
        <v>0</v>
      </c>
      <c r="T335" s="35">
        <v>0</v>
      </c>
      <c r="U335" s="35">
        <f>SUM(AK335,AL346)</f>
        <v>4</v>
      </c>
      <c r="V335" s="35">
        <v>0</v>
      </c>
      <c r="W335" s="34">
        <f>COUNTIFS($E345:$E369,"4",$F345:$F369,"HH",$C345:$C369,"FST")</f>
        <v>0</v>
      </c>
      <c r="X335" s="35">
        <f>COUNTIFS($E345:$E369,"4",$F345:$F369,"Ped",$C345:$C369,"FST")</f>
        <v>0</v>
      </c>
      <c r="Y335" s="25"/>
      <c r="Z335" s="305" t="s">
        <v>232</v>
      </c>
      <c r="AA335" s="307" t="s">
        <v>233</v>
      </c>
      <c r="AB335" s="308"/>
      <c r="AC335" s="25"/>
      <c r="AD335" s="25"/>
      <c r="AH335" s="109">
        <v>4</v>
      </c>
      <c r="AI335" s="109" t="str">
        <f>IF($E335="SS",COUNTIFS($C345:$C369,"FST",$E345:$E369,"4"),"0")</f>
        <v>0</v>
      </c>
      <c r="AJ335" s="109" t="str">
        <f>IF($E335="RPX",COUNTIFS($C345:$C369,"FST",$E345:$E369,"4"),"0")</f>
        <v>0</v>
      </c>
      <c r="AK335" s="109">
        <f>IF($E335="EUC",COUNTIFS($C345:$C369,"FST",$E345:$E369,"4"),"0")</f>
        <v>4</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311" t="s">
        <v>237</v>
      </c>
      <c r="H336" s="312"/>
      <c r="I336" s="35">
        <f>IF(E336=0,0,12-(MOD(I334,12)))</f>
        <v>12</v>
      </c>
      <c r="J336" s="303" t="s">
        <v>238</v>
      </c>
      <c r="K336" s="304"/>
      <c r="L336" s="39">
        <f>I340-I334</f>
        <v>684</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6"/>
      <c r="AA336" s="309"/>
      <c r="AB336" s="310"/>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60</v>
      </c>
      <c r="F337" s="88"/>
      <c r="G337" s="279" t="s">
        <v>242</v>
      </c>
      <c r="H337" s="43" t="s">
        <v>243</v>
      </c>
      <c r="I337" s="35">
        <f>IF(E337&lt;&gt;0,1,0)</f>
        <v>1</v>
      </c>
      <c r="J337" s="311" t="s">
        <v>244</v>
      </c>
      <c r="K337" s="312"/>
      <c r="L337" s="44">
        <f>'Cable Calculator'!AR3</f>
        <v>2305</v>
      </c>
      <c r="M337" s="196">
        <v>8</v>
      </c>
      <c r="N337" s="35">
        <f>SUM(AI337,AI348)</f>
        <v>0</v>
      </c>
      <c r="O337" s="35">
        <v>0</v>
      </c>
      <c r="P337" s="35">
        <f>SUM(AJ337,AJ348)</f>
        <v>0</v>
      </c>
      <c r="Q337" s="35">
        <v>0</v>
      </c>
      <c r="R337" s="35">
        <f>COUNTIFS($E345:$E369,"8",$F345:$F369,"Pole",$C345:$C369,"FST")</f>
        <v>4</v>
      </c>
      <c r="S337" s="35">
        <f>SUM(AL337,AK348)</f>
        <v>0</v>
      </c>
      <c r="T337" s="35">
        <v>0</v>
      </c>
      <c r="U337" s="35">
        <f>SUM(AK337,AL348)</f>
        <v>4</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4</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685</v>
      </c>
      <c r="F338" s="88"/>
      <c r="G338" s="280"/>
      <c r="H338" s="47" t="s">
        <v>248</v>
      </c>
      <c r="I338" s="35">
        <f>IF(E337&lt;&gt;0,E337,0)</f>
        <v>60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2</v>
      </c>
      <c r="V338" s="35">
        <f>IF($E335="EUC",SUM($AN370,AP370,AR370),"0")</f>
        <v>1</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279" t="s">
        <v>251</v>
      </c>
      <c r="H339" s="51" t="s">
        <v>252</v>
      </c>
      <c r="I339" s="112">
        <f>E338</f>
        <v>685</v>
      </c>
      <c r="J339" s="313" t="s">
        <v>253</v>
      </c>
      <c r="K339" s="314"/>
      <c r="L339" s="315"/>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280"/>
      <c r="H340" s="47" t="s">
        <v>257</v>
      </c>
      <c r="I340" s="35">
        <f>IF(E338="","0",IF(AND(E335="EUC",E336=432), I339+(203-E337),IF(E338=0,0,(E338+(E336-E337)-1))))</f>
        <v>768</v>
      </c>
      <c r="J340" s="294" t="str">
        <f>IFERROR(IF(OR(E335="EUC",E335="SS"),"---",IF(OR(P334,S334),"NO 2F Tethers for RPX!",IF(OR(P336,S336),"NO 6F Tethers for RPX!","---"))),"---")</f>
        <v>---</v>
      </c>
      <c r="K340" s="295"/>
      <c r="L340" s="296"/>
      <c r="M340" s="294" t="str">
        <f>IF(E337&gt;60,"Dead Count &gt;60: Consider Downsize","---")</f>
        <v>---</v>
      </c>
      <c r="N340" s="295"/>
      <c r="O340" s="295"/>
      <c r="P340" s="295"/>
      <c r="Q340" s="295"/>
      <c r="R340" s="295"/>
      <c r="S340" s="295"/>
      <c r="T340" s="295"/>
      <c r="U340" s="296"/>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84</v>
      </c>
      <c r="D341" s="31" t="s">
        <v>259</v>
      </c>
      <c r="E341" s="101" t="str">
        <f>IF(AS335="Y","DBL",IF(AS336="Y","TRPL",IF(AS337="Y","QUAD","")))</f>
        <v/>
      </c>
      <c r="F341" s="88"/>
      <c r="G341" s="192"/>
      <c r="H341" s="57"/>
      <c r="I341" s="192"/>
      <c r="J341" s="294"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5"/>
      <c r="L341" s="296"/>
      <c r="M341" s="294" t="str">
        <f>IF(AND(OR(E335="SS",E335="RPX",E335="EUC",E335="RPX-T"),(OR(C345="",C345="Field SPL"))),"Cannot have FlexNap cables without tethers","---")</f>
        <v>---</v>
      </c>
      <c r="N341" s="295"/>
      <c r="O341" s="295"/>
      <c r="P341" s="295"/>
      <c r="Q341" s="295"/>
      <c r="R341" s="295"/>
      <c r="S341" s="295"/>
      <c r="T341" s="295"/>
      <c r="U341" s="296"/>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4" t="str">
        <f>IF(AND(OR(E335="RPX", E335="RPX-T", E335="SS"),E336=216),"NO 216 For RPX, RPX-T, OR SS CABLE","---")</f>
        <v>---</v>
      </c>
      <c r="K342" s="295"/>
      <c r="L342" s="296"/>
      <c r="M342" s="294" t="str" cm="1">
        <f t="array" ref="M342">IF(AND(E335="",OR(C345:C369="FST",C345:C369="REV T",C345:C369="DBL REV",C345:C369="TPL REV", C345:C369="QD REV")),"Non-FlexNap cables cannot have tethers","---")</f>
        <v>---</v>
      </c>
      <c r="N342" s="295"/>
      <c r="O342" s="295"/>
      <c r="P342" s="295"/>
      <c r="Q342" s="295"/>
      <c r="R342" s="295"/>
      <c r="S342" s="295"/>
      <c r="T342" s="295"/>
      <c r="U342" s="296"/>
      <c r="V342" s="25"/>
      <c r="W342" s="58"/>
      <c r="X342" s="58"/>
      <c r="Y342" s="25"/>
      <c r="Z342" s="45">
        <v>6</v>
      </c>
      <c r="AA342" s="65">
        <v>61</v>
      </c>
      <c r="AB342" s="65">
        <v>72</v>
      </c>
      <c r="AC342" s="25"/>
      <c r="AD342" s="25"/>
      <c r="BA342" s="226"/>
    </row>
    <row r="343" spans="1:53" ht="15.75" customHeight="1" thickBot="1" x14ac:dyDescent="0.3">
      <c r="A343" s="88"/>
      <c r="B343" s="279" t="s">
        <v>260</v>
      </c>
      <c r="C343" s="316" t="s">
        <v>261</v>
      </c>
      <c r="D343" s="316" t="s">
        <v>262</v>
      </c>
      <c r="E343" s="318" t="s">
        <v>263</v>
      </c>
      <c r="F343" s="316" t="s">
        <v>264</v>
      </c>
      <c r="G343" s="281" t="s">
        <v>265</v>
      </c>
      <c r="H343" s="281" t="s">
        <v>266</v>
      </c>
      <c r="I343" s="281" t="s">
        <v>267</v>
      </c>
      <c r="J343" s="320" t="s">
        <v>268</v>
      </c>
      <c r="K343" s="316" t="s">
        <v>269</v>
      </c>
      <c r="L343" s="322" t="s">
        <v>270</v>
      </c>
      <c r="M343" s="324" t="s">
        <v>271</v>
      </c>
      <c r="N343" s="324"/>
      <c r="O343" s="324"/>
      <c r="P343" s="324"/>
      <c r="Q343" s="324"/>
      <c r="R343" s="324"/>
      <c r="S343" s="324"/>
      <c r="T343" s="324"/>
      <c r="U343" s="325"/>
      <c r="V343" s="107"/>
      <c r="W343" s="72"/>
      <c r="X343" s="72"/>
      <c r="Y343" s="72"/>
      <c r="Z343" s="45">
        <v>7</v>
      </c>
      <c r="AA343" s="65">
        <v>73</v>
      </c>
      <c r="AB343" s="65">
        <v>84</v>
      </c>
      <c r="AC343" s="25"/>
      <c r="AD343" s="25"/>
      <c r="BA343" s="228"/>
    </row>
    <row r="344" spans="1:53" ht="15.75" thickBot="1" x14ac:dyDescent="0.3">
      <c r="A344" s="88"/>
      <c r="B344" s="280"/>
      <c r="C344" s="317"/>
      <c r="D344" s="317"/>
      <c r="E344" s="319"/>
      <c r="F344" s="317"/>
      <c r="G344" s="282"/>
      <c r="H344" s="282"/>
      <c r="I344" s="282"/>
      <c r="J344" s="321"/>
      <c r="K344" s="317"/>
      <c r="L344" s="323"/>
      <c r="M344" s="326"/>
      <c r="N344" s="326"/>
      <c r="O344" s="326"/>
      <c r="P344" s="326"/>
      <c r="Q344" s="326"/>
      <c r="R344" s="326"/>
      <c r="S344" s="326"/>
      <c r="T344" s="326"/>
      <c r="U344" s="327"/>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740</v>
      </c>
      <c r="E345" s="32">
        <v>4</v>
      </c>
      <c r="F345" s="32" t="s">
        <v>483</v>
      </c>
      <c r="G345" s="68" t="s">
        <v>277</v>
      </c>
      <c r="H345" s="69">
        <f>IF(I345=0,0,I345-(E345-1))</f>
        <v>765</v>
      </c>
      <c r="I345" s="70">
        <f>IF(E345=0,0,I340)</f>
        <v>768</v>
      </c>
      <c r="J345" s="71" t="s">
        <v>278</v>
      </c>
      <c r="K345" s="32"/>
      <c r="L345" s="233"/>
      <c r="M345" s="297"/>
      <c r="N345" s="297"/>
      <c r="O345" s="297"/>
      <c r="P345" s="297"/>
      <c r="Q345" s="297"/>
      <c r="R345" s="297"/>
      <c r="S345" s="297"/>
      <c r="T345" s="297"/>
      <c r="U345" s="29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765-768</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741</v>
      </c>
      <c r="E346" s="32">
        <v>4</v>
      </c>
      <c r="F346" s="32" t="s">
        <v>483</v>
      </c>
      <c r="G346" s="68" t="s">
        <v>277</v>
      </c>
      <c r="H346" s="69">
        <f t="shared" ref="H346:H369" si="145">IF(E346=0,0,I346-(E346-1))</f>
        <v>761</v>
      </c>
      <c r="I346" s="70">
        <f t="shared" ref="I346:I369" si="146">IF(E346=0,0,H345-1)</f>
        <v>764</v>
      </c>
      <c r="J346" s="73" t="str">
        <f>IF(C346="","--",IF(AND(C346&lt;&gt;"FST",C346&lt;&gt;"TCF",BA345&lt;&gt;0),BA345,"--"))</f>
        <v>--</v>
      </c>
      <c r="K346" s="32"/>
      <c r="L346" s="233"/>
      <c r="M346" s="297"/>
      <c r="N346" s="297"/>
      <c r="O346" s="297"/>
      <c r="P346" s="297"/>
      <c r="Q346" s="297"/>
      <c r="R346" s="297"/>
      <c r="S346" s="297"/>
      <c r="T346" s="297"/>
      <c r="U346" s="298"/>
      <c r="V346" s="103"/>
      <c r="W346" s="72"/>
      <c r="X346" s="72"/>
      <c r="Y346" s="72"/>
      <c r="Z346" s="45">
        <v>10</v>
      </c>
      <c r="AA346" s="46">
        <v>109</v>
      </c>
      <c r="AB346" s="46">
        <v>120</v>
      </c>
      <c r="AC346" s="72">
        <f t="shared" si="136"/>
        <v>1</v>
      </c>
      <c r="AD346" s="72">
        <f t="shared" si="137"/>
        <v>0</v>
      </c>
      <c r="AE346" s="109" t="str">
        <f t="shared" si="138"/>
        <v>761-764</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742</v>
      </c>
      <c r="E347" s="32">
        <v>8</v>
      </c>
      <c r="F347" s="32" t="s">
        <v>483</v>
      </c>
      <c r="G347" s="75" t="s">
        <v>277</v>
      </c>
      <c r="H347" s="69">
        <f t="shared" si="145"/>
        <v>753</v>
      </c>
      <c r="I347" s="70">
        <f t="shared" si="146"/>
        <v>760</v>
      </c>
      <c r="J347" s="73" t="str">
        <f t="shared" ref="J347:J369" si="147">IF(C347="","--",IF(AND(C347&lt;&gt;"FST",C347&lt;&gt;"TCF",BA346&lt;&gt;0),BA346,"--"))</f>
        <v>--</v>
      </c>
      <c r="K347" s="32"/>
      <c r="L347" s="233"/>
      <c r="M347" s="297"/>
      <c r="N347" s="297"/>
      <c r="O347" s="297"/>
      <c r="P347" s="297"/>
      <c r="Q347" s="297"/>
      <c r="R347" s="297"/>
      <c r="S347" s="297"/>
      <c r="T347" s="297"/>
      <c r="U347" s="298"/>
      <c r="V347" s="103"/>
      <c r="W347" s="72"/>
      <c r="X347" s="72"/>
      <c r="Y347" s="72"/>
      <c r="Z347" s="45">
        <v>11</v>
      </c>
      <c r="AA347" s="46">
        <v>121</v>
      </c>
      <c r="AB347" s="46">
        <v>132</v>
      </c>
      <c r="AC347" s="72">
        <f t="shared" si="136"/>
        <v>1</v>
      </c>
      <c r="AD347" s="72">
        <f t="shared" si="137"/>
        <v>0</v>
      </c>
      <c r="AE347" s="109" t="str">
        <f t="shared" si="138"/>
        <v>753-760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484</v>
      </c>
      <c r="D348" s="102" t="s">
        <v>743</v>
      </c>
      <c r="E348" s="32">
        <v>8</v>
      </c>
      <c r="F348" s="32" t="s">
        <v>483</v>
      </c>
      <c r="G348" s="68" t="s">
        <v>277</v>
      </c>
      <c r="H348" s="69">
        <f t="shared" si="145"/>
        <v>745</v>
      </c>
      <c r="I348" s="70">
        <f t="shared" si="146"/>
        <v>752</v>
      </c>
      <c r="J348" s="73" t="str">
        <f t="shared" si="147"/>
        <v>--</v>
      </c>
      <c r="K348" s="32"/>
      <c r="L348" s="233"/>
      <c r="M348" s="297"/>
      <c r="N348" s="297"/>
      <c r="O348" s="297"/>
      <c r="P348" s="297"/>
      <c r="Q348" s="297"/>
      <c r="R348" s="297"/>
      <c r="S348" s="297"/>
      <c r="T348" s="297"/>
      <c r="U348" s="298"/>
      <c r="V348" s="103"/>
      <c r="W348" s="72"/>
      <c r="X348" s="72"/>
      <c r="Y348" s="72"/>
      <c r="Z348" s="45">
        <v>12</v>
      </c>
      <c r="AA348" s="76">
        <v>133</v>
      </c>
      <c r="AB348" s="76">
        <v>144</v>
      </c>
      <c r="AC348" s="72">
        <f t="shared" si="136"/>
        <v>1</v>
      </c>
      <c r="AD348" s="72">
        <f t="shared" si="137"/>
        <v>0</v>
      </c>
      <c r="AE348" s="109" t="str">
        <f t="shared" si="138"/>
        <v>745-752</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494</v>
      </c>
      <c r="D349" s="102"/>
      <c r="E349" s="32">
        <v>12</v>
      </c>
      <c r="F349" s="32"/>
      <c r="G349" s="68" t="s">
        <v>277</v>
      </c>
      <c r="H349" s="69">
        <f t="shared" si="145"/>
        <v>733</v>
      </c>
      <c r="I349" s="70">
        <f t="shared" si="146"/>
        <v>744</v>
      </c>
      <c r="J349" s="73" t="str">
        <f t="shared" si="147"/>
        <v>--</v>
      </c>
      <c r="K349" s="32"/>
      <c r="L349" s="233"/>
      <c r="M349" s="297" t="s">
        <v>413</v>
      </c>
      <c r="N349" s="297"/>
      <c r="O349" s="297"/>
      <c r="P349" s="297"/>
      <c r="Q349" s="297"/>
      <c r="R349" s="297"/>
      <c r="S349" s="297"/>
      <c r="T349" s="297"/>
      <c r="U349" s="29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733-744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1</v>
      </c>
      <c r="AN349" s="109">
        <f t="shared" si="142"/>
        <v>0</v>
      </c>
      <c r="AO349" s="109" t="str">
        <f t="shared" si="143"/>
        <v/>
      </c>
      <c r="AQ349" s="109" t="str">
        <f t="shared" si="144"/>
        <v/>
      </c>
      <c r="BA349" s="229">
        <f>MOD(SUM(E345:E350),12)</f>
        <v>4</v>
      </c>
    </row>
    <row r="350" spans="1:53" ht="15.75" thickBot="1" x14ac:dyDescent="0.3">
      <c r="A350" s="88"/>
      <c r="B350" s="66" t="s">
        <v>283</v>
      </c>
      <c r="C350" s="67" t="s">
        <v>484</v>
      </c>
      <c r="D350" s="102" t="s">
        <v>744</v>
      </c>
      <c r="E350" s="32">
        <v>4</v>
      </c>
      <c r="F350" s="32" t="s">
        <v>483</v>
      </c>
      <c r="G350" s="68" t="s">
        <v>277</v>
      </c>
      <c r="H350" s="69">
        <f t="shared" si="145"/>
        <v>729</v>
      </c>
      <c r="I350" s="70">
        <f t="shared" si="146"/>
        <v>732</v>
      </c>
      <c r="J350" s="73" t="str">
        <f t="shared" si="147"/>
        <v>--</v>
      </c>
      <c r="K350" s="32"/>
      <c r="L350" s="233"/>
      <c r="M350" s="297"/>
      <c r="N350" s="297"/>
      <c r="O350" s="297"/>
      <c r="P350" s="297"/>
      <c r="Q350" s="297"/>
      <c r="R350" s="297"/>
      <c r="S350" s="297"/>
      <c r="T350" s="297"/>
      <c r="U350" s="298"/>
      <c r="V350" s="103"/>
      <c r="W350" s="72"/>
      <c r="X350" s="72"/>
      <c r="Y350" s="72"/>
      <c r="Z350" s="45">
        <v>14</v>
      </c>
      <c r="AA350" s="77">
        <f t="shared" si="148"/>
        <v>157</v>
      </c>
      <c r="AB350" s="77">
        <f t="shared" si="149"/>
        <v>168</v>
      </c>
      <c r="AC350" s="72">
        <f t="shared" si="136"/>
        <v>1</v>
      </c>
      <c r="AD350" s="72">
        <f t="shared" si="137"/>
        <v>0</v>
      </c>
      <c r="AE350" s="109" t="str">
        <f t="shared" si="138"/>
        <v>729-732</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t="s">
        <v>484</v>
      </c>
      <c r="D351" s="102" t="s">
        <v>783</v>
      </c>
      <c r="E351" s="32">
        <v>8</v>
      </c>
      <c r="F351" s="32" t="s">
        <v>483</v>
      </c>
      <c r="G351" s="68" t="s">
        <v>277</v>
      </c>
      <c r="H351" s="69">
        <f t="shared" si="145"/>
        <v>721</v>
      </c>
      <c r="I351" s="70">
        <f t="shared" si="146"/>
        <v>728</v>
      </c>
      <c r="J351" s="73" t="str">
        <f t="shared" si="147"/>
        <v>--</v>
      </c>
      <c r="K351" s="32"/>
      <c r="L351" s="233"/>
      <c r="M351" s="297"/>
      <c r="N351" s="297"/>
      <c r="O351" s="297"/>
      <c r="P351" s="297"/>
      <c r="Q351" s="297"/>
      <c r="R351" s="297"/>
      <c r="S351" s="297"/>
      <c r="T351" s="297"/>
      <c r="U351" s="298"/>
      <c r="V351" s="103"/>
      <c r="W351" s="72"/>
      <c r="X351" s="72"/>
      <c r="Y351" s="72"/>
      <c r="Z351" s="45">
        <v>15</v>
      </c>
      <c r="AA351" s="77">
        <f t="shared" si="148"/>
        <v>169</v>
      </c>
      <c r="AB351" s="77">
        <f t="shared" si="149"/>
        <v>180</v>
      </c>
      <c r="AC351" s="72">
        <f t="shared" si="136"/>
        <v>1</v>
      </c>
      <c r="AD351" s="72">
        <f t="shared" si="137"/>
        <v>0</v>
      </c>
      <c r="AE351" s="109" t="str">
        <f t="shared" si="138"/>
        <v>721-728</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t="s">
        <v>499</v>
      </c>
      <c r="D352" s="102"/>
      <c r="E352" s="32">
        <v>12</v>
      </c>
      <c r="F352" s="32"/>
      <c r="G352" s="68" t="s">
        <v>277</v>
      </c>
      <c r="H352" s="69">
        <f t="shared" si="145"/>
        <v>709</v>
      </c>
      <c r="I352" s="70">
        <f t="shared" si="146"/>
        <v>720</v>
      </c>
      <c r="J352" s="73" t="str">
        <f t="shared" si="147"/>
        <v>--</v>
      </c>
      <c r="K352" s="32"/>
      <c r="L352" s="233"/>
      <c r="M352" s="297" t="s">
        <v>414</v>
      </c>
      <c r="N352" s="297"/>
      <c r="O352" s="297"/>
      <c r="P352" s="297"/>
      <c r="Q352" s="297"/>
      <c r="R352" s="297"/>
      <c r="S352" s="297"/>
      <c r="T352" s="297"/>
      <c r="U352" s="298"/>
      <c r="V352" s="103"/>
      <c r="W352" s="72"/>
      <c r="X352" s="72"/>
      <c r="Y352" s="72"/>
      <c r="Z352" s="45">
        <f>Z351+1</f>
        <v>16</v>
      </c>
      <c r="AA352" s="77">
        <f t="shared" si="148"/>
        <v>181</v>
      </c>
      <c r="AB352" s="77">
        <f t="shared" si="149"/>
        <v>192</v>
      </c>
      <c r="AC352" s="72">
        <f t="shared" si="136"/>
        <v>1</v>
      </c>
      <c r="AD352" s="72">
        <f t="shared" si="137"/>
        <v>1</v>
      </c>
      <c r="AE352" s="109" t="str">
        <f t="shared" si="138"/>
        <v>709-720</v>
      </c>
      <c r="AF352" s="109" t="str">
        <f t="shared" si="139"/>
        <v>Y</v>
      </c>
      <c r="AG352" s="109" t="str">
        <f t="shared" si="140"/>
        <v>B</v>
      </c>
      <c r="AM352" s="109">
        <f t="shared" si="141"/>
        <v>0.5</v>
      </c>
      <c r="AN352" s="109">
        <f t="shared" si="142"/>
        <v>0.5</v>
      </c>
      <c r="AO352" s="109" t="str">
        <f t="shared" si="143"/>
        <v/>
      </c>
      <c r="AQ352" s="109" t="str">
        <f t="shared" si="144"/>
        <v/>
      </c>
      <c r="BA352" s="229">
        <f>MOD(SUM(E345:E353),12)</f>
        <v>0</v>
      </c>
    </row>
    <row r="353" spans="1:53" ht="15.75" thickBot="1" x14ac:dyDescent="0.3">
      <c r="A353" s="88"/>
      <c r="B353" s="66" t="s">
        <v>286</v>
      </c>
      <c r="C353" s="67" t="s">
        <v>499</v>
      </c>
      <c r="D353" s="102"/>
      <c r="E353" s="32">
        <v>12</v>
      </c>
      <c r="F353" s="32"/>
      <c r="G353" s="68" t="s">
        <v>277</v>
      </c>
      <c r="H353" s="69">
        <f t="shared" si="145"/>
        <v>697</v>
      </c>
      <c r="I353" s="70">
        <f t="shared" si="146"/>
        <v>708</v>
      </c>
      <c r="J353" s="73" t="str">
        <f t="shared" si="147"/>
        <v>--</v>
      </c>
      <c r="K353" s="32"/>
      <c r="L353" s="233"/>
      <c r="M353" s="297" t="s">
        <v>414</v>
      </c>
      <c r="N353" s="297"/>
      <c r="O353" s="297"/>
      <c r="P353" s="297"/>
      <c r="Q353" s="297"/>
      <c r="R353" s="297"/>
      <c r="S353" s="297"/>
      <c r="T353" s="297"/>
      <c r="U353" s="298"/>
      <c r="V353" s="103"/>
      <c r="W353" s="72"/>
      <c r="X353" s="72"/>
      <c r="Y353" s="72"/>
      <c r="Z353" s="45">
        <f>Z352+1</f>
        <v>17</v>
      </c>
      <c r="AA353" s="77">
        <f t="shared" si="148"/>
        <v>193</v>
      </c>
      <c r="AB353" s="77">
        <f t="shared" si="149"/>
        <v>204</v>
      </c>
      <c r="AC353" s="72">
        <f t="shared" si="136"/>
        <v>1</v>
      </c>
      <c r="AD353" s="72">
        <f t="shared" si="137"/>
        <v>1</v>
      </c>
      <c r="AE353" s="109" t="str">
        <f t="shared" si="138"/>
        <v>697-708</v>
      </c>
      <c r="AF353" s="109" t="str">
        <f t="shared" si="139"/>
        <v>Y</v>
      </c>
      <c r="AG353" s="109" t="str">
        <f t="shared" si="140"/>
        <v>B</v>
      </c>
      <c r="AM353" s="109">
        <f t="shared" si="141"/>
        <v>0.5</v>
      </c>
      <c r="AN353" s="109">
        <f t="shared" si="142"/>
        <v>0.5</v>
      </c>
      <c r="AO353" s="109" t="str">
        <f t="shared" si="143"/>
        <v/>
      </c>
      <c r="AQ353" s="109" t="str">
        <f t="shared" si="144"/>
        <v/>
      </c>
      <c r="BA353" s="229">
        <f>MOD(SUM(E345:E354),12)</f>
        <v>4</v>
      </c>
    </row>
    <row r="354" spans="1:53" ht="15.75" thickBot="1" x14ac:dyDescent="0.3">
      <c r="A354" s="88"/>
      <c r="B354" s="66" t="s">
        <v>287</v>
      </c>
      <c r="C354" s="67" t="s">
        <v>484</v>
      </c>
      <c r="D354" s="102" t="s">
        <v>745</v>
      </c>
      <c r="E354" s="32">
        <v>4</v>
      </c>
      <c r="F354" s="32" t="s">
        <v>483</v>
      </c>
      <c r="G354" s="68" t="s">
        <v>277</v>
      </c>
      <c r="H354" s="69">
        <f t="shared" si="145"/>
        <v>693</v>
      </c>
      <c r="I354" s="70">
        <f t="shared" si="146"/>
        <v>696</v>
      </c>
      <c r="J354" s="73" t="str">
        <f t="shared" si="147"/>
        <v>--</v>
      </c>
      <c r="K354" s="32"/>
      <c r="L354" s="233"/>
      <c r="M354" s="297"/>
      <c r="N354" s="297"/>
      <c r="O354" s="297"/>
      <c r="P354" s="297"/>
      <c r="Q354" s="297"/>
      <c r="R354" s="297"/>
      <c r="S354" s="297"/>
      <c r="T354" s="297"/>
      <c r="U354" s="298"/>
      <c r="V354" s="103"/>
      <c r="W354" s="72"/>
      <c r="X354" s="72"/>
      <c r="Y354" s="72"/>
      <c r="Z354" s="45">
        <f>Z353+1</f>
        <v>18</v>
      </c>
      <c r="AA354" s="77">
        <f t="shared" si="148"/>
        <v>205</v>
      </c>
      <c r="AB354" s="77">
        <f t="shared" si="149"/>
        <v>216</v>
      </c>
      <c r="AC354" s="72">
        <f t="shared" si="136"/>
        <v>1</v>
      </c>
      <c r="AD354" s="72">
        <f t="shared" si="137"/>
        <v>0</v>
      </c>
      <c r="AE354" s="109" t="str">
        <f t="shared" si="138"/>
        <v>693-696</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t="s">
        <v>484</v>
      </c>
      <c r="D355" s="102" t="s">
        <v>746</v>
      </c>
      <c r="E355" s="32">
        <v>8</v>
      </c>
      <c r="F355" s="32" t="s">
        <v>483</v>
      </c>
      <c r="G355" s="68" t="s">
        <v>277</v>
      </c>
      <c r="H355" s="69">
        <f t="shared" si="145"/>
        <v>685</v>
      </c>
      <c r="I355" s="70">
        <f t="shared" si="146"/>
        <v>692</v>
      </c>
      <c r="J355" s="73" t="str">
        <f t="shared" si="147"/>
        <v>--</v>
      </c>
      <c r="K355" s="32"/>
      <c r="L355" s="233"/>
      <c r="M355" s="297"/>
      <c r="N355" s="297"/>
      <c r="O355" s="297"/>
      <c r="P355" s="297"/>
      <c r="Q355" s="297"/>
      <c r="R355" s="297"/>
      <c r="S355" s="297"/>
      <c r="T355" s="297"/>
      <c r="U355" s="298"/>
      <c r="V355" s="103"/>
      <c r="W355" s="84"/>
      <c r="X355" s="84"/>
      <c r="Y355" s="72"/>
      <c r="Z355" s="72"/>
      <c r="AA355" s="72"/>
      <c r="AB355" s="72"/>
      <c r="AC355" s="72">
        <f t="shared" si="136"/>
        <v>1</v>
      </c>
      <c r="AD355" s="72">
        <f t="shared" si="137"/>
        <v>0</v>
      </c>
      <c r="AE355" s="109" t="str">
        <f t="shared" si="138"/>
        <v>685-692</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7"/>
      <c r="N356" s="297"/>
      <c r="O356" s="297"/>
      <c r="P356" s="297"/>
      <c r="Q356" s="297"/>
      <c r="R356" s="297"/>
      <c r="S356" s="297"/>
      <c r="T356" s="297"/>
      <c r="U356" s="298"/>
      <c r="V356" s="103"/>
      <c r="W356" s="84">
        <f>Y356+1</f>
        <v>85</v>
      </c>
      <c r="X356" s="84"/>
      <c r="Y356" s="78">
        <f>SUM(E345:E356)</f>
        <v>84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7"/>
      <c r="N357" s="297"/>
      <c r="O357" s="297"/>
      <c r="P357" s="297"/>
      <c r="Q357" s="297"/>
      <c r="R357" s="297"/>
      <c r="S357" s="297"/>
      <c r="T357" s="297"/>
      <c r="U357" s="298"/>
      <c r="V357" s="103"/>
      <c r="W357" s="84">
        <f>Y357+1</f>
        <v>85</v>
      </c>
      <c r="X357" s="84"/>
      <c r="Y357" s="78">
        <f>SUM(E345:E357)</f>
        <v>84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7"/>
      <c r="N358" s="297"/>
      <c r="O358" s="297"/>
      <c r="P358" s="297"/>
      <c r="Q358" s="297"/>
      <c r="R358" s="297"/>
      <c r="S358" s="297"/>
      <c r="T358" s="297"/>
      <c r="U358" s="298"/>
      <c r="V358" s="103"/>
      <c r="W358" s="84">
        <f>Y358+1</f>
        <v>85</v>
      </c>
      <c r="X358" s="84"/>
      <c r="Y358" s="78">
        <f>SUM(E345:E358)</f>
        <v>84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7"/>
      <c r="N359" s="297"/>
      <c r="O359" s="297"/>
      <c r="P359" s="297"/>
      <c r="Q359" s="297"/>
      <c r="R359" s="297"/>
      <c r="S359" s="297"/>
      <c r="T359" s="297"/>
      <c r="U359" s="298"/>
      <c r="V359" s="103"/>
      <c r="W359" s="84">
        <f>Y359+1</f>
        <v>85</v>
      </c>
      <c r="X359" s="84"/>
      <c r="Y359" s="78">
        <f>SUM(E345:E359)</f>
        <v>84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7"/>
      <c r="N360" s="297"/>
      <c r="O360" s="297"/>
      <c r="P360" s="297"/>
      <c r="Q360" s="297"/>
      <c r="R360" s="297"/>
      <c r="S360" s="297"/>
      <c r="T360" s="297"/>
      <c r="U360" s="298"/>
      <c r="V360" s="103"/>
      <c r="W360" s="84">
        <f t="shared" ref="W360:W368" si="152">Y360+1</f>
        <v>85</v>
      </c>
      <c r="X360" s="84"/>
      <c r="Y360" s="78">
        <f>SUM(E345:E360)</f>
        <v>84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7"/>
      <c r="N361" s="297"/>
      <c r="O361" s="297"/>
      <c r="P361" s="297"/>
      <c r="Q361" s="297"/>
      <c r="R361" s="297"/>
      <c r="S361" s="297"/>
      <c r="T361" s="297"/>
      <c r="U361" s="298"/>
      <c r="V361" s="103"/>
      <c r="W361" s="84">
        <f t="shared" si="152"/>
        <v>85</v>
      </c>
      <c r="X361" s="84"/>
      <c r="Y361" s="78">
        <f>SUM(E345:E361)</f>
        <v>84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7"/>
      <c r="N362" s="297"/>
      <c r="O362" s="297"/>
      <c r="P362" s="297"/>
      <c r="Q362" s="297"/>
      <c r="R362" s="297"/>
      <c r="S362" s="297"/>
      <c r="T362" s="297"/>
      <c r="U362" s="298"/>
      <c r="V362" s="103"/>
      <c r="W362" s="84">
        <f t="shared" si="152"/>
        <v>85</v>
      </c>
      <c r="X362" s="84"/>
      <c r="Y362" s="78">
        <f>SUM(E345:E362)</f>
        <v>84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7"/>
      <c r="N363" s="297"/>
      <c r="O363" s="297"/>
      <c r="P363" s="297"/>
      <c r="Q363" s="297"/>
      <c r="R363" s="297"/>
      <c r="S363" s="297"/>
      <c r="T363" s="297"/>
      <c r="U363" s="298"/>
      <c r="V363" s="103"/>
      <c r="W363" s="84">
        <f t="shared" si="152"/>
        <v>85</v>
      </c>
      <c r="X363" s="84"/>
      <c r="Y363" s="78">
        <f>SUM(E345:E363)</f>
        <v>84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7"/>
      <c r="N364" s="297"/>
      <c r="O364" s="297"/>
      <c r="P364" s="297"/>
      <c r="Q364" s="297"/>
      <c r="R364" s="297"/>
      <c r="S364" s="297"/>
      <c r="T364" s="297"/>
      <c r="U364" s="298"/>
      <c r="V364" s="103"/>
      <c r="W364" s="84">
        <f t="shared" si="152"/>
        <v>85</v>
      </c>
      <c r="X364" s="84"/>
      <c r="Y364" s="78">
        <f>SUM(E345:E364)</f>
        <v>84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7"/>
      <c r="N365" s="297"/>
      <c r="O365" s="297"/>
      <c r="P365" s="297"/>
      <c r="Q365" s="297"/>
      <c r="R365" s="297"/>
      <c r="S365" s="297"/>
      <c r="T365" s="297"/>
      <c r="U365" s="298"/>
      <c r="V365" s="103"/>
      <c r="W365" s="84">
        <f t="shared" si="152"/>
        <v>85</v>
      </c>
      <c r="X365" s="84"/>
      <c r="Y365" s="78">
        <f>SUM(E345:E365)</f>
        <v>84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7"/>
      <c r="N366" s="297"/>
      <c r="O366" s="297"/>
      <c r="P366" s="297"/>
      <c r="Q366" s="297"/>
      <c r="R366" s="297"/>
      <c r="S366" s="297"/>
      <c r="T366" s="297"/>
      <c r="U366" s="298"/>
      <c r="V366" s="103"/>
      <c r="W366" s="84">
        <f t="shared" si="152"/>
        <v>85</v>
      </c>
      <c r="X366" s="84"/>
      <c r="Y366" s="78">
        <f>SUM(E345:E366)</f>
        <v>84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7"/>
      <c r="N367" s="297"/>
      <c r="O367" s="297"/>
      <c r="P367" s="297"/>
      <c r="Q367" s="297"/>
      <c r="R367" s="297"/>
      <c r="S367" s="297"/>
      <c r="T367" s="297"/>
      <c r="U367" s="298"/>
      <c r="V367" s="103"/>
      <c r="W367" s="84">
        <f t="shared" si="152"/>
        <v>85</v>
      </c>
      <c r="X367" s="84"/>
      <c r="Y367" s="78">
        <f>SUM(E345:E367)</f>
        <v>84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7"/>
      <c r="N368" s="297"/>
      <c r="O368" s="297"/>
      <c r="P368" s="297"/>
      <c r="Q368" s="297"/>
      <c r="R368" s="297"/>
      <c r="S368" s="297"/>
      <c r="T368" s="297"/>
      <c r="U368" s="298"/>
      <c r="V368" s="103"/>
      <c r="W368" s="84">
        <f t="shared" si="152"/>
        <v>85</v>
      </c>
      <c r="X368" s="84"/>
      <c r="Y368" s="78">
        <f>SUM(E345:E368)</f>
        <v>84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7"/>
      <c r="N369" s="297"/>
      <c r="O369" s="297"/>
      <c r="P369" s="297"/>
      <c r="Q369" s="297"/>
      <c r="R369" s="297"/>
      <c r="S369" s="297"/>
      <c r="T369" s="297"/>
      <c r="U369" s="298"/>
      <c r="V369" s="103"/>
      <c r="W369" s="72"/>
      <c r="X369" s="72"/>
      <c r="Y369" s="78">
        <f>SUM(E345:E369)</f>
        <v>84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3" t="s">
        <v>321</v>
      </c>
      <c r="C370" s="285"/>
      <c r="D370" s="79"/>
      <c r="E370" s="80"/>
      <c r="F370" s="80"/>
      <c r="G370" s="81"/>
      <c r="H370" s="192"/>
      <c r="I370" s="192"/>
      <c r="J370" s="192"/>
      <c r="K370" s="82"/>
      <c r="L370" s="283" t="s">
        <v>306</v>
      </c>
      <c r="M370" s="284"/>
      <c r="N370" s="284"/>
      <c r="O370" s="284"/>
      <c r="P370" s="284"/>
      <c r="Q370" s="284"/>
      <c r="R370" s="284"/>
      <c r="S370" s="284"/>
      <c r="T370" s="284"/>
      <c r="U370" s="285"/>
      <c r="V370" s="104"/>
      <c r="W370" s="72"/>
      <c r="X370" s="72"/>
      <c r="Y370" s="72"/>
      <c r="Z370" s="72"/>
      <c r="AA370" s="72" t="str">
        <f t="shared" si="151"/>
        <v/>
      </c>
      <c r="AB370" s="72"/>
      <c r="AC370" s="72">
        <f>SUM(AC345:AC369)</f>
        <v>25</v>
      </c>
      <c r="AD370" s="72">
        <f>SUM(AD345:AD369)</f>
        <v>17</v>
      </c>
      <c r="AM370" s="109">
        <f>SUM(AM345:AM369)</f>
        <v>2</v>
      </c>
      <c r="AN370" s="109">
        <f>SUM(AN345:AN369)</f>
        <v>1</v>
      </c>
      <c r="AO370" s="109">
        <f>((COUNTIF(AO345:AO369,"Y")/3)*2)</f>
        <v>0</v>
      </c>
      <c r="AP370" s="109">
        <f>(COUNTIF(AO345:AO369,"Y")/3)</f>
        <v>0</v>
      </c>
      <c r="AQ370" s="109">
        <f>(COUNTIF(AQ345:AQ369,"Y")/2)</f>
        <v>0</v>
      </c>
      <c r="AR370" s="109">
        <f>(COUNTIF(AQ345:AQ369,"Y")/2)</f>
        <v>0</v>
      </c>
      <c r="BA370" s="228"/>
    </row>
    <row r="371" spans="1:53" ht="16.5" thickBot="1" x14ac:dyDescent="0.3">
      <c r="A371" s="88"/>
      <c r="B371" s="283" t="s">
        <v>307</v>
      </c>
      <c r="C371" s="285"/>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6" t="s">
        <v>222</v>
      </c>
      <c r="C375" s="287"/>
      <c r="D375" s="288" t="s">
        <v>223</v>
      </c>
      <c r="E375" s="289"/>
      <c r="F375" s="88"/>
      <c r="G375" s="290" t="s">
        <v>224</v>
      </c>
      <c r="H375" s="291"/>
      <c r="I375" s="28">
        <f>SUM(E386:E410)</f>
        <v>0</v>
      </c>
      <c r="J375" s="292" t="s">
        <v>225</v>
      </c>
      <c r="K375" s="293"/>
      <c r="L375" s="289"/>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9" t="s">
        <v>226</v>
      </c>
      <c r="AA375" s="300"/>
      <c r="AB375" s="301"/>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12</v>
      </c>
      <c r="D376" s="31" t="s">
        <v>229</v>
      </c>
      <c r="E376" s="66" t="str">
        <f>TEXT(IF('Cable Calculator'!AW7="","",'Cable Calculator'!AW7),)</f>
        <v/>
      </c>
      <c r="F376" s="88"/>
      <c r="G376" s="302" t="s">
        <v>230</v>
      </c>
      <c r="H376" s="289"/>
      <c r="I376" s="33">
        <f>E377-I375</f>
        <v>24</v>
      </c>
      <c r="J376" s="303" t="s">
        <v>231</v>
      </c>
      <c r="K376" s="304"/>
      <c r="L376" s="34">
        <f>I380</f>
        <v>637</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5" t="s">
        <v>232</v>
      </c>
      <c r="AA376" s="307" t="s">
        <v>233</v>
      </c>
      <c r="AB376" s="308"/>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311" t="s">
        <v>237</v>
      </c>
      <c r="H377" s="312"/>
      <c r="I377" s="35">
        <f>IF(E377=0,0,12-(MOD(I375,12)))</f>
        <v>12</v>
      </c>
      <c r="J377" s="303" t="s">
        <v>238</v>
      </c>
      <c r="K377" s="304"/>
      <c r="L377" s="39">
        <f>I381-I375</f>
        <v>648</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6"/>
      <c r="AA377" s="309"/>
      <c r="AB377" s="310"/>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279" t="s">
        <v>242</v>
      </c>
      <c r="H378" s="43" t="s">
        <v>243</v>
      </c>
      <c r="I378" s="35">
        <f>IF(E378&lt;&gt;0,1,0)</f>
        <v>1</v>
      </c>
      <c r="J378" s="311" t="s">
        <v>244</v>
      </c>
      <c r="K378" s="312"/>
      <c r="L378" s="44">
        <f>'Cable Calculator'!AW3</f>
        <v>2646</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637</v>
      </c>
      <c r="F379" s="88"/>
      <c r="G379" s="280"/>
      <c r="H379" s="47" t="s">
        <v>248</v>
      </c>
      <c r="I379" s="35">
        <f>IF(E378&lt;&gt;0,E378,0)</f>
        <v>12</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279" t="s">
        <v>251</v>
      </c>
      <c r="H380" s="51" t="s">
        <v>252</v>
      </c>
      <c r="I380" s="112">
        <f>E379</f>
        <v>637</v>
      </c>
      <c r="J380" s="313" t="s">
        <v>253</v>
      </c>
      <c r="K380" s="314"/>
      <c r="L380" s="315"/>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280"/>
      <c r="H381" s="47" t="s">
        <v>257</v>
      </c>
      <c r="I381" s="35">
        <f>IF(E379="","0",IF(AND(E376="EUC",E377=432), I380+(203-E378),IF(E379=0,0,(E379+(E377-E378)-1))))</f>
        <v>648</v>
      </c>
      <c r="J381" s="294" t="str">
        <f>IFERROR(IF(OR(E376="EUC",E376="SS"),"---",IF(OR(P375,S375),"NO 2F Tethers for RPX!",IF(OR(P377,S377),"NO 6F Tethers for RPX!","---"))),"---")</f>
        <v>---</v>
      </c>
      <c r="K381" s="295"/>
      <c r="L381" s="296"/>
      <c r="M381" s="294" t="str">
        <f>IF(E378&gt;60,"Dead Count &gt;60: Consider Downsize","---")</f>
        <v>---</v>
      </c>
      <c r="N381" s="295"/>
      <c r="O381" s="295"/>
      <c r="P381" s="295"/>
      <c r="Q381" s="295"/>
      <c r="R381" s="295"/>
      <c r="S381" s="295"/>
      <c r="T381" s="295"/>
      <c r="U381" s="296"/>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94"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5"/>
      <c r="L382" s="296"/>
      <c r="M382" s="294" t="str">
        <f>IF(AND(OR(E376="SS",E376="RPX",E376="EUC",E376="RPX-T"),(OR(C386="",C386="Field SPL"))),"Cannot have FlexNap cables without tethers","---")</f>
        <v>---</v>
      </c>
      <c r="N382" s="295"/>
      <c r="O382" s="295"/>
      <c r="P382" s="295"/>
      <c r="Q382" s="295"/>
      <c r="R382" s="295"/>
      <c r="S382" s="295"/>
      <c r="T382" s="295"/>
      <c r="U382" s="296"/>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4" t="str">
        <f>IF(AND(OR(E376="RPX", E376="RPX-T", E376="SS"),E377=216),"NO 216 For RPX, RPX-T, OR SS CABLE","---")</f>
        <v>---</v>
      </c>
      <c r="K383" s="295"/>
      <c r="L383" s="296"/>
      <c r="M383" s="294" t="str" cm="1">
        <f t="array" ref="M383">IF(AND(E376="",OR(C386:C410="FST",C386:C410="REV T",C386:C410="DBL REV",C386:C410="TPL REV", C386:C410="QD REV")),"Non-FlexNap cables cannot have tethers","---")</f>
        <v>---</v>
      </c>
      <c r="N383" s="295"/>
      <c r="O383" s="295"/>
      <c r="P383" s="295"/>
      <c r="Q383" s="295"/>
      <c r="R383" s="295"/>
      <c r="S383" s="295"/>
      <c r="T383" s="295"/>
      <c r="U383" s="296"/>
      <c r="V383" s="25"/>
      <c r="W383" s="58"/>
      <c r="X383" s="58"/>
      <c r="Y383" s="25"/>
      <c r="Z383" s="45">
        <v>6</v>
      </c>
      <c r="AA383" s="65">
        <v>61</v>
      </c>
      <c r="AB383" s="65">
        <v>72</v>
      </c>
      <c r="AC383" s="25"/>
      <c r="AD383" s="25"/>
      <c r="BA383" s="226"/>
    </row>
    <row r="384" spans="1:53" ht="15.75" customHeight="1" thickBot="1" x14ac:dyDescent="0.3">
      <c r="A384" s="88"/>
      <c r="B384" s="279" t="s">
        <v>260</v>
      </c>
      <c r="C384" s="316" t="s">
        <v>261</v>
      </c>
      <c r="D384" s="316" t="s">
        <v>262</v>
      </c>
      <c r="E384" s="318" t="s">
        <v>263</v>
      </c>
      <c r="F384" s="316" t="s">
        <v>264</v>
      </c>
      <c r="G384" s="281" t="s">
        <v>265</v>
      </c>
      <c r="H384" s="281" t="s">
        <v>266</v>
      </c>
      <c r="I384" s="281" t="s">
        <v>267</v>
      </c>
      <c r="J384" s="320" t="s">
        <v>268</v>
      </c>
      <c r="K384" s="316" t="s">
        <v>269</v>
      </c>
      <c r="L384" s="322" t="s">
        <v>270</v>
      </c>
      <c r="M384" s="324" t="s">
        <v>271</v>
      </c>
      <c r="N384" s="324"/>
      <c r="O384" s="324"/>
      <c r="P384" s="324"/>
      <c r="Q384" s="324"/>
      <c r="R384" s="324"/>
      <c r="S384" s="324"/>
      <c r="T384" s="324"/>
      <c r="U384" s="325"/>
      <c r="V384" s="107"/>
      <c r="W384" s="72"/>
      <c r="X384" s="72"/>
      <c r="Y384" s="72"/>
      <c r="Z384" s="45">
        <v>7</v>
      </c>
      <c r="AA384" s="65">
        <v>73</v>
      </c>
      <c r="AB384" s="65">
        <v>84</v>
      </c>
      <c r="AC384" s="25"/>
      <c r="AD384" s="25"/>
      <c r="BA384" s="228"/>
    </row>
    <row r="385" spans="1:53" ht="15.75" thickBot="1" x14ac:dyDescent="0.3">
      <c r="A385" s="88"/>
      <c r="B385" s="280"/>
      <c r="C385" s="317"/>
      <c r="D385" s="317"/>
      <c r="E385" s="319"/>
      <c r="F385" s="317"/>
      <c r="G385" s="282"/>
      <c r="H385" s="282"/>
      <c r="I385" s="282"/>
      <c r="J385" s="321"/>
      <c r="K385" s="317"/>
      <c r="L385" s="323"/>
      <c r="M385" s="326"/>
      <c r="N385" s="326"/>
      <c r="O385" s="326"/>
      <c r="P385" s="326"/>
      <c r="Q385" s="326"/>
      <c r="R385" s="326"/>
      <c r="S385" s="326"/>
      <c r="T385" s="326"/>
      <c r="U385" s="327"/>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97"/>
      <c r="N386" s="297"/>
      <c r="O386" s="297"/>
      <c r="P386" s="297"/>
      <c r="Q386" s="297"/>
      <c r="R386" s="297"/>
      <c r="S386" s="297"/>
      <c r="T386" s="297"/>
      <c r="U386" s="298"/>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97"/>
      <c r="N387" s="297"/>
      <c r="O387" s="297"/>
      <c r="P387" s="297"/>
      <c r="Q387" s="297"/>
      <c r="R387" s="297"/>
      <c r="S387" s="297"/>
      <c r="T387" s="297"/>
      <c r="U387" s="298"/>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97"/>
      <c r="N388" s="297"/>
      <c r="O388" s="297"/>
      <c r="P388" s="297"/>
      <c r="Q388" s="297"/>
      <c r="R388" s="297"/>
      <c r="S388" s="297"/>
      <c r="T388" s="297"/>
      <c r="U388" s="298"/>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97"/>
      <c r="N389" s="297"/>
      <c r="O389" s="297"/>
      <c r="P389" s="297"/>
      <c r="Q389" s="297"/>
      <c r="R389" s="297"/>
      <c r="S389" s="297"/>
      <c r="T389" s="297"/>
      <c r="U389" s="298"/>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97"/>
      <c r="N390" s="297"/>
      <c r="O390" s="297"/>
      <c r="P390" s="297"/>
      <c r="Q390" s="297"/>
      <c r="R390" s="297"/>
      <c r="S390" s="297"/>
      <c r="T390" s="297"/>
      <c r="U390" s="298"/>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7"/>
      <c r="N391" s="297"/>
      <c r="O391" s="297"/>
      <c r="P391" s="297"/>
      <c r="Q391" s="297"/>
      <c r="R391" s="297"/>
      <c r="S391" s="297"/>
      <c r="T391" s="297"/>
      <c r="U391" s="298"/>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7"/>
      <c r="N392" s="297"/>
      <c r="O392" s="297"/>
      <c r="P392" s="297"/>
      <c r="Q392" s="297"/>
      <c r="R392" s="297"/>
      <c r="S392" s="297"/>
      <c r="T392" s="297"/>
      <c r="U392" s="298"/>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7"/>
      <c r="N393" s="297"/>
      <c r="O393" s="297"/>
      <c r="P393" s="297"/>
      <c r="Q393" s="297"/>
      <c r="R393" s="297"/>
      <c r="S393" s="297"/>
      <c r="T393" s="297"/>
      <c r="U393" s="298"/>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7"/>
      <c r="N394" s="297"/>
      <c r="O394" s="297"/>
      <c r="P394" s="297"/>
      <c r="Q394" s="297"/>
      <c r="R394" s="297"/>
      <c r="S394" s="297"/>
      <c r="T394" s="297"/>
      <c r="U394" s="298"/>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7"/>
      <c r="N395" s="297"/>
      <c r="O395" s="297"/>
      <c r="P395" s="297"/>
      <c r="Q395" s="297"/>
      <c r="R395" s="297"/>
      <c r="S395" s="297"/>
      <c r="T395" s="297"/>
      <c r="U395" s="298"/>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7"/>
      <c r="N396" s="297"/>
      <c r="O396" s="297"/>
      <c r="P396" s="297"/>
      <c r="Q396" s="297"/>
      <c r="R396" s="297"/>
      <c r="S396" s="297"/>
      <c r="T396" s="297"/>
      <c r="U396" s="298"/>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7"/>
      <c r="N397" s="297"/>
      <c r="O397" s="297"/>
      <c r="P397" s="297"/>
      <c r="Q397" s="297"/>
      <c r="R397" s="297"/>
      <c r="S397" s="297"/>
      <c r="T397" s="297"/>
      <c r="U397" s="298"/>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7"/>
      <c r="N398" s="297"/>
      <c r="O398" s="297"/>
      <c r="P398" s="297"/>
      <c r="Q398" s="297"/>
      <c r="R398" s="297"/>
      <c r="S398" s="297"/>
      <c r="T398" s="297"/>
      <c r="U398" s="298"/>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7"/>
      <c r="N399" s="297"/>
      <c r="O399" s="297"/>
      <c r="P399" s="297"/>
      <c r="Q399" s="297"/>
      <c r="R399" s="297"/>
      <c r="S399" s="297"/>
      <c r="T399" s="297"/>
      <c r="U399" s="298"/>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7"/>
      <c r="N400" s="297"/>
      <c r="O400" s="297"/>
      <c r="P400" s="297"/>
      <c r="Q400" s="297"/>
      <c r="R400" s="297"/>
      <c r="S400" s="297"/>
      <c r="T400" s="297"/>
      <c r="U400" s="298"/>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7"/>
      <c r="N401" s="297"/>
      <c r="O401" s="297"/>
      <c r="P401" s="297"/>
      <c r="Q401" s="297"/>
      <c r="R401" s="297"/>
      <c r="S401" s="297"/>
      <c r="T401" s="297"/>
      <c r="U401" s="298"/>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7"/>
      <c r="N402" s="297"/>
      <c r="O402" s="297"/>
      <c r="P402" s="297"/>
      <c r="Q402" s="297"/>
      <c r="R402" s="297"/>
      <c r="S402" s="297"/>
      <c r="T402" s="297"/>
      <c r="U402" s="298"/>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7"/>
      <c r="N403" s="297"/>
      <c r="O403" s="297"/>
      <c r="P403" s="297"/>
      <c r="Q403" s="297"/>
      <c r="R403" s="297"/>
      <c r="S403" s="297"/>
      <c r="T403" s="297"/>
      <c r="U403" s="298"/>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7"/>
      <c r="N404" s="297"/>
      <c r="O404" s="297"/>
      <c r="P404" s="297"/>
      <c r="Q404" s="297"/>
      <c r="R404" s="297"/>
      <c r="S404" s="297"/>
      <c r="T404" s="297"/>
      <c r="U404" s="298"/>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7"/>
      <c r="N405" s="297"/>
      <c r="O405" s="297"/>
      <c r="P405" s="297"/>
      <c r="Q405" s="297"/>
      <c r="R405" s="297"/>
      <c r="S405" s="297"/>
      <c r="T405" s="297"/>
      <c r="U405" s="298"/>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7"/>
      <c r="N406" s="297"/>
      <c r="O406" s="297"/>
      <c r="P406" s="297"/>
      <c r="Q406" s="297"/>
      <c r="R406" s="297"/>
      <c r="S406" s="297"/>
      <c r="T406" s="297"/>
      <c r="U406" s="298"/>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7"/>
      <c r="N407" s="297"/>
      <c r="O407" s="297"/>
      <c r="P407" s="297"/>
      <c r="Q407" s="297"/>
      <c r="R407" s="297"/>
      <c r="S407" s="297"/>
      <c r="T407" s="297"/>
      <c r="U407" s="298"/>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7"/>
      <c r="N408" s="297"/>
      <c r="O408" s="297"/>
      <c r="P408" s="297"/>
      <c r="Q408" s="297"/>
      <c r="R408" s="297"/>
      <c r="S408" s="297"/>
      <c r="T408" s="297"/>
      <c r="U408" s="298"/>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7"/>
      <c r="N409" s="297"/>
      <c r="O409" s="297"/>
      <c r="P409" s="297"/>
      <c r="Q409" s="297"/>
      <c r="R409" s="297"/>
      <c r="S409" s="297"/>
      <c r="T409" s="297"/>
      <c r="U409" s="298"/>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7"/>
      <c r="N410" s="297"/>
      <c r="O410" s="297"/>
      <c r="P410" s="297"/>
      <c r="Q410" s="297"/>
      <c r="R410" s="297"/>
      <c r="S410" s="297"/>
      <c r="T410" s="297"/>
      <c r="U410" s="298"/>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3" t="s">
        <v>323</v>
      </c>
      <c r="C411" s="285"/>
      <c r="D411" s="79"/>
      <c r="E411" s="80"/>
      <c r="F411" s="80"/>
      <c r="G411" s="81"/>
      <c r="H411" s="192"/>
      <c r="I411" s="192"/>
      <c r="J411" s="192"/>
      <c r="K411" s="82"/>
      <c r="L411" s="283" t="s">
        <v>306</v>
      </c>
      <c r="M411" s="284"/>
      <c r="N411" s="284"/>
      <c r="O411" s="284"/>
      <c r="P411" s="284"/>
      <c r="Q411" s="284"/>
      <c r="R411" s="284"/>
      <c r="S411" s="284"/>
      <c r="T411" s="284"/>
      <c r="U411" s="285"/>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3" t="s">
        <v>307</v>
      </c>
      <c r="C412" s="285"/>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6" t="s">
        <v>222</v>
      </c>
      <c r="C416" s="287"/>
      <c r="D416" s="288" t="s">
        <v>223</v>
      </c>
      <c r="E416" s="289"/>
      <c r="F416" s="88"/>
      <c r="G416" s="290" t="s">
        <v>224</v>
      </c>
      <c r="H416" s="291"/>
      <c r="I416" s="28">
        <f>SUM(E427:E451)</f>
        <v>12</v>
      </c>
      <c r="J416" s="292" t="s">
        <v>225</v>
      </c>
      <c r="K416" s="293"/>
      <c r="L416" s="289"/>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9" t="s">
        <v>226</v>
      </c>
      <c r="AA416" s="300"/>
      <c r="AB416" s="301"/>
      <c r="AC416" s="25"/>
      <c r="AD416" s="25"/>
      <c r="AH416" s="109">
        <v>2</v>
      </c>
      <c r="AI416" s="109" t="str">
        <f>IF($E417="SS",COUNTIFS($C427:$C451,"FST",$E427:$E451,"2"),"0")</f>
        <v>0</v>
      </c>
      <c r="AJ416" s="109">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1</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RPX</v>
      </c>
      <c r="F417" s="88"/>
      <c r="G417" s="302" t="s">
        <v>230</v>
      </c>
      <c r="H417" s="289"/>
      <c r="I417" s="33">
        <f>E418-I416</f>
        <v>12</v>
      </c>
      <c r="J417" s="303" t="s">
        <v>231</v>
      </c>
      <c r="K417" s="304"/>
      <c r="L417" s="34">
        <f>I421</f>
        <v>733</v>
      </c>
      <c r="M417" s="196">
        <v>4</v>
      </c>
      <c r="N417" s="35">
        <f>SUM(AI417,AI428)</f>
        <v>0</v>
      </c>
      <c r="O417" s="35">
        <v>0</v>
      </c>
      <c r="P417" s="35">
        <f>SUM(AJ417,AJ428)</f>
        <v>3</v>
      </c>
      <c r="Q417" s="35">
        <v>0</v>
      </c>
      <c r="R417" s="35">
        <f>COUNTIFS($E427:$E451,"4",$F427:$F451,"Pole",$C427:$C451,"FST")</f>
        <v>3</v>
      </c>
      <c r="S417" s="35">
        <f>SUM(AL417,AK428)</f>
        <v>0</v>
      </c>
      <c r="T417" s="35">
        <v>0</v>
      </c>
      <c r="U417" s="35">
        <f>SUM(AK417,AL428)</f>
        <v>0</v>
      </c>
      <c r="V417" s="35">
        <v>0</v>
      </c>
      <c r="W417" s="34">
        <f>COUNTIFS($E427:$E451,"4",$F427:$F451,"HH",$C427:$C451,"FST")</f>
        <v>0</v>
      </c>
      <c r="X417" s="35">
        <f>COUNTIFS($E427:$E451,"4",$F427:$F451,"Ped",$C427:$C451,"FST")</f>
        <v>0</v>
      </c>
      <c r="Y417" s="25"/>
      <c r="Z417" s="305" t="s">
        <v>232</v>
      </c>
      <c r="AA417" s="307" t="s">
        <v>233</v>
      </c>
      <c r="AB417" s="308"/>
      <c r="AC417" s="25"/>
      <c r="AD417" s="25"/>
      <c r="AH417" s="109">
        <v>4</v>
      </c>
      <c r="AI417" s="109" t="str">
        <f>IF($E417="SS",COUNTIFS($C427:$C451,"FST",$E427:$E451,"4"),"0")</f>
        <v>0</v>
      </c>
      <c r="AJ417" s="109">
        <f>IF($E417="RPX",COUNTIFS($C427:$C451,"FST",$E427:$E451,"4"),"0")</f>
        <v>3</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311" t="s">
        <v>237</v>
      </c>
      <c r="H418" s="312"/>
      <c r="I418" s="35">
        <f>IF(E418=0,0,12-(MOD(I416,12)))</f>
        <v>12</v>
      </c>
      <c r="J418" s="303" t="s">
        <v>238</v>
      </c>
      <c r="K418" s="304"/>
      <c r="L418" s="39">
        <f>I422-I416</f>
        <v>732</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6"/>
      <c r="AA418" s="309"/>
      <c r="AB418" s="310"/>
      <c r="AC418" s="25"/>
      <c r="AD418" s="25"/>
      <c r="AH418" s="109">
        <v>6</v>
      </c>
      <c r="AI418" s="109" t="str">
        <f>IF($E417="SS",COUNTIFS($C427:$C451,"FST",$E427:$E451,"6"),"0")</f>
        <v>0</v>
      </c>
      <c r="AJ418" s="109">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279" t="s">
        <v>242</v>
      </c>
      <c r="H419" s="43" t="s">
        <v>243</v>
      </c>
      <c r="I419" s="35">
        <f>IF(E419&lt;&gt;0,1,0)</f>
        <v>1</v>
      </c>
      <c r="J419" s="311" t="s">
        <v>244</v>
      </c>
      <c r="K419" s="312"/>
      <c r="L419" s="44">
        <f>'Cable Calculator'!BB3</f>
        <v>576</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733</v>
      </c>
      <c r="F420" s="88"/>
      <c r="G420" s="280"/>
      <c r="H420" s="47" t="s">
        <v>248</v>
      </c>
      <c r="I420" s="35">
        <f>IF(E419&lt;&gt;0,E419,0)</f>
        <v>12</v>
      </c>
      <c r="J420" s="194"/>
      <c r="K420" s="195"/>
      <c r="L420" s="48"/>
      <c r="M420" s="196">
        <v>12</v>
      </c>
      <c r="N420" s="35" t="str">
        <f>IF($E417="SS",SUM(AI420,AJ431,AM452,AO452,AQ452),"0")</f>
        <v>0</v>
      </c>
      <c r="O420" s="35" t="str">
        <f>IF($E417="SS",SUM(AN452,AP452,AR452),"0")</f>
        <v>0</v>
      </c>
      <c r="P420" s="35">
        <f>IF($E417="RPX",SUM(AJ420,AJ431,AM452,AO452,AQ452),"0")</f>
        <v>0</v>
      </c>
      <c r="Q420" s="35">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279" t="s">
        <v>251</v>
      </c>
      <c r="H421" s="51" t="s">
        <v>252</v>
      </c>
      <c r="I421" s="112">
        <f>E420</f>
        <v>733</v>
      </c>
      <c r="J421" s="313" t="s">
        <v>253</v>
      </c>
      <c r="K421" s="314"/>
      <c r="L421" s="315"/>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Y</v>
      </c>
      <c r="F422" s="88"/>
      <c r="G422" s="280"/>
      <c r="H422" s="47" t="s">
        <v>257</v>
      </c>
      <c r="I422" s="35">
        <f>IF(E420="","0",IF(AND(E417="EUC",E418=432), I421+(203-E419),IF(E420=0,0,(E420+(E418-E419)-1))))</f>
        <v>744</v>
      </c>
      <c r="J422" s="294" t="str">
        <f>IFERROR(IF(OR(E417="EUC",E417="SS"),"---",IF(OR(P416,S416),"NO 2F Tethers for RPX!",IF(OR(P418,S418),"NO 6F Tethers for RPX!","---"))),"---")</f>
        <v>---</v>
      </c>
      <c r="K422" s="295"/>
      <c r="L422" s="296"/>
      <c r="M422" s="294" t="str">
        <f>IF(E419&gt;60,"Dead Count &gt;60: Consider Downsize","---")</f>
        <v>---</v>
      </c>
      <c r="N422" s="295"/>
      <c r="O422" s="295"/>
      <c r="P422" s="295"/>
      <c r="Q422" s="295"/>
      <c r="R422" s="295"/>
      <c r="S422" s="295"/>
      <c r="T422" s="295"/>
      <c r="U422" s="296"/>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94"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5"/>
      <c r="L423" s="296"/>
      <c r="M423" s="294" t="str">
        <f>IF(AND(OR(E417="SS",E417="RPX",E417="EUC",E417="RPX-T"),(OR(C427="",C427="Field SPL"))),"Cannot have FlexNap cables without tethers","---")</f>
        <v>---</v>
      </c>
      <c r="N423" s="295"/>
      <c r="O423" s="295"/>
      <c r="P423" s="295"/>
      <c r="Q423" s="295"/>
      <c r="R423" s="295"/>
      <c r="S423" s="295"/>
      <c r="T423" s="295"/>
      <c r="U423" s="296"/>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4" t="str">
        <f>IF(AND(OR(E417="RPX", E417="RPX-T", E417="SS"),E418=216),"NO 216 For RPX, RPX-T, OR SS CABLE","---")</f>
        <v>---</v>
      </c>
      <c r="K424" s="295"/>
      <c r="L424" s="296"/>
      <c r="M424" s="294" t="str" cm="1">
        <f t="array" ref="M424">IF(AND(E417="",OR(C427:C451="FST",C427:C451="REV T",C427:C451="DBL REV",C427:C451="TPL REV", C427:C451="QD REV")),"Non-FlexNap cables cannot have tethers","---")</f>
        <v>---</v>
      </c>
      <c r="N424" s="295"/>
      <c r="O424" s="295"/>
      <c r="P424" s="295"/>
      <c r="Q424" s="295"/>
      <c r="R424" s="295"/>
      <c r="S424" s="295"/>
      <c r="T424" s="295"/>
      <c r="U424" s="296"/>
      <c r="V424" s="25"/>
      <c r="W424" s="58"/>
      <c r="X424" s="58"/>
      <c r="Y424" s="25"/>
      <c r="Z424" s="45">
        <v>6</v>
      </c>
      <c r="AA424" s="65">
        <v>61</v>
      </c>
      <c r="AB424" s="65">
        <v>72</v>
      </c>
      <c r="AC424" s="25"/>
      <c r="AD424" s="25"/>
      <c r="BA424" s="226"/>
    </row>
    <row r="425" spans="1:53" ht="15.75" customHeight="1" thickBot="1" x14ac:dyDescent="0.3">
      <c r="A425" s="88"/>
      <c r="B425" s="279" t="s">
        <v>260</v>
      </c>
      <c r="C425" s="316" t="s">
        <v>261</v>
      </c>
      <c r="D425" s="316" t="s">
        <v>262</v>
      </c>
      <c r="E425" s="318" t="s">
        <v>263</v>
      </c>
      <c r="F425" s="316" t="s">
        <v>264</v>
      </c>
      <c r="G425" s="281" t="s">
        <v>265</v>
      </c>
      <c r="H425" s="281" t="s">
        <v>266</v>
      </c>
      <c r="I425" s="281" t="s">
        <v>267</v>
      </c>
      <c r="J425" s="320" t="s">
        <v>268</v>
      </c>
      <c r="K425" s="316" t="s">
        <v>269</v>
      </c>
      <c r="L425" s="322" t="s">
        <v>270</v>
      </c>
      <c r="M425" s="324" t="s">
        <v>271</v>
      </c>
      <c r="N425" s="324"/>
      <c r="O425" s="324"/>
      <c r="P425" s="324"/>
      <c r="Q425" s="324"/>
      <c r="R425" s="324"/>
      <c r="S425" s="324"/>
      <c r="T425" s="324"/>
      <c r="U425" s="325"/>
      <c r="V425" s="107"/>
      <c r="W425" s="72"/>
      <c r="X425" s="72"/>
      <c r="Y425" s="72"/>
      <c r="Z425" s="45">
        <v>7</v>
      </c>
      <c r="AA425" s="65">
        <v>73</v>
      </c>
      <c r="AB425" s="65">
        <v>84</v>
      </c>
      <c r="AC425" s="25"/>
      <c r="AD425" s="25"/>
      <c r="BA425" s="228"/>
    </row>
    <row r="426" spans="1:53" ht="15.75" thickBot="1" x14ac:dyDescent="0.3">
      <c r="A426" s="88"/>
      <c r="B426" s="280"/>
      <c r="C426" s="317"/>
      <c r="D426" s="317"/>
      <c r="E426" s="319"/>
      <c r="F426" s="317"/>
      <c r="G426" s="282"/>
      <c r="H426" s="282"/>
      <c r="I426" s="282"/>
      <c r="J426" s="321"/>
      <c r="K426" s="317"/>
      <c r="L426" s="323"/>
      <c r="M426" s="326"/>
      <c r="N426" s="326"/>
      <c r="O426" s="326"/>
      <c r="P426" s="326"/>
      <c r="Q426" s="326"/>
      <c r="R426" s="326"/>
      <c r="S426" s="326"/>
      <c r="T426" s="326"/>
      <c r="U426" s="327"/>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747</v>
      </c>
      <c r="E427" s="32">
        <v>4</v>
      </c>
      <c r="F427" s="32" t="s">
        <v>483</v>
      </c>
      <c r="G427" s="68" t="s">
        <v>277</v>
      </c>
      <c r="H427" s="69">
        <f>IF(I427=0,0,I427-(E427-1))</f>
        <v>741</v>
      </c>
      <c r="I427" s="70">
        <f>IF(E427=0,0,I422)</f>
        <v>744</v>
      </c>
      <c r="J427" s="71" t="s">
        <v>278</v>
      </c>
      <c r="K427" s="32"/>
      <c r="L427" s="233"/>
      <c r="M427" s="297"/>
      <c r="N427" s="297"/>
      <c r="O427" s="297"/>
      <c r="P427" s="297"/>
      <c r="Q427" s="297"/>
      <c r="R427" s="297"/>
      <c r="S427" s="297"/>
      <c r="T427" s="297"/>
      <c r="U427" s="298"/>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741-744</v>
      </c>
      <c r="AF427" s="109" t="str">
        <f t="shared" ref="AF427:AF451" si="173">IF(C427="Field SPL","N","Y")</f>
        <v>Y</v>
      </c>
      <c r="AG427" s="109" t="str">
        <f t="shared" ref="AG427:AG451" si="174">IF(OR(E$417="RPX",E$417="SS"),"A","B")</f>
        <v>A</v>
      </c>
      <c r="AH427" s="109">
        <v>2</v>
      </c>
      <c r="AI427" s="109" t="str">
        <f>IF(E417="SS",COUNTIFS(C427:C451,"TCF",E427:E451,"2"),"")</f>
        <v/>
      </c>
      <c r="AJ427" s="109">
        <f>IF(E417="RPX",COUNTIFS(C427:C451,"TCF",E427:E451,"2"),"")</f>
        <v>0</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748</v>
      </c>
      <c r="E428" s="32">
        <v>4</v>
      </c>
      <c r="F428" s="32" t="s">
        <v>483</v>
      </c>
      <c r="G428" s="68" t="s">
        <v>277</v>
      </c>
      <c r="H428" s="69">
        <f t="shared" ref="H428:H451" si="179">IF(E428=0,0,I428-(E428-1))</f>
        <v>737</v>
      </c>
      <c r="I428" s="70">
        <f t="shared" ref="I428:I451" si="180">IF(E428=0,0,H427-1)</f>
        <v>740</v>
      </c>
      <c r="J428" s="73" t="str">
        <f>IF(C428="","--",IF(AND(C428&lt;&gt;"FST",C428&lt;&gt;"TCF",BA427&lt;&gt;0),BA427,"--"))</f>
        <v>--</v>
      </c>
      <c r="K428" s="32"/>
      <c r="L428" s="233"/>
      <c r="M428" s="297"/>
      <c r="N428" s="297"/>
      <c r="O428" s="297"/>
      <c r="P428" s="297"/>
      <c r="Q428" s="297"/>
      <c r="R428" s="297"/>
      <c r="S428" s="297"/>
      <c r="T428" s="297"/>
      <c r="U428" s="298"/>
      <c r="V428" s="103"/>
      <c r="W428" s="72"/>
      <c r="X428" s="72"/>
      <c r="Y428" s="72"/>
      <c r="Z428" s="45">
        <v>10</v>
      </c>
      <c r="AA428" s="46">
        <v>109</v>
      </c>
      <c r="AB428" s="46">
        <v>120</v>
      </c>
      <c r="AC428" s="72">
        <f t="shared" si="170"/>
        <v>1</v>
      </c>
      <c r="AD428" s="72">
        <f t="shared" si="171"/>
        <v>0</v>
      </c>
      <c r="AE428" s="109" t="str">
        <f t="shared" si="172"/>
        <v>737-740</v>
      </c>
      <c r="AF428" s="109" t="str">
        <f t="shared" si="173"/>
        <v>Y</v>
      </c>
      <c r="AG428" s="109" t="str">
        <f t="shared" si="174"/>
        <v>A</v>
      </c>
      <c r="AH428" s="109">
        <v>4</v>
      </c>
      <c r="AI428" s="109" t="str">
        <f>IF(E417="SS",COUNTIFS(C427:C451,"TCF",E427:E451,"4"),"")</f>
        <v/>
      </c>
      <c r="AJ428" s="109">
        <f>IF(E417="RPX",COUNTIFS(C427:C451,"TCF",E427:E451,"4"),"")</f>
        <v>0</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749</v>
      </c>
      <c r="E429" s="32">
        <v>4</v>
      </c>
      <c r="F429" s="32" t="s">
        <v>483</v>
      </c>
      <c r="G429" s="75" t="s">
        <v>277</v>
      </c>
      <c r="H429" s="69">
        <f t="shared" si="179"/>
        <v>733</v>
      </c>
      <c r="I429" s="70">
        <f t="shared" si="180"/>
        <v>736</v>
      </c>
      <c r="J429" s="73" t="str">
        <f t="shared" ref="J429:J451" si="181">IF(C429="","--",IF(AND(C429&lt;&gt;"FST",C429&lt;&gt;"TCF",BA428&lt;&gt;0),BA428,"--"))</f>
        <v>--</v>
      </c>
      <c r="K429" s="32"/>
      <c r="L429" s="233"/>
      <c r="M429" s="297"/>
      <c r="N429" s="297"/>
      <c r="O429" s="297"/>
      <c r="P429" s="297"/>
      <c r="Q429" s="297"/>
      <c r="R429" s="297"/>
      <c r="S429" s="297"/>
      <c r="T429" s="297"/>
      <c r="U429" s="298"/>
      <c r="V429" s="103"/>
      <c r="W429" s="72"/>
      <c r="X429" s="72"/>
      <c r="Y429" s="72"/>
      <c r="Z429" s="45">
        <v>11</v>
      </c>
      <c r="AA429" s="46">
        <v>121</v>
      </c>
      <c r="AB429" s="46">
        <v>132</v>
      </c>
      <c r="AC429" s="72">
        <f t="shared" si="170"/>
        <v>1</v>
      </c>
      <c r="AD429" s="72">
        <f t="shared" si="171"/>
        <v>0</v>
      </c>
      <c r="AE429" s="109" t="str">
        <f t="shared" si="172"/>
        <v>733-736</v>
      </c>
      <c r="AF429" s="109" t="str">
        <f t="shared" si="173"/>
        <v>Y</v>
      </c>
      <c r="AG429" s="109" t="str">
        <f t="shared" si="174"/>
        <v>A</v>
      </c>
      <c r="AH429" s="109">
        <v>6</v>
      </c>
      <c r="AI429" s="109" t="str">
        <f>IF(E417="SS",COUNTIFS(C427:C451,"TCF",E427:E451,"6"),"")</f>
        <v/>
      </c>
      <c r="AJ429" s="109">
        <f>IF(E417="RPX",COUNTIFS(C427:C451,"TCF",E427:E451,"6"),"")</f>
        <v>0</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97"/>
      <c r="N430" s="297"/>
      <c r="O430" s="297"/>
      <c r="P430" s="297"/>
      <c r="Q430" s="297"/>
      <c r="R430" s="297"/>
      <c r="S430" s="297"/>
      <c r="T430" s="297"/>
      <c r="U430" s="298"/>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A</v>
      </c>
      <c r="AH430" s="109">
        <v>8</v>
      </c>
      <c r="AI430" s="109" t="str">
        <f>IF(E417="SS",COUNTIFS(C427:C451,"TCF",E427:E451,"8"),"")</f>
        <v/>
      </c>
      <c r="AJ430" s="109">
        <f>IF(E417="RPX",COUNTIFS(C427:C451,"TCF",E427:E451,"8"),"")</f>
        <v>0</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7"/>
      <c r="N431" s="297"/>
      <c r="O431" s="297"/>
      <c r="P431" s="297"/>
      <c r="Q431" s="297"/>
      <c r="R431" s="297"/>
      <c r="S431" s="297"/>
      <c r="T431" s="297"/>
      <c r="U431" s="29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A</v>
      </c>
      <c r="AH431" s="109">
        <v>12</v>
      </c>
      <c r="AI431" s="109" t="str">
        <f>IF(E417="SS",COUNTIFS(C427:C451,"TCF",E427:E451,"12"),"")</f>
        <v/>
      </c>
      <c r="AJ431" s="109">
        <f>IF(E417="RPX",COUNTIFS(C427:C451,"TCF",E427:E451,"12"),"")</f>
        <v>0</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7"/>
      <c r="N432" s="297"/>
      <c r="O432" s="297"/>
      <c r="P432" s="297"/>
      <c r="Q432" s="297"/>
      <c r="R432" s="297"/>
      <c r="S432" s="297"/>
      <c r="T432" s="297"/>
      <c r="U432" s="29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A</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7"/>
      <c r="N433" s="297"/>
      <c r="O433" s="297"/>
      <c r="P433" s="297"/>
      <c r="Q433" s="297"/>
      <c r="R433" s="297"/>
      <c r="S433" s="297"/>
      <c r="T433" s="297"/>
      <c r="U433" s="29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A</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7"/>
      <c r="N434" s="297"/>
      <c r="O434" s="297"/>
      <c r="P434" s="297"/>
      <c r="Q434" s="297"/>
      <c r="R434" s="297"/>
      <c r="S434" s="297"/>
      <c r="T434" s="297"/>
      <c r="U434" s="29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A</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7"/>
      <c r="N435" s="297"/>
      <c r="O435" s="297"/>
      <c r="P435" s="297"/>
      <c r="Q435" s="297"/>
      <c r="R435" s="297"/>
      <c r="S435" s="297"/>
      <c r="T435" s="297"/>
      <c r="U435" s="29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A</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7"/>
      <c r="N436" s="297"/>
      <c r="O436" s="297"/>
      <c r="P436" s="297"/>
      <c r="Q436" s="297"/>
      <c r="R436" s="297"/>
      <c r="S436" s="297"/>
      <c r="T436" s="297"/>
      <c r="U436" s="29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A</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7"/>
      <c r="N437" s="297"/>
      <c r="O437" s="297"/>
      <c r="P437" s="297"/>
      <c r="Q437" s="297"/>
      <c r="R437" s="297"/>
      <c r="S437" s="297"/>
      <c r="T437" s="297"/>
      <c r="U437" s="298"/>
      <c r="V437" s="103"/>
      <c r="W437" s="84"/>
      <c r="X437" s="84"/>
      <c r="Y437" s="72"/>
      <c r="Z437" s="72"/>
      <c r="AA437" s="72"/>
      <c r="AB437" s="72"/>
      <c r="AC437" s="72">
        <f t="shared" si="170"/>
        <v>1</v>
      </c>
      <c r="AD437" s="72">
        <f t="shared" si="171"/>
        <v>1</v>
      </c>
      <c r="AE437" s="109" t="str">
        <f t="shared" si="172"/>
        <v>0-0</v>
      </c>
      <c r="AF437" s="109" t="str">
        <f t="shared" si="173"/>
        <v>Y</v>
      </c>
      <c r="AG437" s="109" t="str">
        <f t="shared" si="174"/>
        <v>A</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7"/>
      <c r="N438" s="297"/>
      <c r="O438" s="297"/>
      <c r="P438" s="297"/>
      <c r="Q438" s="297"/>
      <c r="R438" s="297"/>
      <c r="S438" s="297"/>
      <c r="T438" s="297"/>
      <c r="U438" s="298"/>
      <c r="V438" s="103"/>
      <c r="W438" s="84">
        <f>Y438+1</f>
        <v>13</v>
      </c>
      <c r="X438" s="84"/>
      <c r="Y438" s="78">
        <f>SUM(E427:E438)</f>
        <v>12</v>
      </c>
      <c r="Z438" s="72"/>
      <c r="AA438" s="72"/>
      <c r="AB438" s="72"/>
      <c r="AC438" s="72">
        <f t="shared" si="170"/>
        <v>1</v>
      </c>
      <c r="AD438" s="72">
        <f t="shared" si="171"/>
        <v>1</v>
      </c>
      <c r="AE438" s="109" t="str">
        <f t="shared" si="172"/>
        <v>0-0</v>
      </c>
      <c r="AF438" s="109" t="str">
        <f t="shared" si="173"/>
        <v>Y</v>
      </c>
      <c r="AG438" s="109" t="str">
        <f t="shared" si="174"/>
        <v>A</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7"/>
      <c r="N439" s="297"/>
      <c r="O439" s="297"/>
      <c r="P439" s="297"/>
      <c r="Q439" s="297"/>
      <c r="R439" s="297"/>
      <c r="S439" s="297"/>
      <c r="T439" s="297"/>
      <c r="U439" s="298"/>
      <c r="V439" s="103"/>
      <c r="W439" s="84">
        <f>Y439+1</f>
        <v>13</v>
      </c>
      <c r="X439" s="84"/>
      <c r="Y439" s="78">
        <f>SUM(E427:E439)</f>
        <v>12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A</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7"/>
      <c r="N440" s="297"/>
      <c r="O440" s="297"/>
      <c r="P440" s="297"/>
      <c r="Q440" s="297"/>
      <c r="R440" s="297"/>
      <c r="S440" s="297"/>
      <c r="T440" s="297"/>
      <c r="U440" s="298"/>
      <c r="V440" s="103"/>
      <c r="W440" s="84">
        <f>Y440+1</f>
        <v>13</v>
      </c>
      <c r="X440" s="84"/>
      <c r="Y440" s="78">
        <f>SUM(E427:E440)</f>
        <v>12</v>
      </c>
      <c r="Z440" s="72" t="str">
        <f t="shared" si="184"/>
        <v/>
      </c>
      <c r="AA440" s="72"/>
      <c r="AB440" s="72"/>
      <c r="AC440" s="72">
        <f t="shared" si="170"/>
        <v>1</v>
      </c>
      <c r="AD440" s="72">
        <f t="shared" si="171"/>
        <v>1</v>
      </c>
      <c r="AE440" s="109" t="str">
        <f t="shared" si="172"/>
        <v>0-0</v>
      </c>
      <c r="AF440" s="109" t="str">
        <f t="shared" si="173"/>
        <v>Y</v>
      </c>
      <c r="AG440" s="109" t="str">
        <f t="shared" si="174"/>
        <v>A</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7"/>
      <c r="N441" s="297"/>
      <c r="O441" s="297"/>
      <c r="P441" s="297"/>
      <c r="Q441" s="297"/>
      <c r="R441" s="297"/>
      <c r="S441" s="297"/>
      <c r="T441" s="297"/>
      <c r="U441" s="298"/>
      <c r="V441" s="103"/>
      <c r="W441" s="84">
        <f>Y441+1</f>
        <v>13</v>
      </c>
      <c r="X441" s="84"/>
      <c r="Y441" s="78">
        <f>SUM(E427:E441)</f>
        <v>12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A</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7"/>
      <c r="N442" s="297"/>
      <c r="O442" s="297"/>
      <c r="P442" s="297"/>
      <c r="Q442" s="297"/>
      <c r="R442" s="297"/>
      <c r="S442" s="297"/>
      <c r="T442" s="297"/>
      <c r="U442" s="298"/>
      <c r="V442" s="103"/>
      <c r="W442" s="84">
        <f t="shared" ref="W442:W450" si="186">Y442+1</f>
        <v>13</v>
      </c>
      <c r="X442" s="84"/>
      <c r="Y442" s="78">
        <f>SUM(E427:E442)</f>
        <v>12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A</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7"/>
      <c r="N443" s="297"/>
      <c r="O443" s="297"/>
      <c r="P443" s="297"/>
      <c r="Q443" s="297"/>
      <c r="R443" s="297"/>
      <c r="S443" s="297"/>
      <c r="T443" s="297"/>
      <c r="U443" s="298"/>
      <c r="V443" s="103"/>
      <c r="W443" s="84">
        <f t="shared" si="186"/>
        <v>13</v>
      </c>
      <c r="X443" s="84"/>
      <c r="Y443" s="78">
        <f>SUM(E427:E443)</f>
        <v>12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A</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7"/>
      <c r="N444" s="297"/>
      <c r="O444" s="297"/>
      <c r="P444" s="297"/>
      <c r="Q444" s="297"/>
      <c r="R444" s="297"/>
      <c r="S444" s="297"/>
      <c r="T444" s="297"/>
      <c r="U444" s="298"/>
      <c r="V444" s="103"/>
      <c r="W444" s="84">
        <f t="shared" si="186"/>
        <v>13</v>
      </c>
      <c r="X444" s="84"/>
      <c r="Y444" s="78">
        <f>SUM(E427:E444)</f>
        <v>12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A</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7"/>
      <c r="N445" s="297"/>
      <c r="O445" s="297"/>
      <c r="P445" s="297"/>
      <c r="Q445" s="297"/>
      <c r="R445" s="297"/>
      <c r="S445" s="297"/>
      <c r="T445" s="297"/>
      <c r="U445" s="298"/>
      <c r="V445" s="103"/>
      <c r="W445" s="84">
        <f t="shared" si="186"/>
        <v>13</v>
      </c>
      <c r="X445" s="84"/>
      <c r="Y445" s="78">
        <f>SUM(E427:E445)</f>
        <v>12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A</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7"/>
      <c r="N446" s="297"/>
      <c r="O446" s="297"/>
      <c r="P446" s="297"/>
      <c r="Q446" s="297"/>
      <c r="R446" s="297"/>
      <c r="S446" s="297"/>
      <c r="T446" s="297"/>
      <c r="U446" s="298"/>
      <c r="V446" s="103"/>
      <c r="W446" s="84">
        <f t="shared" si="186"/>
        <v>13</v>
      </c>
      <c r="X446" s="84"/>
      <c r="Y446" s="78">
        <f>SUM(E427:E446)</f>
        <v>12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A</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7"/>
      <c r="N447" s="297"/>
      <c r="O447" s="297"/>
      <c r="P447" s="297"/>
      <c r="Q447" s="297"/>
      <c r="R447" s="297"/>
      <c r="S447" s="297"/>
      <c r="T447" s="297"/>
      <c r="U447" s="298"/>
      <c r="V447" s="103"/>
      <c r="W447" s="84">
        <f t="shared" si="186"/>
        <v>13</v>
      </c>
      <c r="X447" s="84"/>
      <c r="Y447" s="78">
        <f>SUM(E427:E447)</f>
        <v>12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A</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7"/>
      <c r="N448" s="297"/>
      <c r="O448" s="297"/>
      <c r="P448" s="297"/>
      <c r="Q448" s="297"/>
      <c r="R448" s="297"/>
      <c r="S448" s="297"/>
      <c r="T448" s="297"/>
      <c r="U448" s="298"/>
      <c r="V448" s="103"/>
      <c r="W448" s="84">
        <f t="shared" si="186"/>
        <v>13</v>
      </c>
      <c r="X448" s="84"/>
      <c r="Y448" s="78">
        <f>SUM(E427:E448)</f>
        <v>12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A</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7"/>
      <c r="N449" s="297"/>
      <c r="O449" s="297"/>
      <c r="P449" s="297"/>
      <c r="Q449" s="297"/>
      <c r="R449" s="297"/>
      <c r="S449" s="297"/>
      <c r="T449" s="297"/>
      <c r="U449" s="298"/>
      <c r="V449" s="103"/>
      <c r="W449" s="84">
        <f t="shared" si="186"/>
        <v>13</v>
      </c>
      <c r="X449" s="84"/>
      <c r="Y449" s="78">
        <f>SUM(E427:E449)</f>
        <v>12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A</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7"/>
      <c r="N450" s="297"/>
      <c r="O450" s="297"/>
      <c r="P450" s="297"/>
      <c r="Q450" s="297"/>
      <c r="R450" s="297"/>
      <c r="S450" s="297"/>
      <c r="T450" s="297"/>
      <c r="U450" s="298"/>
      <c r="V450" s="103"/>
      <c r="W450" s="84">
        <f t="shared" si="186"/>
        <v>13</v>
      </c>
      <c r="X450" s="84"/>
      <c r="Y450" s="78">
        <f>SUM(E427:E450)</f>
        <v>12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A</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7"/>
      <c r="N451" s="297"/>
      <c r="O451" s="297"/>
      <c r="P451" s="297"/>
      <c r="Q451" s="297"/>
      <c r="R451" s="297"/>
      <c r="S451" s="297"/>
      <c r="T451" s="297"/>
      <c r="U451" s="298"/>
      <c r="V451" s="103"/>
      <c r="W451" s="72"/>
      <c r="X451" s="72"/>
      <c r="Y451" s="78">
        <f>SUM(E427:E451)</f>
        <v>12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A</v>
      </c>
      <c r="AM451" s="109">
        <f t="shared" si="175"/>
        <v>0</v>
      </c>
      <c r="AN451" s="109">
        <f t="shared" si="176"/>
        <v>0</v>
      </c>
      <c r="AO451" s="109" t="str">
        <f t="shared" si="177"/>
        <v/>
      </c>
      <c r="AQ451" s="109" t="str">
        <f t="shared" si="178"/>
        <v/>
      </c>
      <c r="BA451" s="228"/>
    </row>
    <row r="452" spans="1:53" ht="16.5" thickBot="1" x14ac:dyDescent="0.3">
      <c r="A452" s="88"/>
      <c r="B452" s="283" t="s">
        <v>325</v>
      </c>
      <c r="C452" s="285"/>
      <c r="D452" s="79"/>
      <c r="E452" s="80"/>
      <c r="F452" s="80"/>
      <c r="G452" s="81"/>
      <c r="H452" s="192"/>
      <c r="I452" s="192"/>
      <c r="J452" s="192"/>
      <c r="K452" s="82"/>
      <c r="L452" s="283" t="s">
        <v>306</v>
      </c>
      <c r="M452" s="284"/>
      <c r="N452" s="284"/>
      <c r="O452" s="284"/>
      <c r="P452" s="284"/>
      <c r="Q452" s="284"/>
      <c r="R452" s="284"/>
      <c r="S452" s="284"/>
      <c r="T452" s="284"/>
      <c r="U452" s="285"/>
      <c r="V452" s="104"/>
      <c r="W452" s="72"/>
      <c r="X452" s="72"/>
      <c r="Y452" s="72"/>
      <c r="Z452" s="72"/>
      <c r="AA452" s="72" t="str">
        <f t="shared" si="185"/>
        <v/>
      </c>
      <c r="AB452" s="72"/>
      <c r="AC452" s="72">
        <f>SUM(AC427:AC451)</f>
        <v>25</v>
      </c>
      <c r="AD452" s="72">
        <f>SUM(AD427:AD451)</f>
        <v>22</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3" t="s">
        <v>307</v>
      </c>
      <c r="C453" s="285"/>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6" t="s">
        <v>222</v>
      </c>
      <c r="C457" s="287"/>
      <c r="D457" s="288" t="s">
        <v>223</v>
      </c>
      <c r="E457" s="289"/>
      <c r="F457" s="88"/>
      <c r="G457" s="290" t="s">
        <v>224</v>
      </c>
      <c r="H457" s="291"/>
      <c r="I457" s="28">
        <f>SUM(E468:E492)</f>
        <v>24</v>
      </c>
      <c r="J457" s="292" t="s">
        <v>225</v>
      </c>
      <c r="K457" s="293"/>
      <c r="L457" s="289"/>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9" t="s">
        <v>226</v>
      </c>
      <c r="AA457" s="300"/>
      <c r="AB457" s="301"/>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RPX</v>
      </c>
      <c r="F458" s="88"/>
      <c r="G458" s="302" t="s">
        <v>230</v>
      </c>
      <c r="H458" s="289"/>
      <c r="I458" s="33">
        <f>E459-I457</f>
        <v>0</v>
      </c>
      <c r="J458" s="303" t="s">
        <v>231</v>
      </c>
      <c r="K458" s="304"/>
      <c r="L458" s="34">
        <f>I462</f>
        <v>697</v>
      </c>
      <c r="M458" s="196">
        <v>4</v>
      </c>
      <c r="N458" s="35">
        <f>SUM(AI458,AI469)</f>
        <v>0</v>
      </c>
      <c r="O458" s="35">
        <v>0</v>
      </c>
      <c r="P458" s="35">
        <f>SUM(AJ458,AJ469)</f>
        <v>4</v>
      </c>
      <c r="Q458" s="35">
        <v>0</v>
      </c>
      <c r="R458" s="35">
        <f>COUNTIFS($E468:$E492,"4",$F468:$F492,"Pole",$C468:$C492,"FST")</f>
        <v>4</v>
      </c>
      <c r="S458" s="35">
        <f>SUM(AL458,AK469)</f>
        <v>0</v>
      </c>
      <c r="T458" s="35">
        <v>0</v>
      </c>
      <c r="U458" s="35">
        <f>SUM(AK458,AL469)</f>
        <v>0</v>
      </c>
      <c r="V458" s="35">
        <v>0</v>
      </c>
      <c r="W458" s="34">
        <f>COUNTIFS($E468:$E492,"4",$F468:$F492,"HH",$C468:$C492,"FST")</f>
        <v>0</v>
      </c>
      <c r="X458" s="35">
        <f>COUNTIFS($E468:$E492,"4",$F468:$F492,"Ped",$C468:$C492,"FST")</f>
        <v>0</v>
      </c>
      <c r="Y458" s="25"/>
      <c r="Z458" s="305" t="s">
        <v>232</v>
      </c>
      <c r="AA458" s="307" t="s">
        <v>233</v>
      </c>
      <c r="AB458" s="308"/>
      <c r="AC458" s="25"/>
      <c r="AD458" s="25"/>
      <c r="AH458" s="109">
        <v>4</v>
      </c>
      <c r="AI458" s="109" t="str">
        <f>IF($E458="SS",COUNTIFS($C468:$C492,"FST",$E468:$E492,"4"),"0")</f>
        <v>0</v>
      </c>
      <c r="AJ458" s="109">
        <f>IF($E458="RPX",COUNTIFS($C468:$C492,"FST",$E468:$E492,"4"),"0")</f>
        <v>4</v>
      </c>
      <c r="AK458" s="109" t="str">
        <f>IF($E458="EUC",COUNTIFS($C468:$C492,"FST",$E468:$E492,"4"),"0")</f>
        <v>0</v>
      </c>
      <c r="AL458" s="109" t="str">
        <f>IF($E458="RPX-T",COUNTIFS($C468:$C492,"FST",$E468:$E492,"4"),"0")</f>
        <v>0</v>
      </c>
      <c r="AS458" s="109" t="str">
        <f>IF(AND(E463="Y",E459=24,E460=0),"Y","N")</f>
        <v>Y</v>
      </c>
      <c r="AT458" s="110" t="s">
        <v>234</v>
      </c>
      <c r="AU458" s="109">
        <f>COUNTIFS($E458,"SS",$AS458,"Y")</f>
        <v>0</v>
      </c>
      <c r="AV458" s="111">
        <f>COUNTIFS($E458,"RPX",$AS458,"Y")</f>
        <v>1</v>
      </c>
      <c r="AW458" s="111">
        <f>COUNTIFS($E458,"EUC",$AS458,"Y")</f>
        <v>0</v>
      </c>
      <c r="AX458" s="109">
        <f>COUNTIFS($E458,"RPX-T",$AS458,"Y")</f>
        <v>0</v>
      </c>
      <c r="BA458" s="227"/>
    </row>
    <row r="459" spans="1:53" ht="16.5" thickTop="1" thickBot="1" x14ac:dyDescent="0.3">
      <c r="A459" s="88"/>
      <c r="B459" s="36" t="s">
        <v>235</v>
      </c>
      <c r="C459" s="37">
        <v>0</v>
      </c>
      <c r="D459" s="38" t="s">
        <v>236</v>
      </c>
      <c r="E459" s="32">
        <v>24</v>
      </c>
      <c r="F459" s="88"/>
      <c r="G459" s="311" t="s">
        <v>237</v>
      </c>
      <c r="H459" s="312"/>
      <c r="I459" s="35">
        <f>IF(E459=0,0,12-(MOD(I457,12)))</f>
        <v>12</v>
      </c>
      <c r="J459" s="303" t="s">
        <v>238</v>
      </c>
      <c r="K459" s="304"/>
      <c r="L459" s="39">
        <f>I463-I457</f>
        <v>696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6"/>
      <c r="AA459" s="309"/>
      <c r="AB459" s="310"/>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279" t="s">
        <v>242</v>
      </c>
      <c r="H460" s="43" t="s">
        <v>243</v>
      </c>
      <c r="I460" s="35">
        <f>IF(E460&lt;&gt;0,1,0)</f>
        <v>0</v>
      </c>
      <c r="J460" s="311" t="s">
        <v>244</v>
      </c>
      <c r="K460" s="312"/>
      <c r="L460" s="44">
        <f>'Cable Calculator'!BG3</f>
        <v>1176</v>
      </c>
      <c r="M460" s="196">
        <v>8</v>
      </c>
      <c r="N460" s="35">
        <f>SUM(AI460,AI471)</f>
        <v>0</v>
      </c>
      <c r="O460" s="35">
        <v>0</v>
      </c>
      <c r="P460" s="35">
        <f>SUM(AJ460,AJ471)</f>
        <v>1</v>
      </c>
      <c r="Q460" s="35">
        <v>0</v>
      </c>
      <c r="R460" s="35">
        <f>COUNTIFS($E468:$E492,"8",$F468:$F492,"Pole",$C468:$C492,"FST")</f>
        <v>1</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1</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697</v>
      </c>
      <c r="F461" s="88"/>
      <c r="G461" s="280"/>
      <c r="H461" s="47" t="s">
        <v>248</v>
      </c>
      <c r="I461" s="35">
        <f>IF(E460&lt;&gt;0,E460,0)</f>
        <v>0</v>
      </c>
      <c r="J461" s="194"/>
      <c r="K461" s="195"/>
      <c r="L461" s="48"/>
      <c r="M461" s="196">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279" t="s">
        <v>251</v>
      </c>
      <c r="H462" s="51" t="s">
        <v>252</v>
      </c>
      <c r="I462" s="112">
        <f>E461</f>
        <v>697</v>
      </c>
      <c r="J462" s="313" t="s">
        <v>253</v>
      </c>
      <c r="K462" s="314"/>
      <c r="L462" s="315"/>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280"/>
      <c r="H463" s="47" t="s">
        <v>257</v>
      </c>
      <c r="I463" s="35">
        <f>IF(E461="","0",IF(AND(E458="EUC",E459=432), I462+(203-E460),IF(E461=0,0,(E461+(E459-E460)-1))))</f>
        <v>720</v>
      </c>
      <c r="J463" s="294" t="str">
        <f>IFERROR(IF(OR(E458="EUC",E458="SS"),"---",IF(OR(P457,S457),"NO 2F Tethers for RPX!",IF(OR(P459,S459),"NO 6F Tethers for RPX!","---"))),"---")</f>
        <v>---</v>
      </c>
      <c r="K463" s="295"/>
      <c r="L463" s="296"/>
      <c r="M463" s="294" t="str">
        <f>IF(E460&gt;60,"Dead Count &gt;60: Consider Downsize","---")</f>
        <v>---</v>
      </c>
      <c r="N463" s="295"/>
      <c r="O463" s="295"/>
      <c r="P463" s="295"/>
      <c r="Q463" s="295"/>
      <c r="R463" s="295"/>
      <c r="S463" s="295"/>
      <c r="T463" s="295"/>
      <c r="U463" s="296"/>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94"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5"/>
      <c r="L464" s="296"/>
      <c r="M464" s="294" t="str">
        <f>IF(AND(OR(E458="SS",E458="RPX",E458="EUC",E458="RPX-T"),(OR(C468="",C468="Field SPL"))),"Cannot have FlexNap cables without tethers","---")</f>
        <v>---</v>
      </c>
      <c r="N464" s="295"/>
      <c r="O464" s="295"/>
      <c r="P464" s="295"/>
      <c r="Q464" s="295"/>
      <c r="R464" s="295"/>
      <c r="S464" s="295"/>
      <c r="T464" s="295"/>
      <c r="U464" s="296"/>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4" t="str">
        <f>IF(AND(OR(E458="RPX", E458="RPX-T", E458="SS"),E459=216),"NO 216 For RPX, RPX-T, OR SS CABLE","---")</f>
        <v>---</v>
      </c>
      <c r="K465" s="295"/>
      <c r="L465" s="296"/>
      <c r="M465" s="294" t="str" cm="1">
        <f t="array" ref="M465">IF(AND(E458="",OR(C468:C492="FST",C468:C492="REV T",C468:C492="DBL REV",C468:C492="TPL REV", C468:C492="QD REV")),"Non-FlexNap cables cannot have tethers","---")</f>
        <v>---</v>
      </c>
      <c r="N465" s="295"/>
      <c r="O465" s="295"/>
      <c r="P465" s="295"/>
      <c r="Q465" s="295"/>
      <c r="R465" s="295"/>
      <c r="S465" s="295"/>
      <c r="T465" s="295"/>
      <c r="U465" s="296"/>
      <c r="V465" s="25"/>
      <c r="W465" s="58"/>
      <c r="X465" s="58"/>
      <c r="Y465" s="25"/>
      <c r="Z465" s="45">
        <v>6</v>
      </c>
      <c r="AA465" s="65">
        <v>61</v>
      </c>
      <c r="AB465" s="65">
        <v>72</v>
      </c>
      <c r="AC465" s="25"/>
      <c r="AD465" s="25"/>
      <c r="BA465" s="226"/>
    </row>
    <row r="466" spans="1:53" ht="15.75" customHeight="1" thickBot="1" x14ac:dyDescent="0.3">
      <c r="A466" s="88"/>
      <c r="B466" s="279" t="s">
        <v>260</v>
      </c>
      <c r="C466" s="316" t="s">
        <v>261</v>
      </c>
      <c r="D466" s="316" t="s">
        <v>262</v>
      </c>
      <c r="E466" s="318" t="s">
        <v>263</v>
      </c>
      <c r="F466" s="316" t="s">
        <v>264</v>
      </c>
      <c r="G466" s="281" t="s">
        <v>265</v>
      </c>
      <c r="H466" s="281" t="s">
        <v>266</v>
      </c>
      <c r="I466" s="281" t="s">
        <v>267</v>
      </c>
      <c r="J466" s="320" t="s">
        <v>268</v>
      </c>
      <c r="K466" s="316" t="s">
        <v>269</v>
      </c>
      <c r="L466" s="322" t="s">
        <v>270</v>
      </c>
      <c r="M466" s="324" t="s">
        <v>271</v>
      </c>
      <c r="N466" s="324"/>
      <c r="O466" s="324"/>
      <c r="P466" s="324"/>
      <c r="Q466" s="324"/>
      <c r="R466" s="324"/>
      <c r="S466" s="324"/>
      <c r="T466" s="324"/>
      <c r="U466" s="325"/>
      <c r="V466" s="107"/>
      <c r="W466" s="72"/>
      <c r="X466" s="72"/>
      <c r="Y466" s="72"/>
      <c r="Z466" s="45">
        <v>7</v>
      </c>
      <c r="AA466" s="65">
        <v>73</v>
      </c>
      <c r="AB466" s="65">
        <v>84</v>
      </c>
      <c r="AC466" s="25"/>
      <c r="AD466" s="25"/>
      <c r="BA466" s="228"/>
    </row>
    <row r="467" spans="1:53" ht="15.75" thickBot="1" x14ac:dyDescent="0.3">
      <c r="A467" s="88"/>
      <c r="B467" s="280"/>
      <c r="C467" s="317"/>
      <c r="D467" s="317"/>
      <c r="E467" s="319"/>
      <c r="F467" s="317"/>
      <c r="G467" s="282"/>
      <c r="H467" s="282"/>
      <c r="I467" s="282"/>
      <c r="J467" s="321"/>
      <c r="K467" s="317"/>
      <c r="L467" s="323"/>
      <c r="M467" s="326"/>
      <c r="N467" s="326"/>
      <c r="O467" s="326"/>
      <c r="P467" s="326"/>
      <c r="Q467" s="326"/>
      <c r="R467" s="326"/>
      <c r="S467" s="326"/>
      <c r="T467" s="326"/>
      <c r="U467" s="327"/>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750</v>
      </c>
      <c r="E468" s="32">
        <v>8</v>
      </c>
      <c r="F468" s="32" t="s">
        <v>483</v>
      </c>
      <c r="G468" s="68" t="s">
        <v>277</v>
      </c>
      <c r="H468" s="69">
        <f>IF(I468=0,0,I468-(E468-1))</f>
        <v>713</v>
      </c>
      <c r="I468" s="70">
        <f>IF(E468=0,0,I463)</f>
        <v>720</v>
      </c>
      <c r="J468" s="71" t="s">
        <v>278</v>
      </c>
      <c r="K468" s="32"/>
      <c r="L468" s="233"/>
      <c r="M468" s="297"/>
      <c r="N468" s="297"/>
      <c r="O468" s="297"/>
      <c r="P468" s="297"/>
      <c r="Q468" s="297"/>
      <c r="R468" s="297"/>
      <c r="S468" s="297"/>
      <c r="T468" s="297"/>
      <c r="U468" s="29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713-720</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8</v>
      </c>
    </row>
    <row r="469" spans="1:53" ht="15.75" thickBot="1" x14ac:dyDescent="0.3">
      <c r="A469" s="88"/>
      <c r="B469" s="66" t="s">
        <v>279</v>
      </c>
      <c r="C469" s="67" t="s">
        <v>484</v>
      </c>
      <c r="D469" s="102" t="s">
        <v>751</v>
      </c>
      <c r="E469" s="32">
        <v>4</v>
      </c>
      <c r="F469" s="32" t="s">
        <v>483</v>
      </c>
      <c r="G469" s="68" t="s">
        <v>277</v>
      </c>
      <c r="H469" s="69">
        <f t="shared" ref="H469:H492" si="196">IF(E469=0,0,I469-(E469-1))</f>
        <v>709</v>
      </c>
      <c r="I469" s="70">
        <f t="shared" ref="I469:I492" si="197">IF(E469=0,0,H468-1)</f>
        <v>712</v>
      </c>
      <c r="J469" s="73" t="str">
        <f>IF(C469="","--",IF(AND(C469&lt;&gt;"FST",C469&lt;&gt;"TCF",BA468&lt;&gt;0),BA468,"--"))</f>
        <v>--</v>
      </c>
      <c r="K469" s="32"/>
      <c r="L469" s="233"/>
      <c r="M469" s="297"/>
      <c r="N469" s="297"/>
      <c r="O469" s="297"/>
      <c r="P469" s="297"/>
      <c r="Q469" s="297"/>
      <c r="R469" s="297"/>
      <c r="S469" s="297"/>
      <c r="T469" s="297"/>
      <c r="U469" s="298"/>
      <c r="V469" s="103"/>
      <c r="W469" s="72"/>
      <c r="X469" s="72"/>
      <c r="Y469" s="72"/>
      <c r="Z469" s="45">
        <v>10</v>
      </c>
      <c r="AA469" s="46">
        <v>109</v>
      </c>
      <c r="AB469" s="46">
        <v>120</v>
      </c>
      <c r="AC469" s="72">
        <f t="shared" si="187"/>
        <v>1</v>
      </c>
      <c r="AD469" s="72">
        <f t="shared" si="188"/>
        <v>0</v>
      </c>
      <c r="AE469" s="109" t="str">
        <f t="shared" si="189"/>
        <v>709-712</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484</v>
      </c>
      <c r="D470" s="102" t="s">
        <v>752</v>
      </c>
      <c r="E470" s="32">
        <v>4</v>
      </c>
      <c r="F470" s="32" t="s">
        <v>483</v>
      </c>
      <c r="G470" s="75" t="s">
        <v>277</v>
      </c>
      <c r="H470" s="69">
        <f t="shared" si="196"/>
        <v>705</v>
      </c>
      <c r="I470" s="70">
        <f t="shared" si="197"/>
        <v>708</v>
      </c>
      <c r="J470" s="73" t="str">
        <f t="shared" ref="J470:J492" si="198">IF(C470="","--",IF(AND(C470&lt;&gt;"FST",C470&lt;&gt;"TCF",BA469&lt;&gt;0),BA469,"--"))</f>
        <v>--</v>
      </c>
      <c r="K470" s="32"/>
      <c r="L470" s="233"/>
      <c r="M470" s="297"/>
      <c r="N470" s="297"/>
      <c r="O470" s="297"/>
      <c r="P470" s="297"/>
      <c r="Q470" s="297"/>
      <c r="R470" s="297"/>
      <c r="S470" s="297"/>
      <c r="T470" s="297"/>
      <c r="U470" s="298"/>
      <c r="V470" s="103"/>
      <c r="W470" s="72"/>
      <c r="X470" s="72"/>
      <c r="Y470" s="72"/>
      <c r="Z470" s="45">
        <v>11</v>
      </c>
      <c r="AA470" s="46">
        <v>121</v>
      </c>
      <c r="AB470" s="46">
        <v>132</v>
      </c>
      <c r="AC470" s="72">
        <f t="shared" si="187"/>
        <v>1</v>
      </c>
      <c r="AD470" s="72">
        <f t="shared" si="188"/>
        <v>0</v>
      </c>
      <c r="AE470" s="109" t="str">
        <f t="shared" si="189"/>
        <v>705-708</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8</v>
      </c>
    </row>
    <row r="471" spans="1:53" ht="15.75" thickBot="1" x14ac:dyDescent="0.3">
      <c r="A471" s="88"/>
      <c r="B471" s="66" t="s">
        <v>281</v>
      </c>
      <c r="C471" s="67" t="s">
        <v>484</v>
      </c>
      <c r="D471" s="102" t="s">
        <v>753</v>
      </c>
      <c r="E471" s="32">
        <v>4</v>
      </c>
      <c r="F471" s="32" t="s">
        <v>483</v>
      </c>
      <c r="G471" s="68" t="s">
        <v>277</v>
      </c>
      <c r="H471" s="69">
        <f t="shared" si="196"/>
        <v>701</v>
      </c>
      <c r="I471" s="70">
        <f t="shared" si="197"/>
        <v>704</v>
      </c>
      <c r="J471" s="73" t="str">
        <f t="shared" si="198"/>
        <v>--</v>
      </c>
      <c r="K471" s="32"/>
      <c r="L471" s="233"/>
      <c r="M471" s="297"/>
      <c r="N471" s="297"/>
      <c r="O471" s="297"/>
      <c r="P471" s="297"/>
      <c r="Q471" s="297"/>
      <c r="R471" s="297"/>
      <c r="S471" s="297"/>
      <c r="T471" s="297"/>
      <c r="U471" s="298"/>
      <c r="V471" s="103"/>
      <c r="W471" s="72"/>
      <c r="X471" s="72"/>
      <c r="Y471" s="72"/>
      <c r="Z471" s="45">
        <v>12</v>
      </c>
      <c r="AA471" s="76">
        <v>133</v>
      </c>
      <c r="AB471" s="76">
        <v>144</v>
      </c>
      <c r="AC471" s="72">
        <f t="shared" si="187"/>
        <v>1</v>
      </c>
      <c r="AD471" s="72">
        <f t="shared" si="188"/>
        <v>0</v>
      </c>
      <c r="AE471" s="109" t="str">
        <f t="shared" si="189"/>
        <v>701-704</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754</v>
      </c>
      <c r="E472" s="32">
        <v>4</v>
      </c>
      <c r="F472" s="32" t="s">
        <v>483</v>
      </c>
      <c r="G472" s="68" t="s">
        <v>277</v>
      </c>
      <c r="H472" s="69">
        <f t="shared" si="196"/>
        <v>697</v>
      </c>
      <c r="I472" s="70">
        <f t="shared" si="197"/>
        <v>700</v>
      </c>
      <c r="J472" s="73" t="str">
        <f t="shared" si="198"/>
        <v>--</v>
      </c>
      <c r="K472" s="32"/>
      <c r="L472" s="233"/>
      <c r="M472" s="297"/>
      <c r="N472" s="297"/>
      <c r="O472" s="297"/>
      <c r="P472" s="297"/>
      <c r="Q472" s="297"/>
      <c r="R472" s="297"/>
      <c r="S472" s="297"/>
      <c r="T472" s="297"/>
      <c r="U472" s="298"/>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697-700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7"/>
      <c r="N473" s="297"/>
      <c r="O473" s="297"/>
      <c r="P473" s="297"/>
      <c r="Q473" s="297"/>
      <c r="R473" s="297"/>
      <c r="S473" s="297"/>
      <c r="T473" s="297"/>
      <c r="U473" s="298"/>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7"/>
      <c r="N474" s="297"/>
      <c r="O474" s="297"/>
      <c r="P474" s="297"/>
      <c r="Q474" s="297"/>
      <c r="R474" s="297"/>
      <c r="S474" s="297"/>
      <c r="T474" s="297"/>
      <c r="U474" s="298"/>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7"/>
      <c r="N475" s="297"/>
      <c r="O475" s="297"/>
      <c r="P475" s="297"/>
      <c r="Q475" s="297"/>
      <c r="R475" s="297"/>
      <c r="S475" s="297"/>
      <c r="T475" s="297"/>
      <c r="U475" s="29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7"/>
      <c r="N476" s="297"/>
      <c r="O476" s="297"/>
      <c r="P476" s="297"/>
      <c r="Q476" s="297"/>
      <c r="R476" s="297"/>
      <c r="S476" s="297"/>
      <c r="T476" s="297"/>
      <c r="U476" s="29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7"/>
      <c r="N477" s="297"/>
      <c r="O477" s="297"/>
      <c r="P477" s="297"/>
      <c r="Q477" s="297"/>
      <c r="R477" s="297"/>
      <c r="S477" s="297"/>
      <c r="T477" s="297"/>
      <c r="U477" s="29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7"/>
      <c r="N478" s="297"/>
      <c r="O478" s="297"/>
      <c r="P478" s="297"/>
      <c r="Q478" s="297"/>
      <c r="R478" s="297"/>
      <c r="S478" s="297"/>
      <c r="T478" s="297"/>
      <c r="U478" s="298"/>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7"/>
      <c r="N479" s="297"/>
      <c r="O479" s="297"/>
      <c r="P479" s="297"/>
      <c r="Q479" s="297"/>
      <c r="R479" s="297"/>
      <c r="S479" s="297"/>
      <c r="T479" s="297"/>
      <c r="U479" s="298"/>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7"/>
      <c r="N480" s="297"/>
      <c r="O480" s="297"/>
      <c r="P480" s="297"/>
      <c r="Q480" s="297"/>
      <c r="R480" s="297"/>
      <c r="S480" s="297"/>
      <c r="T480" s="297"/>
      <c r="U480" s="298"/>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7"/>
      <c r="N481" s="297"/>
      <c r="O481" s="297"/>
      <c r="P481" s="297"/>
      <c r="Q481" s="297"/>
      <c r="R481" s="297"/>
      <c r="S481" s="297"/>
      <c r="T481" s="297"/>
      <c r="U481" s="298"/>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7"/>
      <c r="N482" s="297"/>
      <c r="O482" s="297"/>
      <c r="P482" s="297"/>
      <c r="Q482" s="297"/>
      <c r="R482" s="297"/>
      <c r="S482" s="297"/>
      <c r="T482" s="297"/>
      <c r="U482" s="298"/>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7"/>
      <c r="N483" s="297"/>
      <c r="O483" s="297"/>
      <c r="P483" s="297"/>
      <c r="Q483" s="297"/>
      <c r="R483" s="297"/>
      <c r="S483" s="297"/>
      <c r="T483" s="297"/>
      <c r="U483" s="298"/>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7"/>
      <c r="N484" s="297"/>
      <c r="O484" s="297"/>
      <c r="P484" s="297"/>
      <c r="Q484" s="297"/>
      <c r="R484" s="297"/>
      <c r="S484" s="297"/>
      <c r="T484" s="297"/>
      <c r="U484" s="298"/>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7"/>
      <c r="N485" s="297"/>
      <c r="O485" s="297"/>
      <c r="P485" s="297"/>
      <c r="Q485" s="297"/>
      <c r="R485" s="297"/>
      <c r="S485" s="297"/>
      <c r="T485" s="297"/>
      <c r="U485" s="298"/>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7"/>
      <c r="N486" s="297"/>
      <c r="O486" s="297"/>
      <c r="P486" s="297"/>
      <c r="Q486" s="297"/>
      <c r="R486" s="297"/>
      <c r="S486" s="297"/>
      <c r="T486" s="297"/>
      <c r="U486" s="298"/>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7"/>
      <c r="N487" s="297"/>
      <c r="O487" s="297"/>
      <c r="P487" s="297"/>
      <c r="Q487" s="297"/>
      <c r="R487" s="297"/>
      <c r="S487" s="297"/>
      <c r="T487" s="297"/>
      <c r="U487" s="298"/>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7"/>
      <c r="N488" s="297"/>
      <c r="O488" s="297"/>
      <c r="P488" s="297"/>
      <c r="Q488" s="297"/>
      <c r="R488" s="297"/>
      <c r="S488" s="297"/>
      <c r="T488" s="297"/>
      <c r="U488" s="298"/>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7"/>
      <c r="N489" s="297"/>
      <c r="O489" s="297"/>
      <c r="P489" s="297"/>
      <c r="Q489" s="297"/>
      <c r="R489" s="297"/>
      <c r="S489" s="297"/>
      <c r="T489" s="297"/>
      <c r="U489" s="298"/>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7"/>
      <c r="N490" s="297"/>
      <c r="O490" s="297"/>
      <c r="P490" s="297"/>
      <c r="Q490" s="297"/>
      <c r="R490" s="297"/>
      <c r="S490" s="297"/>
      <c r="T490" s="297"/>
      <c r="U490" s="298"/>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7"/>
      <c r="N491" s="297"/>
      <c r="O491" s="297"/>
      <c r="P491" s="297"/>
      <c r="Q491" s="297"/>
      <c r="R491" s="297"/>
      <c r="S491" s="297"/>
      <c r="T491" s="297"/>
      <c r="U491" s="298"/>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7"/>
      <c r="N492" s="297"/>
      <c r="O492" s="297"/>
      <c r="P492" s="297"/>
      <c r="Q492" s="297"/>
      <c r="R492" s="297"/>
      <c r="S492" s="297"/>
      <c r="T492" s="297"/>
      <c r="U492" s="298"/>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283" t="s">
        <v>327</v>
      </c>
      <c r="C493" s="285"/>
      <c r="D493" s="79"/>
      <c r="E493" s="80"/>
      <c r="F493" s="80"/>
      <c r="G493" s="81"/>
      <c r="H493" s="192"/>
      <c r="I493" s="192"/>
      <c r="J493" s="192"/>
      <c r="K493" s="82"/>
      <c r="L493" s="283" t="s">
        <v>306</v>
      </c>
      <c r="M493" s="284"/>
      <c r="N493" s="284"/>
      <c r="O493" s="284"/>
      <c r="P493" s="284"/>
      <c r="Q493" s="284"/>
      <c r="R493" s="284"/>
      <c r="S493" s="284"/>
      <c r="T493" s="284"/>
      <c r="U493" s="285"/>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3" t="s">
        <v>307</v>
      </c>
      <c r="C494" s="285"/>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6" t="s">
        <v>222</v>
      </c>
      <c r="C498" s="287"/>
      <c r="D498" s="288" t="s">
        <v>223</v>
      </c>
      <c r="E498" s="289"/>
      <c r="F498" s="88"/>
      <c r="G498" s="290" t="s">
        <v>224</v>
      </c>
      <c r="H498" s="291"/>
      <c r="I498" s="28">
        <f>SUM(E509:E533)</f>
        <v>132</v>
      </c>
      <c r="J498" s="292" t="s">
        <v>225</v>
      </c>
      <c r="K498" s="293"/>
      <c r="L498" s="289"/>
      <c r="M498" s="196">
        <v>2</v>
      </c>
      <c r="N498" s="35">
        <f>SUM(AI498,AI509)</f>
        <v>0</v>
      </c>
      <c r="O498" s="35">
        <v>0</v>
      </c>
      <c r="P498" s="35">
        <f>SUM(AJ498,AJ509)</f>
        <v>0</v>
      </c>
      <c r="Q498" s="35">
        <v>0</v>
      </c>
      <c r="R498" s="35">
        <f>COUNTIFS($E509:$E533,"2",$F509:$F533,"Pole",$C509:$C533,"FST")</f>
        <v>0</v>
      </c>
      <c r="S498" s="35">
        <f>SUM(AL498,AK509)</f>
        <v>0</v>
      </c>
      <c r="T498" s="35">
        <v>0</v>
      </c>
      <c r="U498" s="35">
        <f>SUM(AK498,AL509)</f>
        <v>2</v>
      </c>
      <c r="V498" s="35">
        <v>0</v>
      </c>
      <c r="W498" s="34">
        <f>COUNTIFS($E509:$E533,"2",$F509:$F533,"HH",$C509:$C533,"FST")</f>
        <v>2</v>
      </c>
      <c r="X498" s="35">
        <f>COUNTIFS($E509:$E533,"2",$F509:$F533,"Ped",$C509:$C533,"FST")</f>
        <v>0</v>
      </c>
      <c r="Y498" s="25"/>
      <c r="Z498" s="299" t="s">
        <v>226</v>
      </c>
      <c r="AA498" s="300"/>
      <c r="AB498" s="301"/>
      <c r="AC498" s="25"/>
      <c r="AD498" s="25"/>
      <c r="AH498" s="109">
        <v>2</v>
      </c>
      <c r="AI498" s="109" t="str">
        <f>IF($E499="SS",COUNTIFS($C509:$C533,"FST",$E509:$E533,"2"),"0")</f>
        <v>0</v>
      </c>
      <c r="AJ498" s="109" t="str">
        <f>IF($E499="RPX",COUNTIFS($C509:$C533,"FST",$E509:$E533,"2"),"0")</f>
        <v>0</v>
      </c>
      <c r="AK498" s="109">
        <f>IF($E499="EUC",COUNTIFS($C509:$C533,"FST",$E509:$E533,"2"),"0")</f>
        <v>2</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2" t="s">
        <v>230</v>
      </c>
      <c r="H499" s="289"/>
      <c r="I499" s="33">
        <f>E500-I498</f>
        <v>12</v>
      </c>
      <c r="J499" s="303" t="s">
        <v>231</v>
      </c>
      <c r="K499" s="304"/>
      <c r="L499" s="34">
        <f>I503</f>
        <v>505</v>
      </c>
      <c r="M499" s="196">
        <v>4</v>
      </c>
      <c r="N499" s="35">
        <f>SUM(AI499,AI510)</f>
        <v>0</v>
      </c>
      <c r="O499" s="35">
        <v>0</v>
      </c>
      <c r="P499" s="35">
        <f>SUM(AJ499,AJ510)</f>
        <v>0</v>
      </c>
      <c r="Q499" s="35">
        <v>0</v>
      </c>
      <c r="R499" s="35">
        <f>COUNTIFS($E509:$E533,"4",$F509:$F533,"Pole",$C509:$C533,"FST")</f>
        <v>0</v>
      </c>
      <c r="S499" s="35">
        <f>SUM(AL499,AK510)</f>
        <v>0</v>
      </c>
      <c r="T499" s="35">
        <v>0</v>
      </c>
      <c r="U499" s="35">
        <f>SUM(AK499,AL510)</f>
        <v>2</v>
      </c>
      <c r="V499" s="35">
        <v>0</v>
      </c>
      <c r="W499" s="34">
        <f>COUNTIFS($E509:$E533,"4",$F509:$F533,"HH",$C509:$C533,"FST")</f>
        <v>2</v>
      </c>
      <c r="X499" s="35">
        <f>COUNTIFS($E509:$E533,"4",$F509:$F533,"Ped",$C509:$C533,"FST")</f>
        <v>0</v>
      </c>
      <c r="Y499" s="25"/>
      <c r="Z499" s="305" t="s">
        <v>232</v>
      </c>
      <c r="AA499" s="307" t="s">
        <v>233</v>
      </c>
      <c r="AB499" s="308"/>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144</v>
      </c>
      <c r="F500" s="88"/>
      <c r="G500" s="311" t="s">
        <v>237</v>
      </c>
      <c r="H500" s="312"/>
      <c r="I500" s="35">
        <f>IF(E500=0,0,12-(MOD(I498,12)))</f>
        <v>12</v>
      </c>
      <c r="J500" s="303" t="s">
        <v>238</v>
      </c>
      <c r="K500" s="304"/>
      <c r="L500" s="39">
        <f>I504-I498</f>
        <v>504</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6"/>
      <c r="AA500" s="309"/>
      <c r="AB500" s="310"/>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279" t="s">
        <v>242</v>
      </c>
      <c r="H501" s="43" t="s">
        <v>243</v>
      </c>
      <c r="I501" s="35">
        <f>IF(E501&lt;&gt;0,1,0)</f>
        <v>1</v>
      </c>
      <c r="J501" s="311" t="s">
        <v>244</v>
      </c>
      <c r="K501" s="312"/>
      <c r="L501" s="44">
        <f>'Cable Calculator'!BL3</f>
        <v>1652</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505</v>
      </c>
      <c r="F502" s="88"/>
      <c r="G502" s="280"/>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12</v>
      </c>
      <c r="F503" s="88"/>
      <c r="G503" s="279" t="s">
        <v>251</v>
      </c>
      <c r="H503" s="51" t="s">
        <v>252</v>
      </c>
      <c r="I503" s="112">
        <f>E502</f>
        <v>505</v>
      </c>
      <c r="J503" s="313" t="s">
        <v>253</v>
      </c>
      <c r="K503" s="314"/>
      <c r="L503" s="315"/>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280"/>
      <c r="H504" s="47" t="s">
        <v>257</v>
      </c>
      <c r="I504" s="35">
        <f>IF(E502="","0",IF(AND(E499="EUC",E500=432), I503+(203-E501),IF(E502=0,0,(E502+(E500-E501)-1))))</f>
        <v>636</v>
      </c>
      <c r="J504" s="294" t="str">
        <f>IFERROR(IF(OR(E499="EUC",E499="SS"),"---",IF(OR(P498,S498),"NO 2F Tethers for RPX!",IF(OR(P500,S500),"NO 6F Tethers for RPX!","---"))),"---")</f>
        <v>---</v>
      </c>
      <c r="K504" s="295"/>
      <c r="L504" s="296"/>
      <c r="M504" s="294" t="str">
        <f>IF(E501&gt;60,"Dead Count &gt;60: Consider Downsize","---")</f>
        <v>---</v>
      </c>
      <c r="N504" s="295"/>
      <c r="O504" s="295"/>
      <c r="P504" s="295"/>
      <c r="Q504" s="295"/>
      <c r="R504" s="295"/>
      <c r="S504" s="295"/>
      <c r="T504" s="295"/>
      <c r="U504" s="296"/>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132</v>
      </c>
      <c r="D505" s="31" t="s">
        <v>259</v>
      </c>
      <c r="E505" s="101" t="str">
        <f>IF(AS499="Y","DBL",IF(AS500="Y","TRPL",IF(AS501="Y","QUAD","")))</f>
        <v/>
      </c>
      <c r="F505" s="88"/>
      <c r="G505" s="192"/>
      <c r="H505" s="57"/>
      <c r="I505" s="192"/>
      <c r="J505" s="294"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5"/>
      <c r="L505" s="296"/>
      <c r="M505" s="294" t="str">
        <f>IF(AND(OR(E499="SS",E499="RPX",E499="EUC",E499="RPX-T"),(OR(C509="",C509="Field SPL"))),"Cannot have FlexNap cables without tethers","---")</f>
        <v>---</v>
      </c>
      <c r="N505" s="295"/>
      <c r="O505" s="295"/>
      <c r="P505" s="295"/>
      <c r="Q505" s="295"/>
      <c r="R505" s="295"/>
      <c r="S505" s="295"/>
      <c r="T505" s="295"/>
      <c r="U505" s="296"/>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4" t="str">
        <f>IF(AND(OR(E499="RPX", E499="RPX-T", E499="SS"),E500=216),"NO 216 For RPX, RPX-T, OR SS CABLE","---")</f>
        <v>---</v>
      </c>
      <c r="K506" s="295"/>
      <c r="L506" s="296"/>
      <c r="M506" s="294" t="str" cm="1">
        <f t="array" ref="M506">IF(AND(E499="",OR(C509:C533="FST",C509:C533="REV T",C509:C533="DBL REV",C509:C533="TPL REV", C509:C533="QD REV")),"Non-FlexNap cables cannot have tethers","---")</f>
        <v>---</v>
      </c>
      <c r="N506" s="295"/>
      <c r="O506" s="295"/>
      <c r="P506" s="295"/>
      <c r="Q506" s="295"/>
      <c r="R506" s="295"/>
      <c r="S506" s="295"/>
      <c r="T506" s="295"/>
      <c r="U506" s="296"/>
      <c r="V506" s="25"/>
      <c r="W506" s="58"/>
      <c r="X506" s="58"/>
      <c r="Y506" s="25"/>
      <c r="Z506" s="45">
        <v>6</v>
      </c>
      <c r="AA506" s="65">
        <v>61</v>
      </c>
      <c r="AB506" s="65">
        <v>72</v>
      </c>
      <c r="AC506" s="25"/>
      <c r="AD506" s="25"/>
      <c r="BA506" s="226"/>
    </row>
    <row r="507" spans="1:53" ht="15.75" customHeight="1" thickBot="1" x14ac:dyDescent="0.3">
      <c r="A507" s="88"/>
      <c r="B507" s="279" t="s">
        <v>260</v>
      </c>
      <c r="C507" s="316" t="s">
        <v>261</v>
      </c>
      <c r="D507" s="316" t="s">
        <v>262</v>
      </c>
      <c r="E507" s="318" t="s">
        <v>263</v>
      </c>
      <c r="F507" s="316" t="s">
        <v>264</v>
      </c>
      <c r="G507" s="281" t="s">
        <v>265</v>
      </c>
      <c r="H507" s="281" t="s">
        <v>266</v>
      </c>
      <c r="I507" s="281" t="s">
        <v>267</v>
      </c>
      <c r="J507" s="320" t="s">
        <v>268</v>
      </c>
      <c r="K507" s="316" t="s">
        <v>269</v>
      </c>
      <c r="L507" s="322" t="s">
        <v>270</v>
      </c>
      <c r="M507" s="324" t="s">
        <v>271</v>
      </c>
      <c r="N507" s="324"/>
      <c r="O507" s="324"/>
      <c r="P507" s="324"/>
      <c r="Q507" s="324"/>
      <c r="R507" s="324"/>
      <c r="S507" s="324"/>
      <c r="T507" s="324"/>
      <c r="U507" s="325"/>
      <c r="V507" s="107"/>
      <c r="W507" s="72"/>
      <c r="X507" s="72"/>
      <c r="Y507" s="72"/>
      <c r="Z507" s="45">
        <v>7</v>
      </c>
      <c r="AA507" s="65">
        <v>73</v>
      </c>
      <c r="AB507" s="65">
        <v>84</v>
      </c>
      <c r="AC507" s="25"/>
      <c r="AD507" s="25"/>
      <c r="BA507" s="228"/>
    </row>
    <row r="508" spans="1:53" ht="15.75" thickBot="1" x14ac:dyDescent="0.3">
      <c r="A508" s="88"/>
      <c r="B508" s="280"/>
      <c r="C508" s="317"/>
      <c r="D508" s="317"/>
      <c r="E508" s="319"/>
      <c r="F508" s="317"/>
      <c r="G508" s="282"/>
      <c r="H508" s="282"/>
      <c r="I508" s="282"/>
      <c r="J508" s="321"/>
      <c r="K508" s="317"/>
      <c r="L508" s="323"/>
      <c r="M508" s="326"/>
      <c r="N508" s="326"/>
      <c r="O508" s="326"/>
      <c r="P508" s="326"/>
      <c r="Q508" s="326"/>
      <c r="R508" s="326"/>
      <c r="S508" s="326"/>
      <c r="T508" s="326"/>
      <c r="U508" s="327"/>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755</v>
      </c>
      <c r="E509" s="32">
        <v>4</v>
      </c>
      <c r="F509" s="32" t="s">
        <v>488</v>
      </c>
      <c r="G509" s="68" t="s">
        <v>277</v>
      </c>
      <c r="H509" s="69">
        <f>IF(I509=0,0,I509-(E509-1))</f>
        <v>633</v>
      </c>
      <c r="I509" s="70">
        <f>IF(E509=0,0,I504)</f>
        <v>636</v>
      </c>
      <c r="J509" s="71" t="s">
        <v>278</v>
      </c>
      <c r="K509" s="32"/>
      <c r="L509" s="233"/>
      <c r="M509" s="297"/>
      <c r="N509" s="297"/>
      <c r="O509" s="297"/>
      <c r="P509" s="297"/>
      <c r="Q509" s="297"/>
      <c r="R509" s="297"/>
      <c r="S509" s="297"/>
      <c r="T509" s="297"/>
      <c r="U509" s="298"/>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633-636</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756</v>
      </c>
      <c r="E510" s="32">
        <v>2</v>
      </c>
      <c r="F510" s="32" t="s">
        <v>488</v>
      </c>
      <c r="G510" s="68" t="s">
        <v>277</v>
      </c>
      <c r="H510" s="69">
        <f t="shared" ref="H510:H533" si="213">IF(E510=0,0,I510-(E510-1))</f>
        <v>631</v>
      </c>
      <c r="I510" s="70">
        <f t="shared" ref="I510:I533" si="214">IF(E510=0,0,H509-1)</f>
        <v>632</v>
      </c>
      <c r="J510" s="73" t="str">
        <f>IF(C510="","--",IF(AND(C510&lt;&gt;"FST",C510&lt;&gt;"TCF",BA509&lt;&gt;0),BA509,"--"))</f>
        <v>--</v>
      </c>
      <c r="K510" s="32"/>
      <c r="L510" s="233"/>
      <c r="M510" s="297"/>
      <c r="N510" s="297"/>
      <c r="O510" s="297"/>
      <c r="P510" s="297"/>
      <c r="Q510" s="297"/>
      <c r="R510" s="297"/>
      <c r="S510" s="297"/>
      <c r="T510" s="297"/>
      <c r="U510" s="298"/>
      <c r="V510" s="103"/>
      <c r="W510" s="72"/>
      <c r="X510" s="72"/>
      <c r="Y510" s="72"/>
      <c r="Z510" s="45">
        <v>10</v>
      </c>
      <c r="AA510" s="46">
        <v>109</v>
      </c>
      <c r="AB510" s="46">
        <v>120</v>
      </c>
      <c r="AC510" s="72">
        <f t="shared" si="204"/>
        <v>1</v>
      </c>
      <c r="AD510" s="72">
        <f t="shared" si="205"/>
        <v>0</v>
      </c>
      <c r="AE510" s="109" t="str">
        <f t="shared" si="206"/>
        <v>631-632</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6</v>
      </c>
    </row>
    <row r="511" spans="1:53" ht="15.75" thickBot="1" x14ac:dyDescent="0.3">
      <c r="A511" s="88"/>
      <c r="B511" s="74" t="s">
        <v>280</v>
      </c>
      <c r="C511" s="67" t="s">
        <v>484</v>
      </c>
      <c r="D511" s="102" t="s">
        <v>757</v>
      </c>
      <c r="E511" s="32">
        <v>2</v>
      </c>
      <c r="F511" s="32" t="s">
        <v>488</v>
      </c>
      <c r="G511" s="75" t="s">
        <v>277</v>
      </c>
      <c r="H511" s="69">
        <f t="shared" si="213"/>
        <v>629</v>
      </c>
      <c r="I511" s="70">
        <f t="shared" si="214"/>
        <v>630</v>
      </c>
      <c r="J511" s="73" t="str">
        <f t="shared" ref="J511:J533" si="215">IF(C511="","--",IF(AND(C511&lt;&gt;"FST",C511&lt;&gt;"TCF",BA510&lt;&gt;0),BA510,"--"))</f>
        <v>--</v>
      </c>
      <c r="K511" s="32"/>
      <c r="L511" s="233"/>
      <c r="M511" s="297"/>
      <c r="N511" s="297"/>
      <c r="O511" s="297"/>
      <c r="P511" s="297"/>
      <c r="Q511" s="297"/>
      <c r="R511" s="297"/>
      <c r="S511" s="297"/>
      <c r="T511" s="297"/>
      <c r="U511" s="298"/>
      <c r="V511" s="103"/>
      <c r="W511" s="72"/>
      <c r="X511" s="72"/>
      <c r="Y511" s="72"/>
      <c r="Z511" s="45">
        <v>11</v>
      </c>
      <c r="AA511" s="46">
        <v>121</v>
      </c>
      <c r="AB511" s="46">
        <v>132</v>
      </c>
      <c r="AC511" s="72">
        <f t="shared" si="204"/>
        <v>1</v>
      </c>
      <c r="AD511" s="72">
        <f t="shared" si="205"/>
        <v>0</v>
      </c>
      <c r="AE511" s="109" t="str">
        <f t="shared" si="206"/>
        <v>629-630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758</v>
      </c>
      <c r="E512" s="32">
        <v>4</v>
      </c>
      <c r="F512" s="32" t="s">
        <v>488</v>
      </c>
      <c r="G512" s="68" t="s">
        <v>277</v>
      </c>
      <c r="H512" s="69">
        <f t="shared" si="213"/>
        <v>625</v>
      </c>
      <c r="I512" s="70">
        <f t="shared" si="214"/>
        <v>628</v>
      </c>
      <c r="J512" s="73" t="str">
        <f t="shared" si="215"/>
        <v>--</v>
      </c>
      <c r="K512" s="32"/>
      <c r="L512" s="233"/>
      <c r="M512" s="297"/>
      <c r="N512" s="297"/>
      <c r="O512" s="297"/>
      <c r="P512" s="297"/>
      <c r="Q512" s="297"/>
      <c r="R512" s="297"/>
      <c r="S512" s="297"/>
      <c r="T512" s="297"/>
      <c r="U512" s="298"/>
      <c r="V512" s="103"/>
      <c r="W512" s="72"/>
      <c r="X512" s="72"/>
      <c r="Y512" s="72"/>
      <c r="Z512" s="45">
        <v>12</v>
      </c>
      <c r="AA512" s="76">
        <v>133</v>
      </c>
      <c r="AB512" s="76">
        <v>144</v>
      </c>
      <c r="AC512" s="72">
        <f t="shared" si="204"/>
        <v>1</v>
      </c>
      <c r="AD512" s="72">
        <f t="shared" si="205"/>
        <v>0</v>
      </c>
      <c r="AE512" s="109" t="str">
        <f t="shared" si="206"/>
        <v>625-628</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t="s">
        <v>502</v>
      </c>
      <c r="D513" s="102"/>
      <c r="E513" s="32">
        <v>120</v>
      </c>
      <c r="F513" s="32"/>
      <c r="G513" s="68" t="s">
        <v>277</v>
      </c>
      <c r="H513" s="69">
        <f t="shared" si="213"/>
        <v>505</v>
      </c>
      <c r="I513" s="70">
        <f t="shared" si="214"/>
        <v>624</v>
      </c>
      <c r="J513" s="73" t="str">
        <f t="shared" si="215"/>
        <v>--</v>
      </c>
      <c r="K513" s="32"/>
      <c r="L513" s="233"/>
      <c r="M513" s="297" t="s">
        <v>416</v>
      </c>
      <c r="N513" s="297"/>
      <c r="O513" s="297"/>
      <c r="P513" s="297"/>
      <c r="Q513" s="297"/>
      <c r="R513" s="297"/>
      <c r="S513" s="297"/>
      <c r="T513" s="297"/>
      <c r="U513" s="29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505-624</v>
      </c>
      <c r="AF513" s="109" t="str">
        <f t="shared" si="207"/>
        <v>N</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7"/>
      <c r="N514" s="297"/>
      <c r="O514" s="297"/>
      <c r="P514" s="297"/>
      <c r="Q514" s="297"/>
      <c r="R514" s="297"/>
      <c r="S514" s="297"/>
      <c r="T514" s="297"/>
      <c r="U514" s="29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7"/>
      <c r="N515" s="297"/>
      <c r="O515" s="297"/>
      <c r="P515" s="297"/>
      <c r="Q515" s="297"/>
      <c r="R515" s="297"/>
      <c r="S515" s="297"/>
      <c r="T515" s="297"/>
      <c r="U515" s="29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7"/>
      <c r="N516" s="297"/>
      <c r="O516" s="297"/>
      <c r="P516" s="297"/>
      <c r="Q516" s="297"/>
      <c r="R516" s="297"/>
      <c r="S516" s="297"/>
      <c r="T516" s="297"/>
      <c r="U516" s="29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7"/>
      <c r="N517" s="297"/>
      <c r="O517" s="297"/>
      <c r="P517" s="297"/>
      <c r="Q517" s="297"/>
      <c r="R517" s="297"/>
      <c r="S517" s="297"/>
      <c r="T517" s="297"/>
      <c r="U517" s="29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7"/>
      <c r="N518" s="297"/>
      <c r="O518" s="297"/>
      <c r="P518" s="297"/>
      <c r="Q518" s="297"/>
      <c r="R518" s="297"/>
      <c r="S518" s="297"/>
      <c r="T518" s="297"/>
      <c r="U518" s="29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7"/>
      <c r="N519" s="297"/>
      <c r="O519" s="297"/>
      <c r="P519" s="297"/>
      <c r="Q519" s="297"/>
      <c r="R519" s="297"/>
      <c r="S519" s="297"/>
      <c r="T519" s="297"/>
      <c r="U519" s="29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7"/>
      <c r="N520" s="297"/>
      <c r="O520" s="297"/>
      <c r="P520" s="297"/>
      <c r="Q520" s="297"/>
      <c r="R520" s="297"/>
      <c r="S520" s="297"/>
      <c r="T520" s="297"/>
      <c r="U520" s="298"/>
      <c r="V520" s="103"/>
      <c r="W520" s="84">
        <f>Y520+1</f>
        <v>133</v>
      </c>
      <c r="X520" s="84"/>
      <c r="Y520" s="78">
        <f>SUM(E509:E520)</f>
        <v>132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7"/>
      <c r="N521" s="297"/>
      <c r="O521" s="297"/>
      <c r="P521" s="297"/>
      <c r="Q521" s="297"/>
      <c r="R521" s="297"/>
      <c r="S521" s="297"/>
      <c r="T521" s="297"/>
      <c r="U521" s="298"/>
      <c r="V521" s="103"/>
      <c r="W521" s="84">
        <f>Y521+1</f>
        <v>133</v>
      </c>
      <c r="X521" s="84"/>
      <c r="Y521" s="78">
        <f>SUM(E509:E521)</f>
        <v>132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7"/>
      <c r="N522" s="297"/>
      <c r="O522" s="297"/>
      <c r="P522" s="297"/>
      <c r="Q522" s="297"/>
      <c r="R522" s="297"/>
      <c r="S522" s="297"/>
      <c r="T522" s="297"/>
      <c r="U522" s="298"/>
      <c r="V522" s="103"/>
      <c r="W522" s="84">
        <f>Y522+1</f>
        <v>133</v>
      </c>
      <c r="X522" s="84"/>
      <c r="Y522" s="78">
        <f>SUM(E509:E522)</f>
        <v>132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7"/>
      <c r="N523" s="297"/>
      <c r="O523" s="297"/>
      <c r="P523" s="297"/>
      <c r="Q523" s="297"/>
      <c r="R523" s="297"/>
      <c r="S523" s="297"/>
      <c r="T523" s="297"/>
      <c r="U523" s="298"/>
      <c r="V523" s="103"/>
      <c r="W523" s="84">
        <f>Y523+1</f>
        <v>133</v>
      </c>
      <c r="X523" s="84"/>
      <c r="Y523" s="78">
        <f>SUM(E509:E523)</f>
        <v>132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7"/>
      <c r="N524" s="297"/>
      <c r="O524" s="297"/>
      <c r="P524" s="297"/>
      <c r="Q524" s="297"/>
      <c r="R524" s="297"/>
      <c r="S524" s="297"/>
      <c r="T524" s="297"/>
      <c r="U524" s="298"/>
      <c r="V524" s="103"/>
      <c r="W524" s="84">
        <f t="shared" ref="W524:W532" si="220">Y524+1</f>
        <v>133</v>
      </c>
      <c r="X524" s="84"/>
      <c r="Y524" s="78">
        <f>SUM(E509:E524)</f>
        <v>132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7"/>
      <c r="N525" s="297"/>
      <c r="O525" s="297"/>
      <c r="P525" s="297"/>
      <c r="Q525" s="297"/>
      <c r="R525" s="297"/>
      <c r="S525" s="297"/>
      <c r="T525" s="297"/>
      <c r="U525" s="298"/>
      <c r="V525" s="103"/>
      <c r="W525" s="84">
        <f t="shared" si="220"/>
        <v>133</v>
      </c>
      <c r="X525" s="84"/>
      <c r="Y525" s="78">
        <f>SUM(E509:E525)</f>
        <v>132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7"/>
      <c r="N526" s="297"/>
      <c r="O526" s="297"/>
      <c r="P526" s="297"/>
      <c r="Q526" s="297"/>
      <c r="R526" s="297"/>
      <c r="S526" s="297"/>
      <c r="T526" s="297"/>
      <c r="U526" s="298"/>
      <c r="V526" s="103"/>
      <c r="W526" s="84">
        <f t="shared" si="220"/>
        <v>133</v>
      </c>
      <c r="X526" s="84"/>
      <c r="Y526" s="78">
        <f>SUM(E509:E526)</f>
        <v>132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7"/>
      <c r="N527" s="297"/>
      <c r="O527" s="297"/>
      <c r="P527" s="297"/>
      <c r="Q527" s="297"/>
      <c r="R527" s="297"/>
      <c r="S527" s="297"/>
      <c r="T527" s="297"/>
      <c r="U527" s="298"/>
      <c r="V527" s="103"/>
      <c r="W527" s="84">
        <f t="shared" si="220"/>
        <v>133</v>
      </c>
      <c r="X527" s="84"/>
      <c r="Y527" s="78">
        <f>SUM(E509:E527)</f>
        <v>132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7"/>
      <c r="N528" s="297"/>
      <c r="O528" s="297"/>
      <c r="P528" s="297"/>
      <c r="Q528" s="297"/>
      <c r="R528" s="297"/>
      <c r="S528" s="297"/>
      <c r="T528" s="297"/>
      <c r="U528" s="298"/>
      <c r="V528" s="103"/>
      <c r="W528" s="84">
        <f t="shared" si="220"/>
        <v>133</v>
      </c>
      <c r="X528" s="84"/>
      <c r="Y528" s="78">
        <f>SUM(E509:E528)</f>
        <v>132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7"/>
      <c r="N529" s="297"/>
      <c r="O529" s="297"/>
      <c r="P529" s="297"/>
      <c r="Q529" s="297"/>
      <c r="R529" s="297"/>
      <c r="S529" s="297"/>
      <c r="T529" s="297"/>
      <c r="U529" s="298"/>
      <c r="V529" s="103"/>
      <c r="W529" s="84">
        <f t="shared" si="220"/>
        <v>133</v>
      </c>
      <c r="X529" s="84"/>
      <c r="Y529" s="78">
        <f>SUM(E509:E529)</f>
        <v>132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7"/>
      <c r="N530" s="297"/>
      <c r="O530" s="297"/>
      <c r="P530" s="297"/>
      <c r="Q530" s="297"/>
      <c r="R530" s="297"/>
      <c r="S530" s="297"/>
      <c r="T530" s="297"/>
      <c r="U530" s="298"/>
      <c r="V530" s="103"/>
      <c r="W530" s="84">
        <f t="shared" si="220"/>
        <v>133</v>
      </c>
      <c r="X530" s="84"/>
      <c r="Y530" s="78">
        <f>SUM(E509:E530)</f>
        <v>132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7"/>
      <c r="N531" s="297"/>
      <c r="O531" s="297"/>
      <c r="P531" s="297"/>
      <c r="Q531" s="297"/>
      <c r="R531" s="297"/>
      <c r="S531" s="297"/>
      <c r="T531" s="297"/>
      <c r="U531" s="298"/>
      <c r="V531" s="103"/>
      <c r="W531" s="84">
        <f t="shared" si="220"/>
        <v>133</v>
      </c>
      <c r="X531" s="84"/>
      <c r="Y531" s="78">
        <f>SUM(E509:E531)</f>
        <v>132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7"/>
      <c r="N532" s="297"/>
      <c r="O532" s="297"/>
      <c r="P532" s="297"/>
      <c r="Q532" s="297"/>
      <c r="R532" s="297"/>
      <c r="S532" s="297"/>
      <c r="T532" s="297"/>
      <c r="U532" s="298"/>
      <c r="V532" s="103"/>
      <c r="W532" s="84">
        <f t="shared" si="220"/>
        <v>133</v>
      </c>
      <c r="X532" s="84"/>
      <c r="Y532" s="78">
        <f>SUM(E509:E532)</f>
        <v>132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7"/>
      <c r="N533" s="297"/>
      <c r="O533" s="297"/>
      <c r="P533" s="297"/>
      <c r="Q533" s="297"/>
      <c r="R533" s="297"/>
      <c r="S533" s="297"/>
      <c r="T533" s="297"/>
      <c r="U533" s="298"/>
      <c r="V533" s="103"/>
      <c r="W533" s="72"/>
      <c r="X533" s="72"/>
      <c r="Y533" s="78">
        <f>SUM(E509:E533)</f>
        <v>132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3" t="s">
        <v>329</v>
      </c>
      <c r="C534" s="285"/>
      <c r="D534" s="79"/>
      <c r="E534" s="80"/>
      <c r="F534" s="80"/>
      <c r="G534" s="81"/>
      <c r="H534" s="192"/>
      <c r="I534" s="192"/>
      <c r="J534" s="192"/>
      <c r="K534" s="82"/>
      <c r="L534" s="283" t="s">
        <v>306</v>
      </c>
      <c r="M534" s="284"/>
      <c r="N534" s="284"/>
      <c r="O534" s="284"/>
      <c r="P534" s="284"/>
      <c r="Q534" s="284"/>
      <c r="R534" s="284"/>
      <c r="S534" s="284"/>
      <c r="T534" s="284"/>
      <c r="U534" s="285"/>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3" t="s">
        <v>307</v>
      </c>
      <c r="C535" s="285"/>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6" t="s">
        <v>222</v>
      </c>
      <c r="C539" s="287"/>
      <c r="D539" s="288" t="s">
        <v>223</v>
      </c>
      <c r="E539" s="289"/>
      <c r="F539" s="88"/>
      <c r="G539" s="290" t="s">
        <v>224</v>
      </c>
      <c r="H539" s="291"/>
      <c r="I539" s="28">
        <f>SUM(E550:E574)</f>
        <v>120</v>
      </c>
      <c r="J539" s="292" t="s">
        <v>225</v>
      </c>
      <c r="K539" s="293"/>
      <c r="L539" s="289"/>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9" t="s">
        <v>226</v>
      </c>
      <c r="AA539" s="300"/>
      <c r="AB539" s="301"/>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v>
      </c>
      <c r="F540" s="88"/>
      <c r="G540" s="302" t="s">
        <v>230</v>
      </c>
      <c r="H540" s="289"/>
      <c r="I540" s="33">
        <f>E541-I539</f>
        <v>24</v>
      </c>
      <c r="J540" s="303" t="s">
        <v>231</v>
      </c>
      <c r="K540" s="304"/>
      <c r="L540" s="34">
        <f>I544</f>
        <v>505</v>
      </c>
      <c r="M540" s="196">
        <v>4</v>
      </c>
      <c r="N540" s="35">
        <f>SUM(AI540,AI551)</f>
        <v>0</v>
      </c>
      <c r="O540" s="35">
        <v>0</v>
      </c>
      <c r="P540" s="35">
        <f>SUM(AJ540,AJ551)</f>
        <v>2</v>
      </c>
      <c r="Q540" s="35">
        <v>0</v>
      </c>
      <c r="R540" s="35">
        <f>COUNTIFS($E550:$E574,"4",$F550:$F574,"Pole",$C550:$C574,"FST")</f>
        <v>2</v>
      </c>
      <c r="S540" s="35">
        <f>SUM(AL540,AK551)</f>
        <v>0</v>
      </c>
      <c r="T540" s="35">
        <v>0</v>
      </c>
      <c r="U540" s="35">
        <f>SUM(AK540,AL551)</f>
        <v>0</v>
      </c>
      <c r="V540" s="35">
        <v>0</v>
      </c>
      <c r="W540" s="34">
        <f>COUNTIFS($E550:$E574,"4",$F550:$F574,"HH",$C550:$C574,"FST")</f>
        <v>0</v>
      </c>
      <c r="X540" s="35">
        <f>COUNTIFS($E550:$E574,"4",$F550:$F574,"Ped",$C550:$C574,"FST")</f>
        <v>0</v>
      </c>
      <c r="Y540" s="25"/>
      <c r="Z540" s="305" t="s">
        <v>232</v>
      </c>
      <c r="AA540" s="307" t="s">
        <v>233</v>
      </c>
      <c r="AB540" s="308"/>
      <c r="AC540" s="25"/>
      <c r="AD540" s="25"/>
      <c r="AH540" s="109">
        <v>4</v>
      </c>
      <c r="AI540" s="109" t="str">
        <f>IF($E540="SS",COUNTIFS($C550:$C574,"FST",$E550:$E574,"4"),"0")</f>
        <v>0</v>
      </c>
      <c r="AJ540" s="109">
        <f>IF($E540="RPX",COUNTIFS($C550:$C574,"FST",$E550:$E574,"4"),"0")</f>
        <v>2</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144</v>
      </c>
      <c r="F541" s="88"/>
      <c r="G541" s="311" t="s">
        <v>237</v>
      </c>
      <c r="H541" s="312"/>
      <c r="I541" s="35">
        <f>IF(E541=0,0,12-(MOD(I539,12)))</f>
        <v>12</v>
      </c>
      <c r="J541" s="303" t="s">
        <v>238</v>
      </c>
      <c r="K541" s="304"/>
      <c r="L541" s="39">
        <f>I545-I539</f>
        <v>504</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6"/>
      <c r="AA541" s="309"/>
      <c r="AB541" s="310"/>
      <c r="AC541" s="25"/>
      <c r="AD541" s="25"/>
      <c r="AH541" s="109">
        <v>6</v>
      </c>
      <c r="AI541" s="109" t="str">
        <f>IF($E540="SS",COUNTIFS($C550:$C574,"FST",$E550:$E574,"6"),"0")</f>
        <v>0</v>
      </c>
      <c r="AJ541" s="109">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24</v>
      </c>
      <c r="F542" s="88"/>
      <c r="G542" s="279" t="s">
        <v>242</v>
      </c>
      <c r="H542" s="43" t="s">
        <v>243</v>
      </c>
      <c r="I542" s="35">
        <f>IF(E542&lt;&gt;0,1,0)</f>
        <v>1</v>
      </c>
      <c r="J542" s="311" t="s">
        <v>244</v>
      </c>
      <c r="K542" s="312"/>
      <c r="L542" s="44">
        <f>'Cable Calculator'!BQ3</f>
        <v>982</v>
      </c>
      <c r="M542" s="196">
        <v>8</v>
      </c>
      <c r="N542" s="35">
        <f>SUM(AI542,AI553)</f>
        <v>0</v>
      </c>
      <c r="O542" s="35">
        <v>0</v>
      </c>
      <c r="P542" s="35">
        <f>SUM(AJ542,AJ553)</f>
        <v>2</v>
      </c>
      <c r="Q542" s="35">
        <v>0</v>
      </c>
      <c r="R542" s="35">
        <f>COUNTIFS($E550:$E574,"8",$F550:$F574,"Pole",$C550:$C574,"FST")</f>
        <v>2</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2</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505</v>
      </c>
      <c r="F543" s="88"/>
      <c r="G543" s="280"/>
      <c r="H543" s="47" t="s">
        <v>248</v>
      </c>
      <c r="I543" s="35">
        <f>IF(E542&lt;&gt;0,E542,0)</f>
        <v>24</v>
      </c>
      <c r="J543" s="194"/>
      <c r="K543" s="195"/>
      <c r="L543" s="48"/>
      <c r="M543" s="196">
        <v>12</v>
      </c>
      <c r="N543" s="35" t="str">
        <f>IF($E540="SS",SUM(AI543,AJ554,AM575,AO575,AQ575),"0")</f>
        <v>0</v>
      </c>
      <c r="O543" s="35" t="str">
        <f>IF($E540="SS",SUM(AN575,AP575,AR575),"0")</f>
        <v>0</v>
      </c>
      <c r="P543" s="35">
        <f>IF($E540="RPX",SUM(AJ543,AJ554,AM575,AO575,AQ575),"0")</f>
        <v>0</v>
      </c>
      <c r="Q543" s="35">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12</v>
      </c>
      <c r="F544" s="88"/>
      <c r="G544" s="279" t="s">
        <v>251</v>
      </c>
      <c r="H544" s="51" t="s">
        <v>252</v>
      </c>
      <c r="I544" s="112">
        <f>E543</f>
        <v>505</v>
      </c>
      <c r="J544" s="313" t="s">
        <v>253</v>
      </c>
      <c r="K544" s="314"/>
      <c r="L544" s="315"/>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80"/>
      <c r="H545" s="47" t="s">
        <v>257</v>
      </c>
      <c r="I545" s="35">
        <f>IF(E543="","0",IF(AND(E540="EUC",E541=432), I544+(203-E542),IF(E543=0,0,(E543+(E541-E542)-1))))</f>
        <v>624</v>
      </c>
      <c r="J545" s="294" t="str">
        <f>IFERROR(IF(OR(E540="EUC",E540="SS"),"---",IF(OR(P539,S539),"NO 2F Tethers for RPX!",IF(OR(P541,S541),"NO 6F Tethers for RPX!","---"))),"---")</f>
        <v>---</v>
      </c>
      <c r="K545" s="295"/>
      <c r="L545" s="296"/>
      <c r="M545" s="294" t="str">
        <f>IF(E542&gt;60,"Dead Count &gt;60: Consider Downsize","---")</f>
        <v>---</v>
      </c>
      <c r="N545" s="295"/>
      <c r="O545" s="295"/>
      <c r="P545" s="295"/>
      <c r="Q545" s="295"/>
      <c r="R545" s="295"/>
      <c r="S545" s="295"/>
      <c r="T545" s="295"/>
      <c r="U545" s="296"/>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120</v>
      </c>
      <c r="D546" s="31" t="s">
        <v>259</v>
      </c>
      <c r="E546" s="101" t="str">
        <f>IF(AS540="Y","DBL",IF(AS541="Y","TRPL",IF(AS542="Y","QUAD","")))</f>
        <v/>
      </c>
      <c r="F546" s="88"/>
      <c r="G546" s="192"/>
      <c r="H546" s="57"/>
      <c r="I546" s="192"/>
      <c r="J546" s="294"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5"/>
      <c r="L546" s="296"/>
      <c r="M546" s="294" t="str">
        <f>IF(AND(OR(E540="SS",E540="RPX",E540="EUC",E540="RPX-T"),(OR(C550="",C550="Field SPL"))),"Cannot have FlexNap cables without tethers","---")</f>
        <v>---</v>
      </c>
      <c r="N546" s="295"/>
      <c r="O546" s="295"/>
      <c r="P546" s="295"/>
      <c r="Q546" s="295"/>
      <c r="R546" s="295"/>
      <c r="S546" s="295"/>
      <c r="T546" s="295"/>
      <c r="U546" s="296"/>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4" t="str">
        <f>IF(AND(OR(E540="RPX", E540="RPX-T", E540="SS"),E541=216),"NO 216 For RPX, RPX-T, OR SS CABLE","---")</f>
        <v>---</v>
      </c>
      <c r="K547" s="295"/>
      <c r="L547" s="296"/>
      <c r="M547" s="294" t="str" cm="1">
        <f t="array" ref="M547">IF(AND(E540="",OR(C550:C574="FST",C550:C574="REV T",C550:C574="DBL REV",C550:C574="TPL REV", C550:C574="QD REV")),"Non-FlexNap cables cannot have tethers","---")</f>
        <v>---</v>
      </c>
      <c r="N547" s="295"/>
      <c r="O547" s="295"/>
      <c r="P547" s="295"/>
      <c r="Q547" s="295"/>
      <c r="R547" s="295"/>
      <c r="S547" s="295"/>
      <c r="T547" s="295"/>
      <c r="U547" s="296"/>
      <c r="V547" s="25"/>
      <c r="W547" s="58"/>
      <c r="X547" s="58"/>
      <c r="Y547" s="25"/>
      <c r="Z547" s="45">
        <v>6</v>
      </c>
      <c r="AA547" s="65">
        <v>61</v>
      </c>
      <c r="AB547" s="65">
        <v>72</v>
      </c>
      <c r="AC547" s="25"/>
      <c r="AD547" s="25"/>
      <c r="BA547" s="226"/>
    </row>
    <row r="548" spans="1:53" ht="15.75" customHeight="1" thickBot="1" x14ac:dyDescent="0.3">
      <c r="A548" s="88"/>
      <c r="B548" s="279" t="s">
        <v>260</v>
      </c>
      <c r="C548" s="316" t="s">
        <v>261</v>
      </c>
      <c r="D548" s="316" t="s">
        <v>262</v>
      </c>
      <c r="E548" s="318" t="s">
        <v>263</v>
      </c>
      <c r="F548" s="316" t="s">
        <v>264</v>
      </c>
      <c r="G548" s="281" t="s">
        <v>265</v>
      </c>
      <c r="H548" s="281" t="s">
        <v>266</v>
      </c>
      <c r="I548" s="281" t="s">
        <v>267</v>
      </c>
      <c r="J548" s="320" t="s">
        <v>268</v>
      </c>
      <c r="K548" s="316" t="s">
        <v>269</v>
      </c>
      <c r="L548" s="322" t="s">
        <v>270</v>
      </c>
      <c r="M548" s="324" t="s">
        <v>271</v>
      </c>
      <c r="N548" s="324"/>
      <c r="O548" s="324"/>
      <c r="P548" s="324"/>
      <c r="Q548" s="324"/>
      <c r="R548" s="324"/>
      <c r="S548" s="324"/>
      <c r="T548" s="324"/>
      <c r="U548" s="325"/>
      <c r="V548" s="107"/>
      <c r="W548" s="72"/>
      <c r="X548" s="72"/>
      <c r="Y548" s="72"/>
      <c r="Z548" s="45">
        <v>7</v>
      </c>
      <c r="AA548" s="65">
        <v>73</v>
      </c>
      <c r="AB548" s="65">
        <v>84</v>
      </c>
      <c r="AC548" s="25"/>
      <c r="AD548" s="25"/>
      <c r="BA548" s="228"/>
    </row>
    <row r="549" spans="1:53" ht="15.75" thickBot="1" x14ac:dyDescent="0.3">
      <c r="A549" s="88"/>
      <c r="B549" s="280"/>
      <c r="C549" s="317"/>
      <c r="D549" s="317"/>
      <c r="E549" s="319"/>
      <c r="F549" s="317"/>
      <c r="G549" s="282"/>
      <c r="H549" s="282"/>
      <c r="I549" s="282"/>
      <c r="J549" s="321"/>
      <c r="K549" s="317"/>
      <c r="L549" s="323"/>
      <c r="M549" s="326"/>
      <c r="N549" s="326"/>
      <c r="O549" s="326"/>
      <c r="P549" s="326"/>
      <c r="Q549" s="326"/>
      <c r="R549" s="326"/>
      <c r="S549" s="326"/>
      <c r="T549" s="326"/>
      <c r="U549" s="327"/>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759</v>
      </c>
      <c r="E550" s="32">
        <v>4</v>
      </c>
      <c r="F550" s="32" t="s">
        <v>483</v>
      </c>
      <c r="G550" s="68" t="s">
        <v>277</v>
      </c>
      <c r="H550" s="69">
        <f>IF(I550=0,0,I550-(E550-1))</f>
        <v>621</v>
      </c>
      <c r="I550" s="70">
        <f>IF(E550=0,0,I545)</f>
        <v>624</v>
      </c>
      <c r="J550" s="71" t="s">
        <v>278</v>
      </c>
      <c r="K550" s="32"/>
      <c r="L550" s="233"/>
      <c r="M550" s="297"/>
      <c r="N550" s="297"/>
      <c r="O550" s="297"/>
      <c r="P550" s="297"/>
      <c r="Q550" s="297"/>
      <c r="R550" s="297"/>
      <c r="S550" s="297"/>
      <c r="T550" s="297"/>
      <c r="U550" s="298"/>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621-624</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760</v>
      </c>
      <c r="E551" s="32">
        <v>4</v>
      </c>
      <c r="F551" s="32" t="s">
        <v>483</v>
      </c>
      <c r="G551" s="68" t="s">
        <v>277</v>
      </c>
      <c r="H551" s="69">
        <f t="shared" ref="H551:H574" si="230">IF(E551=0,0,I551-(E551-1))</f>
        <v>617</v>
      </c>
      <c r="I551" s="70">
        <f t="shared" ref="I551:I574" si="231">IF(E551=0,0,H550-1)</f>
        <v>620</v>
      </c>
      <c r="J551" s="73" t="str">
        <f>IF(C551="","--",IF(AND(C551&lt;&gt;"FST",C551&lt;&gt;"TCF",BA550&lt;&gt;0),BA550,"--"))</f>
        <v>--</v>
      </c>
      <c r="K551" s="32"/>
      <c r="L551" s="233"/>
      <c r="M551" s="297"/>
      <c r="N551" s="297"/>
      <c r="O551" s="297"/>
      <c r="P551" s="297"/>
      <c r="Q551" s="297"/>
      <c r="R551" s="297"/>
      <c r="S551" s="297"/>
      <c r="T551" s="297"/>
      <c r="U551" s="298"/>
      <c r="V551" s="103"/>
      <c r="W551" s="72"/>
      <c r="X551" s="72"/>
      <c r="Y551" s="72"/>
      <c r="Z551" s="45">
        <v>10</v>
      </c>
      <c r="AA551" s="46">
        <v>109</v>
      </c>
      <c r="AB551" s="46">
        <v>120</v>
      </c>
      <c r="AC551" s="72">
        <f t="shared" si="221"/>
        <v>1</v>
      </c>
      <c r="AD551" s="72">
        <f t="shared" si="222"/>
        <v>0</v>
      </c>
      <c r="AE551" s="109" t="str">
        <f t="shared" si="223"/>
        <v>617-620</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761</v>
      </c>
      <c r="E552" s="32">
        <v>8</v>
      </c>
      <c r="F552" s="32" t="s">
        <v>483</v>
      </c>
      <c r="G552" s="75" t="s">
        <v>277</v>
      </c>
      <c r="H552" s="69">
        <f t="shared" si="230"/>
        <v>609</v>
      </c>
      <c r="I552" s="70">
        <f t="shared" si="231"/>
        <v>616</v>
      </c>
      <c r="J552" s="73" t="str">
        <f t="shared" ref="J552:J574" si="232">IF(C552="","--",IF(AND(C552&lt;&gt;"FST",C552&lt;&gt;"TCF",BA551&lt;&gt;0),BA551,"--"))</f>
        <v>--</v>
      </c>
      <c r="K552" s="32"/>
      <c r="L552" s="233"/>
      <c r="M552" s="297"/>
      <c r="N552" s="297"/>
      <c r="O552" s="297"/>
      <c r="P552" s="297"/>
      <c r="Q552" s="297"/>
      <c r="R552" s="297"/>
      <c r="S552" s="297"/>
      <c r="T552" s="297"/>
      <c r="U552" s="298"/>
      <c r="V552" s="103"/>
      <c r="W552" s="72"/>
      <c r="X552" s="72"/>
      <c r="Y552" s="72"/>
      <c r="Z552" s="45">
        <v>11</v>
      </c>
      <c r="AA552" s="46">
        <v>121</v>
      </c>
      <c r="AB552" s="46">
        <v>132</v>
      </c>
      <c r="AC552" s="72">
        <f t="shared" si="221"/>
        <v>1</v>
      </c>
      <c r="AD552" s="72">
        <f t="shared" si="222"/>
        <v>0</v>
      </c>
      <c r="AE552" s="109" t="str">
        <f t="shared" si="223"/>
        <v>609-616</v>
      </c>
      <c r="AF552" s="109" t="str">
        <f t="shared" si="224"/>
        <v>Y</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484</v>
      </c>
      <c r="D553" s="102" t="s">
        <v>762</v>
      </c>
      <c r="E553" s="32">
        <v>8</v>
      </c>
      <c r="F553" s="32" t="s">
        <v>483</v>
      </c>
      <c r="G553" s="68" t="s">
        <v>277</v>
      </c>
      <c r="H553" s="69">
        <f t="shared" si="230"/>
        <v>601</v>
      </c>
      <c r="I553" s="70">
        <f t="shared" si="231"/>
        <v>608</v>
      </c>
      <c r="J553" s="73" t="str">
        <f t="shared" si="232"/>
        <v>--</v>
      </c>
      <c r="K553" s="32"/>
      <c r="L553" s="233"/>
      <c r="M553" s="297"/>
      <c r="N553" s="297"/>
      <c r="O553" s="297"/>
      <c r="P553" s="297"/>
      <c r="Q553" s="297"/>
      <c r="R553" s="297"/>
      <c r="S553" s="297"/>
      <c r="T553" s="297"/>
      <c r="U553" s="298"/>
      <c r="V553" s="103"/>
      <c r="W553" s="72"/>
      <c r="X553" s="72"/>
      <c r="Y553" s="72"/>
      <c r="Z553" s="45">
        <v>12</v>
      </c>
      <c r="AA553" s="76">
        <v>133</v>
      </c>
      <c r="AB553" s="76">
        <v>144</v>
      </c>
      <c r="AC553" s="72">
        <f t="shared" si="221"/>
        <v>1</v>
      </c>
      <c r="AD553" s="72">
        <f t="shared" si="222"/>
        <v>0</v>
      </c>
      <c r="AE553" s="109" t="str">
        <f t="shared" si="223"/>
        <v>601-608</v>
      </c>
      <c r="AF553" s="109" t="str">
        <f t="shared" si="224"/>
        <v>Y</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t="s">
        <v>502</v>
      </c>
      <c r="D554" s="102"/>
      <c r="E554" s="32">
        <v>24</v>
      </c>
      <c r="F554" s="32"/>
      <c r="G554" s="68" t="s">
        <v>277</v>
      </c>
      <c r="H554" s="69">
        <f t="shared" si="230"/>
        <v>577</v>
      </c>
      <c r="I554" s="70">
        <f t="shared" si="231"/>
        <v>600</v>
      </c>
      <c r="J554" s="73" t="str">
        <f t="shared" si="232"/>
        <v>--</v>
      </c>
      <c r="K554" s="32"/>
      <c r="L554" s="233"/>
      <c r="M554" s="297" t="s">
        <v>417</v>
      </c>
      <c r="N554" s="297"/>
      <c r="O554" s="297"/>
      <c r="P554" s="297"/>
      <c r="Q554" s="297"/>
      <c r="R554" s="297"/>
      <c r="S554" s="297"/>
      <c r="T554" s="297"/>
      <c r="U554" s="298"/>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577-600</v>
      </c>
      <c r="AF554" s="109" t="str">
        <f t="shared" si="224"/>
        <v>N</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t="s">
        <v>502</v>
      </c>
      <c r="D555" s="102"/>
      <c r="E555" s="32">
        <v>72</v>
      </c>
      <c r="F555" s="32"/>
      <c r="G555" s="68" t="s">
        <v>277</v>
      </c>
      <c r="H555" s="69">
        <f t="shared" si="230"/>
        <v>505</v>
      </c>
      <c r="I555" s="70">
        <f t="shared" si="231"/>
        <v>576</v>
      </c>
      <c r="J555" s="73" t="str">
        <f t="shared" si="232"/>
        <v>--</v>
      </c>
      <c r="K555" s="32"/>
      <c r="L555" s="233"/>
      <c r="M555" s="297" t="s">
        <v>418</v>
      </c>
      <c r="N555" s="297"/>
      <c r="O555" s="297"/>
      <c r="P555" s="297"/>
      <c r="Q555" s="297"/>
      <c r="R555" s="297"/>
      <c r="S555" s="297"/>
      <c r="T555" s="297"/>
      <c r="U555" s="298"/>
      <c r="V555" s="103"/>
      <c r="W555" s="72"/>
      <c r="X555" s="72"/>
      <c r="Y555" s="72"/>
      <c r="Z555" s="45">
        <v>14</v>
      </c>
      <c r="AA555" s="77">
        <f t="shared" si="233"/>
        <v>157</v>
      </c>
      <c r="AB555" s="77">
        <f t="shared" si="234"/>
        <v>168</v>
      </c>
      <c r="AC555" s="72">
        <f t="shared" si="221"/>
        <v>1</v>
      </c>
      <c r="AD555" s="72">
        <f t="shared" si="222"/>
        <v>1</v>
      </c>
      <c r="AE555" s="109" t="str">
        <f t="shared" si="223"/>
        <v>505-576</v>
      </c>
      <c r="AF555" s="109" t="str">
        <f t="shared" si="224"/>
        <v>N</v>
      </c>
      <c r="AG555" s="109" t="str">
        <f t="shared" si="225"/>
        <v>A</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7"/>
      <c r="N556" s="297"/>
      <c r="O556" s="297"/>
      <c r="P556" s="297"/>
      <c r="Q556" s="297"/>
      <c r="R556" s="297"/>
      <c r="S556" s="297"/>
      <c r="T556" s="297"/>
      <c r="U556" s="29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7"/>
      <c r="N557" s="297"/>
      <c r="O557" s="297"/>
      <c r="P557" s="297"/>
      <c r="Q557" s="297"/>
      <c r="R557" s="297"/>
      <c r="S557" s="297"/>
      <c r="T557" s="297"/>
      <c r="U557" s="29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7"/>
      <c r="N558" s="297"/>
      <c r="O558" s="297"/>
      <c r="P558" s="297"/>
      <c r="Q558" s="297"/>
      <c r="R558" s="297"/>
      <c r="S558" s="297"/>
      <c r="T558" s="297"/>
      <c r="U558" s="29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7"/>
      <c r="N559" s="297"/>
      <c r="O559" s="297"/>
      <c r="P559" s="297"/>
      <c r="Q559" s="297"/>
      <c r="R559" s="297"/>
      <c r="S559" s="297"/>
      <c r="T559" s="297"/>
      <c r="U559" s="29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7"/>
      <c r="N560" s="297"/>
      <c r="O560" s="297"/>
      <c r="P560" s="297"/>
      <c r="Q560" s="297"/>
      <c r="R560" s="297"/>
      <c r="S560" s="297"/>
      <c r="T560" s="297"/>
      <c r="U560" s="298"/>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7"/>
      <c r="N561" s="297"/>
      <c r="O561" s="297"/>
      <c r="P561" s="297"/>
      <c r="Q561" s="297"/>
      <c r="R561" s="297"/>
      <c r="S561" s="297"/>
      <c r="T561" s="297"/>
      <c r="U561" s="298"/>
      <c r="V561" s="103"/>
      <c r="W561" s="84">
        <f>Y561+1</f>
        <v>121</v>
      </c>
      <c r="X561" s="84"/>
      <c r="Y561" s="78">
        <f>SUM(E550:E561)</f>
        <v>120</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7"/>
      <c r="N562" s="297"/>
      <c r="O562" s="297"/>
      <c r="P562" s="297"/>
      <c r="Q562" s="297"/>
      <c r="R562" s="297"/>
      <c r="S562" s="297"/>
      <c r="T562" s="297"/>
      <c r="U562" s="298"/>
      <c r="V562" s="103"/>
      <c r="W562" s="84">
        <f>Y562+1</f>
        <v>121</v>
      </c>
      <c r="X562" s="84"/>
      <c r="Y562" s="78">
        <f>SUM(E550:E562)</f>
        <v>120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7"/>
      <c r="N563" s="297"/>
      <c r="O563" s="297"/>
      <c r="P563" s="297"/>
      <c r="Q563" s="297"/>
      <c r="R563" s="297"/>
      <c r="S563" s="297"/>
      <c r="T563" s="297"/>
      <c r="U563" s="298"/>
      <c r="V563" s="103"/>
      <c r="W563" s="84">
        <f>Y563+1</f>
        <v>121</v>
      </c>
      <c r="X563" s="84"/>
      <c r="Y563" s="78">
        <f>SUM(E550:E563)</f>
        <v>120</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7"/>
      <c r="N564" s="297"/>
      <c r="O564" s="297"/>
      <c r="P564" s="297"/>
      <c r="Q564" s="297"/>
      <c r="R564" s="297"/>
      <c r="S564" s="297"/>
      <c r="T564" s="297"/>
      <c r="U564" s="298"/>
      <c r="V564" s="103"/>
      <c r="W564" s="84">
        <f>Y564+1</f>
        <v>121</v>
      </c>
      <c r="X564" s="84"/>
      <c r="Y564" s="78">
        <f>SUM(E550:E564)</f>
        <v>120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7"/>
      <c r="N565" s="297"/>
      <c r="O565" s="297"/>
      <c r="P565" s="297"/>
      <c r="Q565" s="297"/>
      <c r="R565" s="297"/>
      <c r="S565" s="297"/>
      <c r="T565" s="297"/>
      <c r="U565" s="298"/>
      <c r="V565" s="103"/>
      <c r="W565" s="84">
        <f t="shared" ref="W565:W573" si="237">Y565+1</f>
        <v>121</v>
      </c>
      <c r="X565" s="84"/>
      <c r="Y565" s="78">
        <f>SUM(E550:E565)</f>
        <v>120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7"/>
      <c r="N566" s="297"/>
      <c r="O566" s="297"/>
      <c r="P566" s="297"/>
      <c r="Q566" s="297"/>
      <c r="R566" s="297"/>
      <c r="S566" s="297"/>
      <c r="T566" s="297"/>
      <c r="U566" s="298"/>
      <c r="V566" s="103"/>
      <c r="W566" s="84">
        <f t="shared" si="237"/>
        <v>121</v>
      </c>
      <c r="X566" s="84"/>
      <c r="Y566" s="78">
        <f>SUM(E550:E566)</f>
        <v>120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7"/>
      <c r="N567" s="297"/>
      <c r="O567" s="297"/>
      <c r="P567" s="297"/>
      <c r="Q567" s="297"/>
      <c r="R567" s="297"/>
      <c r="S567" s="297"/>
      <c r="T567" s="297"/>
      <c r="U567" s="298"/>
      <c r="V567" s="103"/>
      <c r="W567" s="84">
        <f t="shared" si="237"/>
        <v>121</v>
      </c>
      <c r="X567" s="84"/>
      <c r="Y567" s="78">
        <f>SUM(E550:E567)</f>
        <v>120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7"/>
      <c r="N568" s="297"/>
      <c r="O568" s="297"/>
      <c r="P568" s="297"/>
      <c r="Q568" s="297"/>
      <c r="R568" s="297"/>
      <c r="S568" s="297"/>
      <c r="T568" s="297"/>
      <c r="U568" s="298"/>
      <c r="V568" s="103"/>
      <c r="W568" s="84">
        <f t="shared" si="237"/>
        <v>121</v>
      </c>
      <c r="X568" s="84"/>
      <c r="Y568" s="78">
        <f>SUM(E550:E568)</f>
        <v>120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7"/>
      <c r="N569" s="297"/>
      <c r="O569" s="297"/>
      <c r="P569" s="297"/>
      <c r="Q569" s="297"/>
      <c r="R569" s="297"/>
      <c r="S569" s="297"/>
      <c r="T569" s="297"/>
      <c r="U569" s="298"/>
      <c r="V569" s="103"/>
      <c r="W569" s="84">
        <f t="shared" si="237"/>
        <v>121</v>
      </c>
      <c r="X569" s="84"/>
      <c r="Y569" s="78">
        <f>SUM(E550:E569)</f>
        <v>120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7"/>
      <c r="N570" s="297"/>
      <c r="O570" s="297"/>
      <c r="P570" s="297"/>
      <c r="Q570" s="297"/>
      <c r="R570" s="297"/>
      <c r="S570" s="297"/>
      <c r="T570" s="297"/>
      <c r="U570" s="298"/>
      <c r="V570" s="103"/>
      <c r="W570" s="84">
        <f t="shared" si="237"/>
        <v>121</v>
      </c>
      <c r="X570" s="84"/>
      <c r="Y570" s="78">
        <f>SUM(E550:E570)</f>
        <v>120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7"/>
      <c r="N571" s="297"/>
      <c r="O571" s="297"/>
      <c r="P571" s="297"/>
      <c r="Q571" s="297"/>
      <c r="R571" s="297"/>
      <c r="S571" s="297"/>
      <c r="T571" s="297"/>
      <c r="U571" s="298"/>
      <c r="V571" s="103"/>
      <c r="W571" s="84">
        <f t="shared" si="237"/>
        <v>121</v>
      </c>
      <c r="X571" s="84"/>
      <c r="Y571" s="78">
        <f>SUM(E550:E571)</f>
        <v>120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7"/>
      <c r="N572" s="297"/>
      <c r="O572" s="297"/>
      <c r="P572" s="297"/>
      <c r="Q572" s="297"/>
      <c r="R572" s="297"/>
      <c r="S572" s="297"/>
      <c r="T572" s="297"/>
      <c r="U572" s="298"/>
      <c r="V572" s="103"/>
      <c r="W572" s="84">
        <f t="shared" si="237"/>
        <v>121</v>
      </c>
      <c r="X572" s="84"/>
      <c r="Y572" s="78">
        <f>SUM(E550:E572)</f>
        <v>120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7"/>
      <c r="N573" s="297"/>
      <c r="O573" s="297"/>
      <c r="P573" s="297"/>
      <c r="Q573" s="297"/>
      <c r="R573" s="297"/>
      <c r="S573" s="297"/>
      <c r="T573" s="297"/>
      <c r="U573" s="298"/>
      <c r="V573" s="103"/>
      <c r="W573" s="84">
        <f t="shared" si="237"/>
        <v>121</v>
      </c>
      <c r="X573" s="84"/>
      <c r="Y573" s="78">
        <f>SUM(E550:E573)</f>
        <v>120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7"/>
      <c r="N574" s="297"/>
      <c r="O574" s="297"/>
      <c r="P574" s="297"/>
      <c r="Q574" s="297"/>
      <c r="R574" s="297"/>
      <c r="S574" s="297"/>
      <c r="T574" s="297"/>
      <c r="U574" s="298"/>
      <c r="V574" s="103"/>
      <c r="W574" s="72"/>
      <c r="X574" s="72"/>
      <c r="Y574" s="78">
        <f>SUM(E550:E574)</f>
        <v>120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5" thickBot="1" x14ac:dyDescent="0.3">
      <c r="A575" s="88"/>
      <c r="B575" s="283" t="s">
        <v>331</v>
      </c>
      <c r="C575" s="285"/>
      <c r="D575" s="79"/>
      <c r="E575" s="80"/>
      <c r="F575" s="80"/>
      <c r="G575" s="81"/>
      <c r="H575" s="192"/>
      <c r="I575" s="192"/>
      <c r="J575" s="192"/>
      <c r="K575" s="82"/>
      <c r="L575" s="283" t="s">
        <v>306</v>
      </c>
      <c r="M575" s="284"/>
      <c r="N575" s="284"/>
      <c r="O575" s="284"/>
      <c r="P575" s="284"/>
      <c r="Q575" s="284"/>
      <c r="R575" s="284"/>
      <c r="S575" s="284"/>
      <c r="T575" s="284"/>
      <c r="U575" s="285"/>
      <c r="V575" s="104"/>
      <c r="W575" s="72"/>
      <c r="X575" s="72"/>
      <c r="Y575" s="72"/>
      <c r="Z575" s="72"/>
      <c r="AA575" s="72" t="str">
        <f t="shared" si="236"/>
        <v/>
      </c>
      <c r="AB575" s="72"/>
      <c r="AC575" s="72">
        <f>SUM(AC550:AC574)</f>
        <v>25</v>
      </c>
      <c r="AD575" s="72">
        <f>SUM(AD550:AD574)</f>
        <v>21</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3" t="s">
        <v>307</v>
      </c>
      <c r="C576" s="285"/>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6" t="s">
        <v>222</v>
      </c>
      <c r="C580" s="287"/>
      <c r="D580" s="288" t="s">
        <v>223</v>
      </c>
      <c r="E580" s="289"/>
      <c r="F580" s="88"/>
      <c r="G580" s="290" t="s">
        <v>224</v>
      </c>
      <c r="H580" s="291"/>
      <c r="I580" s="28">
        <f>SUM(E591:E615)</f>
        <v>24</v>
      </c>
      <c r="J580" s="292" t="s">
        <v>225</v>
      </c>
      <c r="K580" s="293"/>
      <c r="L580" s="289"/>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9" t="s">
        <v>226</v>
      </c>
      <c r="AA580" s="300"/>
      <c r="AB580" s="301"/>
      <c r="AC580" s="25"/>
      <c r="AD580" s="25"/>
      <c r="AH580" s="109">
        <v>2</v>
      </c>
      <c r="AI580" s="109" t="str">
        <f>IF($E581="SS",COUNTIFS($C591:$C615,"FST",$E591:$E615,"2"),"0")</f>
        <v>0</v>
      </c>
      <c r="AJ580" s="109">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RPX</v>
      </c>
      <c r="F581" s="88"/>
      <c r="G581" s="302" t="s">
        <v>230</v>
      </c>
      <c r="H581" s="289"/>
      <c r="I581" s="33">
        <f>E582-I580</f>
        <v>0</v>
      </c>
      <c r="J581" s="303" t="s">
        <v>231</v>
      </c>
      <c r="K581" s="304"/>
      <c r="L581" s="34">
        <f>I585</f>
        <v>577</v>
      </c>
      <c r="M581" s="196">
        <v>4</v>
      </c>
      <c r="N581" s="35">
        <f>SUM(AI581,AI592)</f>
        <v>0</v>
      </c>
      <c r="O581" s="35">
        <v>0</v>
      </c>
      <c r="P581" s="35">
        <f>SUM(AJ581,AJ592)</f>
        <v>2</v>
      </c>
      <c r="Q581" s="35">
        <v>0</v>
      </c>
      <c r="R581" s="35">
        <f>COUNTIFS($E591:$E615,"4",$F591:$F615,"Pole",$C591:$C615,"FST")</f>
        <v>2</v>
      </c>
      <c r="S581" s="35">
        <f>SUM(AL581,AK592)</f>
        <v>0</v>
      </c>
      <c r="T581" s="35">
        <v>0</v>
      </c>
      <c r="U581" s="35">
        <f>SUM(AK581,AL592)</f>
        <v>0</v>
      </c>
      <c r="V581" s="35">
        <v>0</v>
      </c>
      <c r="W581" s="34">
        <f>COUNTIFS($E591:$E615,"4",$F591:$F615,"HH",$C591:$C615,"FST")</f>
        <v>0</v>
      </c>
      <c r="X581" s="35">
        <f>COUNTIFS($E591:$E615,"4",$F591:$F615,"Ped",$C591:$C615,"FST")</f>
        <v>0</v>
      </c>
      <c r="Y581" s="25"/>
      <c r="Z581" s="305" t="s">
        <v>232</v>
      </c>
      <c r="AA581" s="307" t="s">
        <v>233</v>
      </c>
      <c r="AB581" s="308"/>
      <c r="AC581" s="25"/>
      <c r="AD581" s="25"/>
      <c r="AH581" s="109">
        <v>4</v>
      </c>
      <c r="AI581" s="109" t="str">
        <f>IF($E581="SS",COUNTIFS($C591:$C615,"FST",$E591:$E615,"4"),"0")</f>
        <v>0</v>
      </c>
      <c r="AJ581" s="109">
        <f>IF($E581="RPX",COUNTIFS($C591:$C615,"FST",$E591:$E615,"4"),"0")</f>
        <v>2</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311" t="s">
        <v>237</v>
      </c>
      <c r="H582" s="312"/>
      <c r="I582" s="35">
        <f>IF(E582=0,0,12-(MOD(I580,12)))</f>
        <v>12</v>
      </c>
      <c r="J582" s="303" t="s">
        <v>238</v>
      </c>
      <c r="K582" s="304"/>
      <c r="L582" s="39">
        <f>I586-I580</f>
        <v>576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6"/>
      <c r="AA582" s="309"/>
      <c r="AB582" s="310"/>
      <c r="AC582" s="25"/>
      <c r="AD582" s="25"/>
      <c r="AH582" s="109">
        <v>6</v>
      </c>
      <c r="AI582" s="109" t="str">
        <f>IF($E581="SS",COUNTIFS($C591:$C615,"FST",$E591:$E615,"6"),"0")</f>
        <v>0</v>
      </c>
      <c r="AJ582" s="109">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0</v>
      </c>
      <c r="F583" s="88"/>
      <c r="G583" s="279" t="s">
        <v>242</v>
      </c>
      <c r="H583" s="43" t="s">
        <v>243</v>
      </c>
      <c r="I583" s="35">
        <f>IF(E583&lt;&gt;0,1,0)</f>
        <v>0</v>
      </c>
      <c r="J583" s="311" t="s">
        <v>244</v>
      </c>
      <c r="K583" s="312"/>
      <c r="L583" s="44">
        <f>'Cable Calculator'!BV3</f>
        <v>1211</v>
      </c>
      <c r="M583" s="196">
        <v>8</v>
      </c>
      <c r="N583" s="35">
        <f>SUM(AI583,AI594)</f>
        <v>0</v>
      </c>
      <c r="O583" s="35">
        <v>0</v>
      </c>
      <c r="P583" s="35">
        <f>SUM(AJ583,AJ594)</f>
        <v>2</v>
      </c>
      <c r="Q583" s="35">
        <v>0</v>
      </c>
      <c r="R583" s="35">
        <f>COUNTIFS($E591:$E615,"8",$F591:$F615,"Pole",$C591:$C615,"FST")</f>
        <v>2</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f>IF($E581="RPX",COUNTIFS($C591:$C615,"FST",$E591:$E615,"8"),"0")</f>
        <v>2</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280"/>
      <c r="H584" s="47" t="s">
        <v>248</v>
      </c>
      <c r="I584" s="35">
        <f>IF(E583&lt;&gt;0,E583,0)</f>
        <v>0</v>
      </c>
      <c r="J584" s="194"/>
      <c r="K584" s="195"/>
      <c r="L584" s="48"/>
      <c r="M584" s="196">
        <v>12</v>
      </c>
      <c r="N584" s="35" t="str">
        <f>IF($E581="SS",SUM(AI584,AJ595,AM616,AO616,AQ616),"0")</f>
        <v>0</v>
      </c>
      <c r="O584" s="35" t="str">
        <f>IF($E581="SS",SUM(AN616,AP616,AR616),"0")</f>
        <v>0</v>
      </c>
      <c r="P584" s="35">
        <f>IF($E581="RPX",SUM(AJ584,AJ595,AM616,AO616,AQ616),"0")</f>
        <v>0</v>
      </c>
      <c r="Q584" s="35">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279" t="s">
        <v>251</v>
      </c>
      <c r="H585" s="51" t="s">
        <v>252</v>
      </c>
      <c r="I585" s="112">
        <f>E584</f>
        <v>577</v>
      </c>
      <c r="J585" s="313" t="s">
        <v>253</v>
      </c>
      <c r="K585" s="314"/>
      <c r="L585" s="315"/>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280"/>
      <c r="H586" s="47" t="s">
        <v>257</v>
      </c>
      <c r="I586" s="35">
        <f>IF(E584="","0",IF(AND(E581="EUC",E582=432), I585+(203-E583),IF(E584=0,0,(E584+(E582-E583)-1))))</f>
        <v>600</v>
      </c>
      <c r="J586" s="294" t="str">
        <f>IFERROR(IF(OR(E581="EUC",E581="SS"),"---",IF(OR(P580,S580),"NO 2F Tethers for RPX!",IF(OR(P582,S582),"NO 6F Tethers for RPX!","---"))),"---")</f>
        <v>---</v>
      </c>
      <c r="K586" s="295"/>
      <c r="L586" s="296"/>
      <c r="M586" s="294" t="str">
        <f>IF(E583&gt;60,"Dead Count &gt;60: Consider Downsize","---")</f>
        <v>---</v>
      </c>
      <c r="N586" s="295"/>
      <c r="O586" s="295"/>
      <c r="P586" s="295"/>
      <c r="Q586" s="295"/>
      <c r="R586" s="295"/>
      <c r="S586" s="295"/>
      <c r="T586" s="295"/>
      <c r="U586" s="296"/>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24</v>
      </c>
      <c r="D587" s="31" t="s">
        <v>259</v>
      </c>
      <c r="E587" s="101" t="str">
        <f>IF(AS581="Y","DBL",IF(AS582="Y","TRPL",IF(AS583="Y","QUAD","")))</f>
        <v/>
      </c>
      <c r="F587" s="88"/>
      <c r="G587" s="192"/>
      <c r="H587" s="57"/>
      <c r="I587" s="192"/>
      <c r="J587" s="294"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5"/>
      <c r="L587" s="296"/>
      <c r="M587" s="294" t="str">
        <f>IF(AND(OR(E581="SS",E581="RPX",E581="EUC",E581="RPX-T"),(OR(C591="",C591="Field SPL"))),"Cannot have FlexNap cables without tethers","---")</f>
        <v>---</v>
      </c>
      <c r="N587" s="295"/>
      <c r="O587" s="295"/>
      <c r="P587" s="295"/>
      <c r="Q587" s="295"/>
      <c r="R587" s="295"/>
      <c r="S587" s="295"/>
      <c r="T587" s="295"/>
      <c r="U587" s="296"/>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4" t="str">
        <f>IF(AND(OR(E581="RPX", E581="RPX-T", E581="SS"),E582=216),"NO 216 For RPX, RPX-T, OR SS CABLE","---")</f>
        <v>---</v>
      </c>
      <c r="K588" s="295"/>
      <c r="L588" s="296"/>
      <c r="M588" s="294" t="str" cm="1">
        <f t="array" ref="M588">IF(AND(E581="",OR(C591:C615="FST",C591:C615="REV T",C591:C615="DBL REV",C591:C615="TPL REV", C591:C615="QD REV")),"Non-FlexNap cables cannot have tethers","---")</f>
        <v>---</v>
      </c>
      <c r="N588" s="295"/>
      <c r="O588" s="295"/>
      <c r="P588" s="295"/>
      <c r="Q588" s="295"/>
      <c r="R588" s="295"/>
      <c r="S588" s="295"/>
      <c r="T588" s="295"/>
      <c r="U588" s="296"/>
      <c r="V588" s="25"/>
      <c r="W588" s="58"/>
      <c r="X588" s="58"/>
      <c r="Y588" s="25"/>
      <c r="Z588" s="45">
        <v>6</v>
      </c>
      <c r="AA588" s="65">
        <v>61</v>
      </c>
      <c r="AB588" s="65">
        <v>72</v>
      </c>
      <c r="AC588" s="25"/>
      <c r="AD588" s="25"/>
      <c r="BA588" s="226"/>
    </row>
    <row r="589" spans="1:53" ht="15.75" customHeight="1" thickBot="1" x14ac:dyDescent="0.3">
      <c r="A589" s="88"/>
      <c r="B589" s="279" t="s">
        <v>260</v>
      </c>
      <c r="C589" s="316" t="s">
        <v>261</v>
      </c>
      <c r="D589" s="316" t="s">
        <v>262</v>
      </c>
      <c r="E589" s="318" t="s">
        <v>263</v>
      </c>
      <c r="F589" s="316" t="s">
        <v>264</v>
      </c>
      <c r="G589" s="281" t="s">
        <v>265</v>
      </c>
      <c r="H589" s="281" t="s">
        <v>266</v>
      </c>
      <c r="I589" s="281" t="s">
        <v>267</v>
      </c>
      <c r="J589" s="320" t="s">
        <v>268</v>
      </c>
      <c r="K589" s="316" t="s">
        <v>269</v>
      </c>
      <c r="L589" s="322" t="s">
        <v>270</v>
      </c>
      <c r="M589" s="324" t="s">
        <v>271</v>
      </c>
      <c r="N589" s="324"/>
      <c r="O589" s="324"/>
      <c r="P589" s="324"/>
      <c r="Q589" s="324"/>
      <c r="R589" s="324"/>
      <c r="S589" s="324"/>
      <c r="T589" s="324"/>
      <c r="U589" s="325"/>
      <c r="V589" s="107"/>
      <c r="W589" s="72"/>
      <c r="X589" s="72"/>
      <c r="Y589" s="72"/>
      <c r="Z589" s="45">
        <v>7</v>
      </c>
      <c r="AA589" s="65">
        <v>73</v>
      </c>
      <c r="AB589" s="65">
        <v>84</v>
      </c>
      <c r="AC589" s="25"/>
      <c r="AD589" s="25"/>
      <c r="BA589" s="228"/>
    </row>
    <row r="590" spans="1:53" ht="15.75" thickBot="1" x14ac:dyDescent="0.3">
      <c r="A590" s="88"/>
      <c r="B590" s="280"/>
      <c r="C590" s="317"/>
      <c r="D590" s="317"/>
      <c r="E590" s="319"/>
      <c r="F590" s="317"/>
      <c r="G590" s="282"/>
      <c r="H590" s="282"/>
      <c r="I590" s="282"/>
      <c r="J590" s="321"/>
      <c r="K590" s="317"/>
      <c r="L590" s="323"/>
      <c r="M590" s="326"/>
      <c r="N590" s="326"/>
      <c r="O590" s="326"/>
      <c r="P590" s="326"/>
      <c r="Q590" s="326"/>
      <c r="R590" s="326"/>
      <c r="S590" s="326"/>
      <c r="T590" s="326"/>
      <c r="U590" s="327"/>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804</v>
      </c>
      <c r="E591" s="32">
        <v>8</v>
      </c>
      <c r="F591" s="32" t="s">
        <v>483</v>
      </c>
      <c r="G591" s="68" t="s">
        <v>277</v>
      </c>
      <c r="H591" s="69">
        <f>IF(I591=0,0,I591-(E591-1))</f>
        <v>593</v>
      </c>
      <c r="I591" s="70">
        <f>IF(E591=0,0,I586)</f>
        <v>600</v>
      </c>
      <c r="J591" s="71" t="s">
        <v>278</v>
      </c>
      <c r="K591" s="32"/>
      <c r="L591" s="233"/>
      <c r="M591" s="297"/>
      <c r="N591" s="297"/>
      <c r="O591" s="297"/>
      <c r="P591" s="297"/>
      <c r="Q591" s="297"/>
      <c r="R591" s="297"/>
      <c r="S591" s="297"/>
      <c r="T591" s="297"/>
      <c r="U591" s="298"/>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593-600</v>
      </c>
      <c r="AF591" s="109" t="str">
        <f t="shared" ref="AF591:AF615" si="241">IF(C591="Field SPL","N","Y")</f>
        <v>Y</v>
      </c>
      <c r="AG591" s="109" t="str">
        <f t="shared" ref="AG591:AG615" si="242">IF(OR(E$581="RPX",E$581="SS"),"A","B")</f>
        <v>A</v>
      </c>
      <c r="AH591" s="109">
        <v>2</v>
      </c>
      <c r="AI591" s="109" t="str">
        <f>IF(E581="SS",COUNTIFS(C591:C615,"TCF",E591:E615,"2"),"")</f>
        <v/>
      </c>
      <c r="AJ591" s="109">
        <f>IF(E581="RPX",COUNTIFS(C591:C615,"TCF",E591:E615,"2"),"")</f>
        <v>0</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8</v>
      </c>
    </row>
    <row r="592" spans="1:53" ht="15.75" thickBot="1" x14ac:dyDescent="0.3">
      <c r="A592" s="88"/>
      <c r="B592" s="66" t="s">
        <v>279</v>
      </c>
      <c r="C592" s="67" t="s">
        <v>484</v>
      </c>
      <c r="D592" s="102" t="s">
        <v>763</v>
      </c>
      <c r="E592" s="32">
        <v>4</v>
      </c>
      <c r="F592" s="32" t="s">
        <v>483</v>
      </c>
      <c r="G592" s="68" t="s">
        <v>277</v>
      </c>
      <c r="H592" s="69">
        <f t="shared" ref="H592:H615" si="247">IF(E592=0,0,I592-(E592-1))</f>
        <v>589</v>
      </c>
      <c r="I592" s="70">
        <f t="shared" ref="I592:I615" si="248">IF(E592=0,0,H591-1)</f>
        <v>592</v>
      </c>
      <c r="J592" s="73" t="str">
        <f>IF(C592="","--",IF(AND(C592&lt;&gt;"FST",C592&lt;&gt;"TCF",BA591&lt;&gt;0),BA591,"--"))</f>
        <v>--</v>
      </c>
      <c r="K592" s="32"/>
      <c r="L592" s="233"/>
      <c r="M592" s="297"/>
      <c r="N592" s="297"/>
      <c r="O592" s="297"/>
      <c r="P592" s="297"/>
      <c r="Q592" s="297"/>
      <c r="R592" s="297"/>
      <c r="S592" s="297"/>
      <c r="T592" s="297"/>
      <c r="U592" s="298"/>
      <c r="V592" s="103"/>
      <c r="W592" s="72"/>
      <c r="X592" s="72"/>
      <c r="Y592" s="72"/>
      <c r="Z592" s="45">
        <v>10</v>
      </c>
      <c r="AA592" s="46">
        <v>109</v>
      </c>
      <c r="AB592" s="46">
        <v>120</v>
      </c>
      <c r="AC592" s="72">
        <f t="shared" si="238"/>
        <v>1</v>
      </c>
      <c r="AD592" s="72">
        <f t="shared" si="239"/>
        <v>0</v>
      </c>
      <c r="AE592" s="109" t="str">
        <f t="shared" si="240"/>
        <v>589-592</v>
      </c>
      <c r="AF592" s="109" t="str">
        <f t="shared" si="241"/>
        <v>Y</v>
      </c>
      <c r="AG592" s="109" t="str">
        <f t="shared" si="242"/>
        <v>A</v>
      </c>
      <c r="AH592" s="109">
        <v>4</v>
      </c>
      <c r="AI592" s="109" t="str">
        <f>IF(E581="SS",COUNTIFS(C591:C615,"TCF",E591:E615,"4"),"")</f>
        <v/>
      </c>
      <c r="AJ592" s="109">
        <f>IF(E581="RPX",COUNTIFS(C591:C615,"TCF",E591:E615,"4"),"")</f>
        <v>0</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764</v>
      </c>
      <c r="E593" s="32">
        <v>4</v>
      </c>
      <c r="F593" s="32" t="s">
        <v>483</v>
      </c>
      <c r="G593" s="75" t="s">
        <v>277</v>
      </c>
      <c r="H593" s="69">
        <f t="shared" si="247"/>
        <v>585</v>
      </c>
      <c r="I593" s="70">
        <f t="shared" si="248"/>
        <v>588</v>
      </c>
      <c r="J593" s="73" t="str">
        <f t="shared" ref="J593:J615" si="249">IF(C593="","--",IF(AND(C593&lt;&gt;"FST",C593&lt;&gt;"TCF",BA592&lt;&gt;0),BA592,"--"))</f>
        <v>--</v>
      </c>
      <c r="K593" s="32"/>
      <c r="L593" s="233"/>
      <c r="M593" s="297"/>
      <c r="N593" s="297"/>
      <c r="O593" s="297"/>
      <c r="P593" s="297"/>
      <c r="Q593" s="297"/>
      <c r="R593" s="297"/>
      <c r="S593" s="297"/>
      <c r="T593" s="297"/>
      <c r="U593" s="298"/>
      <c r="V593" s="103"/>
      <c r="W593" s="72"/>
      <c r="X593" s="72"/>
      <c r="Y593" s="72"/>
      <c r="Z593" s="45">
        <v>11</v>
      </c>
      <c r="AA593" s="46">
        <v>121</v>
      </c>
      <c r="AB593" s="46">
        <v>132</v>
      </c>
      <c r="AC593" s="72">
        <f t="shared" si="238"/>
        <v>1</v>
      </c>
      <c r="AD593" s="72">
        <f t="shared" si="239"/>
        <v>0</v>
      </c>
      <c r="AE593" s="109" t="str">
        <f t="shared" si="240"/>
        <v>585-588</v>
      </c>
      <c r="AF593" s="109" t="str">
        <f t="shared" si="241"/>
        <v>Y</v>
      </c>
      <c r="AG593" s="109" t="str">
        <f t="shared" si="242"/>
        <v>A</v>
      </c>
      <c r="AH593" s="109">
        <v>6</v>
      </c>
      <c r="AI593" s="109" t="str">
        <f>IF(E581="SS",COUNTIFS(C591:C615,"TCF",E591:E615,"6"),"")</f>
        <v/>
      </c>
      <c r="AJ593" s="109">
        <f>IF(E581="RPX",COUNTIFS(C591:C615,"TCF",E591:E615,"6"),"")</f>
        <v>0</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484</v>
      </c>
      <c r="D594" s="102" t="s">
        <v>765</v>
      </c>
      <c r="E594" s="32">
        <v>8</v>
      </c>
      <c r="F594" s="32" t="s">
        <v>483</v>
      </c>
      <c r="G594" s="68" t="s">
        <v>277</v>
      </c>
      <c r="H594" s="69">
        <f t="shared" si="247"/>
        <v>577</v>
      </c>
      <c r="I594" s="70">
        <f t="shared" si="248"/>
        <v>584</v>
      </c>
      <c r="J594" s="73" t="str">
        <f t="shared" si="249"/>
        <v>--</v>
      </c>
      <c r="K594" s="32"/>
      <c r="L594" s="233"/>
      <c r="M594" s="297"/>
      <c r="N594" s="297"/>
      <c r="O594" s="297"/>
      <c r="P594" s="297"/>
      <c r="Q594" s="297"/>
      <c r="R594" s="297"/>
      <c r="S594" s="297"/>
      <c r="T594" s="297"/>
      <c r="U594" s="298"/>
      <c r="V594" s="103"/>
      <c r="W594" s="72"/>
      <c r="X594" s="72"/>
      <c r="Y594" s="72"/>
      <c r="Z594" s="45">
        <v>12</v>
      </c>
      <c r="AA594" s="76">
        <v>133</v>
      </c>
      <c r="AB594" s="76">
        <v>144</v>
      </c>
      <c r="AC594" s="72">
        <f t="shared" si="238"/>
        <v>1</v>
      </c>
      <c r="AD594" s="72">
        <f t="shared" si="239"/>
        <v>0</v>
      </c>
      <c r="AE594" s="109" t="str">
        <f t="shared" si="240"/>
        <v>577-584</v>
      </c>
      <c r="AF594" s="109" t="str">
        <f t="shared" si="241"/>
        <v>Y</v>
      </c>
      <c r="AG594" s="109" t="str">
        <f t="shared" si="242"/>
        <v>A</v>
      </c>
      <c r="AH594" s="109">
        <v>8</v>
      </c>
      <c r="AI594" s="109" t="str">
        <f>IF(E581="SS",COUNTIFS(C591:C615,"TCF",E591:E615,"8"),"")</f>
        <v/>
      </c>
      <c r="AJ594" s="109">
        <f>IF(E581="RPX",COUNTIFS(C591:C615,"TCF",E591:E615,"8"),"")</f>
        <v>0</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7"/>
      <c r="N595" s="297"/>
      <c r="O595" s="297"/>
      <c r="P595" s="297"/>
      <c r="Q595" s="297"/>
      <c r="R595" s="297"/>
      <c r="S595" s="297"/>
      <c r="T595" s="297"/>
      <c r="U595" s="29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A</v>
      </c>
      <c r="AH595" s="109">
        <v>12</v>
      </c>
      <c r="AI595" s="109" t="str">
        <f>IF(E581="SS",COUNTIFS(C591:C615,"TCF",E591:E615,"12"),"")</f>
        <v/>
      </c>
      <c r="AJ595" s="109">
        <f>IF(E581="RPX",COUNTIFS(C591:C615,"TCF",E591:E615,"12"),"")</f>
        <v>0</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7"/>
      <c r="N596" s="297"/>
      <c r="O596" s="297"/>
      <c r="P596" s="297"/>
      <c r="Q596" s="297"/>
      <c r="R596" s="297"/>
      <c r="S596" s="297"/>
      <c r="T596" s="297"/>
      <c r="U596" s="29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A</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7"/>
      <c r="N597" s="297"/>
      <c r="O597" s="297"/>
      <c r="P597" s="297"/>
      <c r="Q597" s="297"/>
      <c r="R597" s="297"/>
      <c r="S597" s="297"/>
      <c r="T597" s="297"/>
      <c r="U597" s="29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A</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7"/>
      <c r="N598" s="297"/>
      <c r="O598" s="297"/>
      <c r="P598" s="297"/>
      <c r="Q598" s="297"/>
      <c r="R598" s="297"/>
      <c r="S598" s="297"/>
      <c r="T598" s="297"/>
      <c r="U598" s="29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A</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7"/>
      <c r="N599" s="297"/>
      <c r="O599" s="297"/>
      <c r="P599" s="297"/>
      <c r="Q599" s="297"/>
      <c r="R599" s="297"/>
      <c r="S599" s="297"/>
      <c r="T599" s="297"/>
      <c r="U599" s="29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A</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7"/>
      <c r="N600" s="297"/>
      <c r="O600" s="297"/>
      <c r="P600" s="297"/>
      <c r="Q600" s="297"/>
      <c r="R600" s="297"/>
      <c r="S600" s="297"/>
      <c r="T600" s="297"/>
      <c r="U600" s="29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A</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7"/>
      <c r="N601" s="297"/>
      <c r="O601" s="297"/>
      <c r="P601" s="297"/>
      <c r="Q601" s="297"/>
      <c r="R601" s="297"/>
      <c r="S601" s="297"/>
      <c r="T601" s="297"/>
      <c r="U601" s="298"/>
      <c r="V601" s="103"/>
      <c r="W601" s="84"/>
      <c r="X601" s="84"/>
      <c r="Y601" s="72"/>
      <c r="Z601" s="72"/>
      <c r="AA601" s="72"/>
      <c r="AB601" s="72"/>
      <c r="AC601" s="72">
        <f t="shared" si="238"/>
        <v>1</v>
      </c>
      <c r="AD601" s="72">
        <f t="shared" si="239"/>
        <v>1</v>
      </c>
      <c r="AE601" s="109" t="str">
        <f t="shared" si="240"/>
        <v>0-0</v>
      </c>
      <c r="AF601" s="109" t="str">
        <f t="shared" si="241"/>
        <v>Y</v>
      </c>
      <c r="AG601" s="109" t="str">
        <f t="shared" si="242"/>
        <v>A</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7"/>
      <c r="N602" s="297"/>
      <c r="O602" s="297"/>
      <c r="P602" s="297"/>
      <c r="Q602" s="297"/>
      <c r="R602" s="297"/>
      <c r="S602" s="297"/>
      <c r="T602" s="297"/>
      <c r="U602" s="298"/>
      <c r="V602" s="103"/>
      <c r="W602" s="84">
        <f>Y602+1</f>
        <v>25</v>
      </c>
      <c r="X602" s="84"/>
      <c r="Y602" s="78">
        <f>SUM(E591:E602)</f>
        <v>24</v>
      </c>
      <c r="Z602" s="72"/>
      <c r="AA602" s="72"/>
      <c r="AB602" s="72"/>
      <c r="AC602" s="72">
        <f t="shared" si="238"/>
        <v>1</v>
      </c>
      <c r="AD602" s="72">
        <f t="shared" si="239"/>
        <v>1</v>
      </c>
      <c r="AE602" s="109" t="str">
        <f t="shared" si="240"/>
        <v>0-0</v>
      </c>
      <c r="AF602" s="109" t="str">
        <f t="shared" si="241"/>
        <v>Y</v>
      </c>
      <c r="AG602" s="109" t="str">
        <f t="shared" si="242"/>
        <v>A</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7"/>
      <c r="N603" s="297"/>
      <c r="O603" s="297"/>
      <c r="P603" s="297"/>
      <c r="Q603" s="297"/>
      <c r="R603" s="297"/>
      <c r="S603" s="297"/>
      <c r="T603" s="297"/>
      <c r="U603" s="298"/>
      <c r="V603" s="103"/>
      <c r="W603" s="84">
        <f>Y603+1</f>
        <v>25</v>
      </c>
      <c r="X603" s="84"/>
      <c r="Y603" s="78">
        <f>SUM(E591:E603)</f>
        <v>24</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A</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7"/>
      <c r="N604" s="297"/>
      <c r="O604" s="297"/>
      <c r="P604" s="297"/>
      <c r="Q604" s="297"/>
      <c r="R604" s="297"/>
      <c r="S604" s="297"/>
      <c r="T604" s="297"/>
      <c r="U604" s="298"/>
      <c r="V604" s="103"/>
      <c r="W604" s="84">
        <f>Y604+1</f>
        <v>25</v>
      </c>
      <c r="X604" s="84"/>
      <c r="Y604" s="78">
        <f>SUM(E591:E604)</f>
        <v>24</v>
      </c>
      <c r="Z604" s="72" t="str">
        <f t="shared" si="252"/>
        <v/>
      </c>
      <c r="AA604" s="72"/>
      <c r="AB604" s="72"/>
      <c r="AC604" s="72">
        <f t="shared" si="238"/>
        <v>1</v>
      </c>
      <c r="AD604" s="72">
        <f t="shared" si="239"/>
        <v>1</v>
      </c>
      <c r="AE604" s="109" t="str">
        <f t="shared" si="240"/>
        <v>0-0</v>
      </c>
      <c r="AF604" s="109" t="str">
        <f t="shared" si="241"/>
        <v>Y</v>
      </c>
      <c r="AG604" s="109" t="str">
        <f t="shared" si="242"/>
        <v>A</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7"/>
      <c r="N605" s="297"/>
      <c r="O605" s="297"/>
      <c r="P605" s="297"/>
      <c r="Q605" s="297"/>
      <c r="R605" s="297"/>
      <c r="S605" s="297"/>
      <c r="T605" s="297"/>
      <c r="U605" s="298"/>
      <c r="V605" s="103"/>
      <c r="W605" s="84">
        <f>Y605+1</f>
        <v>25</v>
      </c>
      <c r="X605" s="84"/>
      <c r="Y605" s="78">
        <f>SUM(E591:E605)</f>
        <v>24</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A</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7"/>
      <c r="N606" s="297"/>
      <c r="O606" s="297"/>
      <c r="P606" s="297"/>
      <c r="Q606" s="297"/>
      <c r="R606" s="297"/>
      <c r="S606" s="297"/>
      <c r="T606" s="297"/>
      <c r="U606" s="298"/>
      <c r="V606" s="103"/>
      <c r="W606" s="84">
        <f t="shared" ref="W606:W614" si="254">Y606+1</f>
        <v>25</v>
      </c>
      <c r="X606" s="84"/>
      <c r="Y606" s="78">
        <f>SUM(E591:E606)</f>
        <v>24</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A</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7"/>
      <c r="N607" s="297"/>
      <c r="O607" s="297"/>
      <c r="P607" s="297"/>
      <c r="Q607" s="297"/>
      <c r="R607" s="297"/>
      <c r="S607" s="297"/>
      <c r="T607" s="297"/>
      <c r="U607" s="298"/>
      <c r="V607" s="103"/>
      <c r="W607" s="84">
        <f t="shared" si="254"/>
        <v>25</v>
      </c>
      <c r="X607" s="84"/>
      <c r="Y607" s="78">
        <f>SUM(E591:E607)</f>
        <v>24</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A</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7"/>
      <c r="N608" s="297"/>
      <c r="O608" s="297"/>
      <c r="P608" s="297"/>
      <c r="Q608" s="297"/>
      <c r="R608" s="297"/>
      <c r="S608" s="297"/>
      <c r="T608" s="297"/>
      <c r="U608" s="298"/>
      <c r="V608" s="103"/>
      <c r="W608" s="84">
        <f t="shared" si="254"/>
        <v>25</v>
      </c>
      <c r="X608" s="84"/>
      <c r="Y608" s="78">
        <f>SUM(E591:E608)</f>
        <v>24</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A</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7"/>
      <c r="N609" s="297"/>
      <c r="O609" s="297"/>
      <c r="P609" s="297"/>
      <c r="Q609" s="297"/>
      <c r="R609" s="297"/>
      <c r="S609" s="297"/>
      <c r="T609" s="297"/>
      <c r="U609" s="298"/>
      <c r="V609" s="103"/>
      <c r="W609" s="84">
        <f t="shared" si="254"/>
        <v>25</v>
      </c>
      <c r="X609" s="84"/>
      <c r="Y609" s="78">
        <f>SUM(E591:E609)</f>
        <v>24</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A</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7"/>
      <c r="N610" s="297"/>
      <c r="O610" s="297"/>
      <c r="P610" s="297"/>
      <c r="Q610" s="297"/>
      <c r="R610" s="297"/>
      <c r="S610" s="297"/>
      <c r="T610" s="297"/>
      <c r="U610" s="298"/>
      <c r="V610" s="103"/>
      <c r="W610" s="84">
        <f t="shared" si="254"/>
        <v>25</v>
      </c>
      <c r="X610" s="84"/>
      <c r="Y610" s="78">
        <f>SUM(E591:E610)</f>
        <v>24</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A</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7"/>
      <c r="N611" s="297"/>
      <c r="O611" s="297"/>
      <c r="P611" s="297"/>
      <c r="Q611" s="297"/>
      <c r="R611" s="297"/>
      <c r="S611" s="297"/>
      <c r="T611" s="297"/>
      <c r="U611" s="298"/>
      <c r="V611" s="103"/>
      <c r="W611" s="84">
        <f t="shared" si="254"/>
        <v>25</v>
      </c>
      <c r="X611" s="84"/>
      <c r="Y611" s="78">
        <f>SUM(E591:E611)</f>
        <v>24</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A</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7"/>
      <c r="N612" s="297"/>
      <c r="O612" s="297"/>
      <c r="P612" s="297"/>
      <c r="Q612" s="297"/>
      <c r="R612" s="297"/>
      <c r="S612" s="297"/>
      <c r="T612" s="297"/>
      <c r="U612" s="298"/>
      <c r="V612" s="103"/>
      <c r="W612" s="84">
        <f t="shared" si="254"/>
        <v>25</v>
      </c>
      <c r="X612" s="84"/>
      <c r="Y612" s="78">
        <f>SUM(E591:E612)</f>
        <v>24</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A</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7"/>
      <c r="N613" s="297"/>
      <c r="O613" s="297"/>
      <c r="P613" s="297"/>
      <c r="Q613" s="297"/>
      <c r="R613" s="297"/>
      <c r="S613" s="297"/>
      <c r="T613" s="297"/>
      <c r="U613" s="298"/>
      <c r="V613" s="103"/>
      <c r="W613" s="84">
        <f t="shared" si="254"/>
        <v>25</v>
      </c>
      <c r="X613" s="84"/>
      <c r="Y613" s="78">
        <f>SUM(E591:E613)</f>
        <v>24</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A</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7"/>
      <c r="N614" s="297"/>
      <c r="O614" s="297"/>
      <c r="P614" s="297"/>
      <c r="Q614" s="297"/>
      <c r="R614" s="297"/>
      <c r="S614" s="297"/>
      <c r="T614" s="297"/>
      <c r="U614" s="298"/>
      <c r="V614" s="103"/>
      <c r="W614" s="84">
        <f t="shared" si="254"/>
        <v>25</v>
      </c>
      <c r="X614" s="84"/>
      <c r="Y614" s="78">
        <f>SUM(E591:E614)</f>
        <v>24</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A</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7"/>
      <c r="N615" s="297"/>
      <c r="O615" s="297"/>
      <c r="P615" s="297"/>
      <c r="Q615" s="297"/>
      <c r="R615" s="297"/>
      <c r="S615" s="297"/>
      <c r="T615" s="297"/>
      <c r="U615" s="298"/>
      <c r="V615" s="103"/>
      <c r="W615" s="72"/>
      <c r="X615" s="72"/>
      <c r="Y615" s="78">
        <f>SUM(E591:E615)</f>
        <v>24</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A</v>
      </c>
      <c r="AM615" s="109">
        <f t="shared" si="243"/>
        <v>0</v>
      </c>
      <c r="AN615" s="109">
        <f t="shared" si="244"/>
        <v>0</v>
      </c>
      <c r="AO615" s="109" t="str">
        <f t="shared" si="245"/>
        <v/>
      </c>
      <c r="AQ615" s="109" t="str">
        <f t="shared" si="246"/>
        <v/>
      </c>
      <c r="BA615" s="228"/>
    </row>
    <row r="616" spans="1:53" ht="16.5" thickBot="1" x14ac:dyDescent="0.3">
      <c r="A616" s="88"/>
      <c r="B616" s="283" t="s">
        <v>333</v>
      </c>
      <c r="C616" s="285"/>
      <c r="D616" s="79"/>
      <c r="E616" s="80"/>
      <c r="F616" s="80"/>
      <c r="G616" s="81"/>
      <c r="H616" s="192"/>
      <c r="I616" s="192"/>
      <c r="J616" s="192"/>
      <c r="K616" s="82"/>
      <c r="L616" s="283" t="s">
        <v>306</v>
      </c>
      <c r="M616" s="284"/>
      <c r="N616" s="284"/>
      <c r="O616" s="284"/>
      <c r="P616" s="284"/>
      <c r="Q616" s="284"/>
      <c r="R616" s="284"/>
      <c r="S616" s="284"/>
      <c r="T616" s="284"/>
      <c r="U616" s="285"/>
      <c r="V616" s="104"/>
      <c r="W616" s="72"/>
      <c r="X616" s="72"/>
      <c r="Y616" s="72"/>
      <c r="Z616" s="72"/>
      <c r="AA616" s="72" t="str">
        <f t="shared" si="253"/>
        <v/>
      </c>
      <c r="AB616" s="72"/>
      <c r="AC616" s="72">
        <f>SUM(AC591:AC615)</f>
        <v>25</v>
      </c>
      <c r="AD616" s="72">
        <f>SUM(AD591:AD615)</f>
        <v>21</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3" t="s">
        <v>307</v>
      </c>
      <c r="C617" s="285"/>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6" t="s">
        <v>222</v>
      </c>
      <c r="C621" s="287"/>
      <c r="D621" s="288" t="s">
        <v>223</v>
      </c>
      <c r="E621" s="289"/>
      <c r="F621" s="88"/>
      <c r="G621" s="290" t="s">
        <v>224</v>
      </c>
      <c r="H621" s="291"/>
      <c r="I621" s="28">
        <f>SUM(E632:E656)</f>
        <v>72</v>
      </c>
      <c r="J621" s="292" t="s">
        <v>225</v>
      </c>
      <c r="K621" s="293"/>
      <c r="L621" s="289"/>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9" t="s">
        <v>226</v>
      </c>
      <c r="AA621" s="300"/>
      <c r="AB621" s="301"/>
      <c r="AC621" s="25"/>
      <c r="AD621" s="25"/>
      <c r="AH621" s="109">
        <v>2</v>
      </c>
      <c r="AI621" s="109" t="str">
        <f>IF($E622="SS",COUNTIFS($C632:$C656,"FST",$E632:$E656,"2"),"0")</f>
        <v>0</v>
      </c>
      <c r="AJ621" s="109">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RPX</v>
      </c>
      <c r="F622" s="88"/>
      <c r="G622" s="302" t="s">
        <v>230</v>
      </c>
      <c r="H622" s="289"/>
      <c r="I622" s="33">
        <f>E623-I621</f>
        <v>0</v>
      </c>
      <c r="J622" s="303" t="s">
        <v>231</v>
      </c>
      <c r="K622" s="304"/>
      <c r="L622" s="34">
        <f>I626</f>
        <v>505</v>
      </c>
      <c r="M622" s="196">
        <v>4</v>
      </c>
      <c r="N622" s="35">
        <f>SUM(AI622,AI633)</f>
        <v>0</v>
      </c>
      <c r="O622" s="35">
        <v>0</v>
      </c>
      <c r="P622" s="35">
        <f>SUM(AJ622,AJ633)</f>
        <v>4</v>
      </c>
      <c r="Q622" s="35">
        <v>0</v>
      </c>
      <c r="R622" s="35">
        <f>COUNTIFS($E632:$E656,"4",$F632:$F656,"Pole",$C632:$C656,"FST")</f>
        <v>4</v>
      </c>
      <c r="S622" s="35">
        <f>SUM(AL622,AK633)</f>
        <v>0</v>
      </c>
      <c r="T622" s="35">
        <v>0</v>
      </c>
      <c r="U622" s="35">
        <f>SUM(AK622,AL633)</f>
        <v>0</v>
      </c>
      <c r="V622" s="35">
        <v>0</v>
      </c>
      <c r="W622" s="34">
        <f>COUNTIFS($E632:$E656,"4",$F632:$F656,"HH",$C632:$C656,"FST")</f>
        <v>0</v>
      </c>
      <c r="X622" s="35">
        <f>COUNTIFS($E632:$E656,"4",$F632:$F656,"Ped",$C632:$C656,"FST")</f>
        <v>0</v>
      </c>
      <c r="Y622" s="25"/>
      <c r="Z622" s="305" t="s">
        <v>232</v>
      </c>
      <c r="AA622" s="307" t="s">
        <v>233</v>
      </c>
      <c r="AB622" s="308"/>
      <c r="AC622" s="25"/>
      <c r="AD622" s="25"/>
      <c r="AH622" s="109">
        <v>4</v>
      </c>
      <c r="AI622" s="109" t="str">
        <f>IF($E622="SS",COUNTIFS($C632:$C656,"FST",$E632:$E656,"4"),"0")</f>
        <v>0</v>
      </c>
      <c r="AJ622" s="109">
        <f>IF($E622="RPX",COUNTIFS($C632:$C656,"FST",$E632:$E656,"4"),"0")</f>
        <v>4</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72</v>
      </c>
      <c r="F623" s="88"/>
      <c r="G623" s="311" t="s">
        <v>237</v>
      </c>
      <c r="H623" s="312"/>
      <c r="I623" s="35">
        <f>IF(E623=0,0,12-(MOD(I621,12)))</f>
        <v>12</v>
      </c>
      <c r="J623" s="303" t="s">
        <v>238</v>
      </c>
      <c r="K623" s="304"/>
      <c r="L623" s="39">
        <f>I627-I621</f>
        <v>504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6"/>
      <c r="AA623" s="309"/>
      <c r="AB623" s="310"/>
      <c r="AC623" s="25"/>
      <c r="AD623" s="25"/>
      <c r="AH623" s="109">
        <v>6</v>
      </c>
      <c r="AI623" s="109" t="str">
        <f>IF($E622="SS",COUNTIFS($C632:$C656,"FST",$E632:$E656,"6"),"0")</f>
        <v>0</v>
      </c>
      <c r="AJ623" s="109">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0</v>
      </c>
      <c r="F624" s="88"/>
      <c r="G624" s="279" t="s">
        <v>242</v>
      </c>
      <c r="H624" s="43" t="s">
        <v>243</v>
      </c>
      <c r="I624" s="35">
        <f>IF(E624&lt;&gt;0,1,0)</f>
        <v>0</v>
      </c>
      <c r="J624" s="311" t="s">
        <v>244</v>
      </c>
      <c r="K624" s="312"/>
      <c r="L624" s="44">
        <f>'Cable Calculator'!CA3</f>
        <v>1555</v>
      </c>
      <c r="M624" s="196">
        <v>8</v>
      </c>
      <c r="N624" s="35">
        <f>SUM(AI624,AI635)</f>
        <v>0</v>
      </c>
      <c r="O624" s="35">
        <v>0</v>
      </c>
      <c r="P624" s="35">
        <f>SUM(AJ624,AJ635)</f>
        <v>1</v>
      </c>
      <c r="Q624" s="35">
        <v>0</v>
      </c>
      <c r="R624" s="35">
        <f>COUNTIFS($E632:$E656,"8",$F632:$F656,"Pole",$C632:$C656,"FST")</f>
        <v>1</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f>IF($E622="RPX",COUNTIFS($C632:$C656,"FST",$E632:$E656,"8"),"0")</f>
        <v>1</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505</v>
      </c>
      <c r="F625" s="88"/>
      <c r="G625" s="280"/>
      <c r="H625" s="47" t="s">
        <v>248</v>
      </c>
      <c r="I625" s="35">
        <f>IF(E624&lt;&gt;0,E624,0)</f>
        <v>0</v>
      </c>
      <c r="J625" s="194"/>
      <c r="K625" s="195"/>
      <c r="L625" s="48"/>
      <c r="M625" s="196">
        <v>12</v>
      </c>
      <c r="N625" s="35" t="str">
        <f>IF($E622="SS",SUM(AI625,AJ636,AM657,AO657,AQ657),"0")</f>
        <v>0</v>
      </c>
      <c r="O625" s="35" t="str">
        <f>IF($E622="SS",SUM(AN657,AP657,AR657),"0")</f>
        <v>0</v>
      </c>
      <c r="P625" s="35">
        <f>IF($E622="RPX",SUM(AJ625,AJ636,AM657,AO657,AQ657),"0")</f>
        <v>2</v>
      </c>
      <c r="Q625" s="35">
        <f>IF($E622="RPX",SUM(AN657,AP657,AR657),"0")</f>
        <v>2</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6</v>
      </c>
      <c r="F626" s="88"/>
      <c r="G626" s="279" t="s">
        <v>251</v>
      </c>
      <c r="H626" s="51" t="s">
        <v>252</v>
      </c>
      <c r="I626" s="112">
        <f>E625</f>
        <v>505</v>
      </c>
      <c r="J626" s="313" t="s">
        <v>253</v>
      </c>
      <c r="K626" s="314"/>
      <c r="L626" s="315"/>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280"/>
      <c r="H627" s="47" t="s">
        <v>257</v>
      </c>
      <c r="I627" s="35">
        <f>IF(E625="","0",IF(AND(E622="EUC",E623=432), I626+(203-E624),IF(E625=0,0,(E625+(E623-E624)-1))))</f>
        <v>576</v>
      </c>
      <c r="J627" s="294" t="str">
        <f>IFERROR(IF(OR(E622="EUC",E622="SS"),"---",IF(OR(P621,S621),"NO 2F Tethers for RPX!",IF(OR(P623,S623),"NO 6F Tethers for RPX!","---"))),"---")</f>
        <v>---</v>
      </c>
      <c r="K627" s="295"/>
      <c r="L627" s="296"/>
      <c r="M627" s="294" t="str">
        <f>IF(E624&gt;60,"Dead Count &gt;60: Consider Downsize","---")</f>
        <v>---</v>
      </c>
      <c r="N627" s="295"/>
      <c r="O627" s="295"/>
      <c r="P627" s="295"/>
      <c r="Q627" s="295"/>
      <c r="R627" s="295"/>
      <c r="S627" s="295"/>
      <c r="T627" s="295"/>
      <c r="U627" s="296"/>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72</v>
      </c>
      <c r="D628" s="31" t="s">
        <v>259</v>
      </c>
      <c r="E628" s="101" t="str">
        <f>IF(AS622="Y","DBL",IF(AS623="Y","TRPL",IF(AS624="Y","QUAD","")))</f>
        <v/>
      </c>
      <c r="F628" s="88"/>
      <c r="G628" s="192"/>
      <c r="H628" s="57"/>
      <c r="I628" s="192"/>
      <c r="J628" s="294"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5"/>
      <c r="L628" s="296"/>
      <c r="M628" s="294" t="str">
        <f>IF(AND(OR(E622="SS",E622="RPX",E622="EUC",E622="RPX-T"),(OR(C632="",C632="Field SPL"))),"Cannot have FlexNap cables without tethers","---")</f>
        <v>---</v>
      </c>
      <c r="N628" s="295"/>
      <c r="O628" s="295"/>
      <c r="P628" s="295"/>
      <c r="Q628" s="295"/>
      <c r="R628" s="295"/>
      <c r="S628" s="295"/>
      <c r="T628" s="295"/>
      <c r="U628" s="296"/>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4" t="str">
        <f>IF(AND(OR(E622="RPX", E622="RPX-T", E622="SS"),E623=216),"NO 216 For RPX, RPX-T, OR SS CABLE","---")</f>
        <v>---</v>
      </c>
      <c r="K629" s="295"/>
      <c r="L629" s="296"/>
      <c r="M629" s="294" t="str" cm="1">
        <f t="array" ref="M629">IF(AND(E622="",OR(C632:C656="FST",C632:C656="REV T",C632:C656="DBL REV",C632:C656="TPL REV", C632:C656="QD REV")),"Non-FlexNap cables cannot have tethers","---")</f>
        <v>---</v>
      </c>
      <c r="N629" s="295"/>
      <c r="O629" s="295"/>
      <c r="P629" s="295"/>
      <c r="Q629" s="295"/>
      <c r="R629" s="295"/>
      <c r="S629" s="295"/>
      <c r="T629" s="295"/>
      <c r="U629" s="296"/>
      <c r="V629" s="25"/>
      <c r="W629" s="58"/>
      <c r="X629" s="58"/>
      <c r="Y629" s="25"/>
      <c r="Z629" s="45">
        <v>6</v>
      </c>
      <c r="AA629" s="65">
        <v>61</v>
      </c>
      <c r="AB629" s="65">
        <v>72</v>
      </c>
      <c r="AC629" s="25"/>
      <c r="AD629" s="25"/>
      <c r="BA629" s="226"/>
    </row>
    <row r="630" spans="1:53" ht="15.75" customHeight="1" thickBot="1" x14ac:dyDescent="0.3">
      <c r="A630" s="88"/>
      <c r="B630" s="279" t="s">
        <v>260</v>
      </c>
      <c r="C630" s="316" t="s">
        <v>261</v>
      </c>
      <c r="D630" s="316" t="s">
        <v>262</v>
      </c>
      <c r="E630" s="318" t="s">
        <v>263</v>
      </c>
      <c r="F630" s="316" t="s">
        <v>264</v>
      </c>
      <c r="G630" s="281" t="s">
        <v>265</v>
      </c>
      <c r="H630" s="281" t="s">
        <v>266</v>
      </c>
      <c r="I630" s="281" t="s">
        <v>267</v>
      </c>
      <c r="J630" s="320" t="s">
        <v>268</v>
      </c>
      <c r="K630" s="316" t="s">
        <v>269</v>
      </c>
      <c r="L630" s="322" t="s">
        <v>270</v>
      </c>
      <c r="M630" s="324" t="s">
        <v>271</v>
      </c>
      <c r="N630" s="324"/>
      <c r="O630" s="324"/>
      <c r="P630" s="324"/>
      <c r="Q630" s="324"/>
      <c r="R630" s="324"/>
      <c r="S630" s="324"/>
      <c r="T630" s="324"/>
      <c r="U630" s="325"/>
      <c r="V630" s="107"/>
      <c r="W630" s="72"/>
      <c r="X630" s="72"/>
      <c r="Y630" s="72"/>
      <c r="Z630" s="45">
        <v>7</v>
      </c>
      <c r="AA630" s="65">
        <v>73</v>
      </c>
      <c r="AB630" s="65">
        <v>84</v>
      </c>
      <c r="AC630" s="25"/>
      <c r="AD630" s="25"/>
      <c r="BA630" s="228"/>
    </row>
    <row r="631" spans="1:53" ht="15.75" thickBot="1" x14ac:dyDescent="0.3">
      <c r="A631" s="88"/>
      <c r="B631" s="280"/>
      <c r="C631" s="317"/>
      <c r="D631" s="317"/>
      <c r="E631" s="319"/>
      <c r="F631" s="317"/>
      <c r="G631" s="282"/>
      <c r="H631" s="282"/>
      <c r="I631" s="282"/>
      <c r="J631" s="321"/>
      <c r="K631" s="317"/>
      <c r="L631" s="323"/>
      <c r="M631" s="326"/>
      <c r="N631" s="326"/>
      <c r="O631" s="326"/>
      <c r="P631" s="326"/>
      <c r="Q631" s="326"/>
      <c r="R631" s="326"/>
      <c r="S631" s="326"/>
      <c r="T631" s="326"/>
      <c r="U631" s="327"/>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766</v>
      </c>
      <c r="E632" s="32">
        <v>8</v>
      </c>
      <c r="F632" s="32" t="s">
        <v>483</v>
      </c>
      <c r="G632" s="68" t="s">
        <v>277</v>
      </c>
      <c r="H632" s="69">
        <f>IF(I632=0,0,I632-(E632-1))</f>
        <v>569</v>
      </c>
      <c r="I632" s="70">
        <f>IF(E632=0,0,I627)</f>
        <v>576</v>
      </c>
      <c r="J632" s="71" t="s">
        <v>278</v>
      </c>
      <c r="K632" s="32"/>
      <c r="L632" s="233"/>
      <c r="M632" s="297"/>
      <c r="N632" s="297"/>
      <c r="O632" s="297"/>
      <c r="P632" s="297"/>
      <c r="Q632" s="297"/>
      <c r="R632" s="297"/>
      <c r="S632" s="297"/>
      <c r="T632" s="297"/>
      <c r="U632" s="298"/>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569-576</v>
      </c>
      <c r="AF632" s="109" t="str">
        <f t="shared" ref="AF632:AF656" si="258">IF(C632="Field SPL","N","Y")</f>
        <v>Y</v>
      </c>
      <c r="AG632" s="109" t="str">
        <f t="shared" ref="AG632:AG656" si="259">IF(OR(E$622="RPX",E$622="SS"),"A","B")</f>
        <v>A</v>
      </c>
      <c r="AH632" s="109">
        <v>2</v>
      </c>
      <c r="AI632" s="109" t="str">
        <f>IF(E622="SS",COUNTIFS(C632:C656,"TCF",E632:E656,"2"),"")</f>
        <v/>
      </c>
      <c r="AJ632" s="109">
        <f>IF(E622="RPX",COUNTIFS(C632:C656,"TCF",E632:E656,"2"),"")</f>
        <v>0</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8</v>
      </c>
    </row>
    <row r="633" spans="1:53" ht="15.75" thickBot="1" x14ac:dyDescent="0.3">
      <c r="A633" s="88"/>
      <c r="B633" s="66" t="s">
        <v>279</v>
      </c>
      <c r="C633" s="67" t="s">
        <v>484</v>
      </c>
      <c r="D633" s="102" t="s">
        <v>767</v>
      </c>
      <c r="E633" s="32">
        <v>4</v>
      </c>
      <c r="F633" s="32" t="s">
        <v>483</v>
      </c>
      <c r="G633" s="68" t="s">
        <v>277</v>
      </c>
      <c r="H633" s="69">
        <f t="shared" ref="H633:H656" si="264">IF(E633=0,0,I633-(E633-1))</f>
        <v>565</v>
      </c>
      <c r="I633" s="70">
        <f t="shared" ref="I633:I656" si="265">IF(E633=0,0,H632-1)</f>
        <v>568</v>
      </c>
      <c r="J633" s="73" t="str">
        <f>IF(C633="","--",IF(AND(C633&lt;&gt;"FST",C633&lt;&gt;"TCF",BA632&lt;&gt;0),BA632,"--"))</f>
        <v>--</v>
      </c>
      <c r="K633" s="32"/>
      <c r="L633" s="233"/>
      <c r="M633" s="297"/>
      <c r="N633" s="297"/>
      <c r="O633" s="297"/>
      <c r="P633" s="297"/>
      <c r="Q633" s="297"/>
      <c r="R633" s="297"/>
      <c r="S633" s="297"/>
      <c r="T633" s="297"/>
      <c r="U633" s="298"/>
      <c r="V633" s="103"/>
      <c r="W633" s="72"/>
      <c r="X633" s="72"/>
      <c r="Y633" s="72"/>
      <c r="Z633" s="45">
        <v>10</v>
      </c>
      <c r="AA633" s="46">
        <v>109</v>
      </c>
      <c r="AB633" s="46">
        <v>120</v>
      </c>
      <c r="AC633" s="72">
        <f t="shared" si="255"/>
        <v>1</v>
      </c>
      <c r="AD633" s="72">
        <f t="shared" si="256"/>
        <v>0</v>
      </c>
      <c r="AE633" s="109" t="str">
        <f t="shared" si="257"/>
        <v>565-568</v>
      </c>
      <c r="AF633" s="109" t="str">
        <f t="shared" si="258"/>
        <v>Y</v>
      </c>
      <c r="AG633" s="109" t="str">
        <f t="shared" si="259"/>
        <v>A</v>
      </c>
      <c r="AH633" s="109">
        <v>4</v>
      </c>
      <c r="AI633" s="109" t="str">
        <f>IF(E622="SS",COUNTIFS(C632:C656,"TCF",E632:E656,"4"),"")</f>
        <v/>
      </c>
      <c r="AJ633" s="109">
        <f>IF(E622="RPX",COUNTIFS(C632:C656,"TCF",E632:E656,"4"),"")</f>
        <v>0</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t="s">
        <v>484</v>
      </c>
      <c r="D634" s="102" t="s">
        <v>768</v>
      </c>
      <c r="E634" s="32">
        <v>4</v>
      </c>
      <c r="F634" s="32" t="s">
        <v>483</v>
      </c>
      <c r="G634" s="75" t="s">
        <v>277</v>
      </c>
      <c r="H634" s="69">
        <f t="shared" si="264"/>
        <v>561</v>
      </c>
      <c r="I634" s="70">
        <f t="shared" si="265"/>
        <v>564</v>
      </c>
      <c r="J634" s="73" t="str">
        <f t="shared" ref="J634:J656" si="266">IF(C634="","--",IF(AND(C634&lt;&gt;"FST",C634&lt;&gt;"TCF",BA633&lt;&gt;0),BA633,"--"))</f>
        <v>--</v>
      </c>
      <c r="K634" s="32"/>
      <c r="L634" s="233"/>
      <c r="M634" s="297"/>
      <c r="N634" s="297"/>
      <c r="O634" s="297"/>
      <c r="P634" s="297"/>
      <c r="Q634" s="297"/>
      <c r="R634" s="297"/>
      <c r="S634" s="297"/>
      <c r="T634" s="297"/>
      <c r="U634" s="298"/>
      <c r="V634" s="103"/>
      <c r="W634" s="72"/>
      <c r="X634" s="72"/>
      <c r="Y634" s="72"/>
      <c r="Z634" s="45">
        <v>11</v>
      </c>
      <c r="AA634" s="46">
        <v>121</v>
      </c>
      <c r="AB634" s="46">
        <v>132</v>
      </c>
      <c r="AC634" s="72">
        <f t="shared" si="255"/>
        <v>1</v>
      </c>
      <c r="AD634" s="72">
        <f t="shared" si="256"/>
        <v>0</v>
      </c>
      <c r="AE634" s="109" t="str">
        <f t="shared" si="257"/>
        <v>561-564</v>
      </c>
      <c r="AF634" s="109" t="str">
        <f t="shared" si="258"/>
        <v>Y</v>
      </c>
      <c r="AG634" s="109" t="str">
        <f t="shared" si="259"/>
        <v>A</v>
      </c>
      <c r="AH634" s="109">
        <v>6</v>
      </c>
      <c r="AI634" s="109" t="str">
        <f>IF(E622="SS",COUNTIFS(C632:C656,"TCF",E632:E656,"6"),"")</f>
        <v/>
      </c>
      <c r="AJ634" s="109">
        <f>IF(E622="RPX",COUNTIFS(C632:C656,"TCF",E632:E656,"6"),"")</f>
        <v>0</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8</v>
      </c>
    </row>
    <row r="635" spans="1:53" ht="15.75" thickBot="1" x14ac:dyDescent="0.3">
      <c r="A635" s="88"/>
      <c r="B635" s="66" t="s">
        <v>281</v>
      </c>
      <c r="C635" s="67" t="s">
        <v>484</v>
      </c>
      <c r="D635" s="102" t="s">
        <v>769</v>
      </c>
      <c r="E635" s="32">
        <v>4</v>
      </c>
      <c r="F635" s="32" t="s">
        <v>483</v>
      </c>
      <c r="G635" s="68" t="s">
        <v>277</v>
      </c>
      <c r="H635" s="69">
        <f t="shared" si="264"/>
        <v>557</v>
      </c>
      <c r="I635" s="70">
        <f t="shared" si="265"/>
        <v>560</v>
      </c>
      <c r="J635" s="73" t="str">
        <f t="shared" si="266"/>
        <v>--</v>
      </c>
      <c r="K635" s="32"/>
      <c r="L635" s="233"/>
      <c r="M635" s="297"/>
      <c r="N635" s="297"/>
      <c r="O635" s="297"/>
      <c r="P635" s="297"/>
      <c r="Q635" s="297"/>
      <c r="R635" s="297"/>
      <c r="S635" s="297"/>
      <c r="T635" s="297"/>
      <c r="U635" s="298"/>
      <c r="V635" s="103"/>
      <c r="W635" s="72"/>
      <c r="X635" s="72"/>
      <c r="Y635" s="72"/>
      <c r="Z635" s="45">
        <v>12</v>
      </c>
      <c r="AA635" s="76">
        <v>133</v>
      </c>
      <c r="AB635" s="76">
        <v>144</v>
      </c>
      <c r="AC635" s="72">
        <f t="shared" si="255"/>
        <v>1</v>
      </c>
      <c r="AD635" s="72">
        <f t="shared" si="256"/>
        <v>0</v>
      </c>
      <c r="AE635" s="109" t="str">
        <f t="shared" si="257"/>
        <v>557-560</v>
      </c>
      <c r="AF635" s="109" t="str">
        <f t="shared" si="258"/>
        <v>Y</v>
      </c>
      <c r="AG635" s="109" t="str">
        <f t="shared" si="259"/>
        <v>A</v>
      </c>
      <c r="AH635" s="109">
        <v>8</v>
      </c>
      <c r="AI635" s="109" t="str">
        <f>IF(E622="SS",COUNTIFS(C632:C656,"TCF",E632:E656,"8"),"")</f>
        <v/>
      </c>
      <c r="AJ635" s="109">
        <f>IF(E622="RPX",COUNTIFS(C632:C656,"TCF",E632:E656,"8"),"")</f>
        <v>0</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t="s">
        <v>484</v>
      </c>
      <c r="D636" s="102" t="s">
        <v>770</v>
      </c>
      <c r="E636" s="32">
        <v>4</v>
      </c>
      <c r="F636" s="32" t="s">
        <v>483</v>
      </c>
      <c r="G636" s="68" t="s">
        <v>277</v>
      </c>
      <c r="H636" s="69">
        <f t="shared" si="264"/>
        <v>553</v>
      </c>
      <c r="I636" s="70">
        <f t="shared" si="265"/>
        <v>556</v>
      </c>
      <c r="J636" s="73" t="str">
        <f t="shared" si="266"/>
        <v>--</v>
      </c>
      <c r="K636" s="32"/>
      <c r="L636" s="233"/>
      <c r="M636" s="297"/>
      <c r="N636" s="297"/>
      <c r="O636" s="297"/>
      <c r="P636" s="297"/>
      <c r="Q636" s="297"/>
      <c r="R636" s="297"/>
      <c r="S636" s="297"/>
      <c r="T636" s="297"/>
      <c r="U636" s="298"/>
      <c r="V636" s="103"/>
      <c r="W636" s="72"/>
      <c r="X636" s="72"/>
      <c r="Y636" s="72"/>
      <c r="Z636" s="45">
        <v>13</v>
      </c>
      <c r="AA636" s="77">
        <f t="shared" ref="AA636:AA641" si="267">AB635+1</f>
        <v>145</v>
      </c>
      <c r="AB636" s="77">
        <f t="shared" ref="AB636:AB641" si="268">AB635+12</f>
        <v>156</v>
      </c>
      <c r="AC636" s="72">
        <f t="shared" si="255"/>
        <v>1</v>
      </c>
      <c r="AD636" s="72">
        <f t="shared" si="256"/>
        <v>0</v>
      </c>
      <c r="AE636" s="109" t="str">
        <f t="shared" si="257"/>
        <v>553-556</v>
      </c>
      <c r="AF636" s="109" t="str">
        <f t="shared" si="258"/>
        <v>Y</v>
      </c>
      <c r="AG636" s="109" t="str">
        <f t="shared" si="259"/>
        <v>A</v>
      </c>
      <c r="AH636" s="109">
        <v>12</v>
      </c>
      <c r="AI636" s="109" t="str">
        <f>IF(E622="SS",COUNTIFS(C632:C656,"TCF",E632:E656,"12"),"")</f>
        <v/>
      </c>
      <c r="AJ636" s="109">
        <f>IF(E622="RPX",COUNTIFS(C632:C656,"TCF",E632:E656,"12"),"")</f>
        <v>0</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t="s">
        <v>501</v>
      </c>
      <c r="D637" s="102"/>
      <c r="E637" s="32">
        <v>12</v>
      </c>
      <c r="F637" s="32"/>
      <c r="G637" s="68" t="s">
        <v>277</v>
      </c>
      <c r="H637" s="69">
        <f t="shared" si="264"/>
        <v>541</v>
      </c>
      <c r="I637" s="70">
        <f t="shared" si="265"/>
        <v>552</v>
      </c>
      <c r="J637" s="73" t="str">
        <f t="shared" si="266"/>
        <v>--</v>
      </c>
      <c r="K637" s="32"/>
      <c r="L637" s="233"/>
      <c r="M637" s="297" t="s">
        <v>419</v>
      </c>
      <c r="N637" s="297"/>
      <c r="O637" s="297"/>
      <c r="P637" s="297"/>
      <c r="Q637" s="297"/>
      <c r="R637" s="297"/>
      <c r="S637" s="297"/>
      <c r="T637" s="297"/>
      <c r="U637" s="298"/>
      <c r="V637" s="103"/>
      <c r="W637" s="72"/>
      <c r="X637" s="72"/>
      <c r="Y637" s="72"/>
      <c r="Z637" s="45">
        <v>14</v>
      </c>
      <c r="AA637" s="77">
        <f t="shared" si="267"/>
        <v>157</v>
      </c>
      <c r="AB637" s="77">
        <f t="shared" si="268"/>
        <v>168</v>
      </c>
      <c r="AC637" s="72">
        <f t="shared" si="255"/>
        <v>1</v>
      </c>
      <c r="AD637" s="72">
        <f t="shared" si="256"/>
        <v>1</v>
      </c>
      <c r="AE637" s="109" t="str">
        <f t="shared" si="257"/>
        <v>541-552</v>
      </c>
      <c r="AF637" s="109" t="str">
        <f t="shared" si="258"/>
        <v>Y</v>
      </c>
      <c r="AG637" s="109" t="str">
        <f t="shared" si="259"/>
        <v>A</v>
      </c>
      <c r="AM637" s="109">
        <f t="shared" si="260"/>
        <v>0</v>
      </c>
      <c r="AN637" s="109">
        <f t="shared" si="261"/>
        <v>0</v>
      </c>
      <c r="AO637" s="109" t="str">
        <f t="shared" si="262"/>
        <v/>
      </c>
      <c r="AQ637" s="109" t="str">
        <f t="shared" si="263"/>
        <v>Y</v>
      </c>
      <c r="BA637" s="229">
        <f>MOD(SUM(E632:E638),12)</f>
        <v>0</v>
      </c>
    </row>
    <row r="638" spans="1:53" ht="15.75" thickBot="1" x14ac:dyDescent="0.3">
      <c r="A638" s="88"/>
      <c r="B638" s="66" t="s">
        <v>284</v>
      </c>
      <c r="C638" s="67" t="s">
        <v>501</v>
      </c>
      <c r="D638" s="102"/>
      <c r="E638" s="32">
        <v>12</v>
      </c>
      <c r="F638" s="32"/>
      <c r="G638" s="68" t="s">
        <v>277</v>
      </c>
      <c r="H638" s="69">
        <f t="shared" si="264"/>
        <v>529</v>
      </c>
      <c r="I638" s="70">
        <f t="shared" si="265"/>
        <v>540</v>
      </c>
      <c r="J638" s="73" t="str">
        <f t="shared" si="266"/>
        <v>--</v>
      </c>
      <c r="K638" s="32"/>
      <c r="L638" s="233"/>
      <c r="M638" s="297" t="s">
        <v>419</v>
      </c>
      <c r="N638" s="297"/>
      <c r="O638" s="297"/>
      <c r="P638" s="297"/>
      <c r="Q638" s="297"/>
      <c r="R638" s="297"/>
      <c r="S638" s="297"/>
      <c r="T638" s="297"/>
      <c r="U638" s="298"/>
      <c r="V638" s="103"/>
      <c r="W638" s="72"/>
      <c r="X638" s="72"/>
      <c r="Y638" s="72"/>
      <c r="Z638" s="45">
        <v>15</v>
      </c>
      <c r="AA638" s="77">
        <f t="shared" si="267"/>
        <v>169</v>
      </c>
      <c r="AB638" s="77">
        <f t="shared" si="268"/>
        <v>180</v>
      </c>
      <c r="AC638" s="72">
        <f t="shared" si="255"/>
        <v>1</v>
      </c>
      <c r="AD638" s="72">
        <f t="shared" si="256"/>
        <v>1</v>
      </c>
      <c r="AE638" s="109" t="str">
        <f t="shared" si="257"/>
        <v>529-540</v>
      </c>
      <c r="AF638" s="109" t="str">
        <f t="shared" si="258"/>
        <v>Y</v>
      </c>
      <c r="AG638" s="109" t="str">
        <f t="shared" si="259"/>
        <v>A</v>
      </c>
      <c r="AM638" s="109">
        <f t="shared" si="260"/>
        <v>0</v>
      </c>
      <c r="AN638" s="109">
        <f t="shared" si="261"/>
        <v>0</v>
      </c>
      <c r="AO638" s="109" t="str">
        <f t="shared" si="262"/>
        <v/>
      </c>
      <c r="AQ638" s="109" t="str">
        <f t="shared" si="263"/>
        <v>Y</v>
      </c>
      <c r="BA638" s="229">
        <f>MOD(SUM(E632:E639),12)</f>
        <v>0</v>
      </c>
    </row>
    <row r="639" spans="1:53" ht="15.75" thickBot="1" x14ac:dyDescent="0.3">
      <c r="A639" s="88"/>
      <c r="B639" s="66" t="s">
        <v>285</v>
      </c>
      <c r="C639" s="67" t="s">
        <v>501</v>
      </c>
      <c r="D639" s="102"/>
      <c r="E639" s="32">
        <v>12</v>
      </c>
      <c r="F639" s="32"/>
      <c r="G639" s="68" t="s">
        <v>277</v>
      </c>
      <c r="H639" s="69">
        <f t="shared" si="264"/>
        <v>517</v>
      </c>
      <c r="I639" s="70">
        <f t="shared" si="265"/>
        <v>528</v>
      </c>
      <c r="J639" s="73" t="str">
        <f t="shared" si="266"/>
        <v>--</v>
      </c>
      <c r="K639" s="32"/>
      <c r="L639" s="233"/>
      <c r="M639" s="297" t="s">
        <v>419</v>
      </c>
      <c r="N639" s="297"/>
      <c r="O639" s="297"/>
      <c r="P639" s="297"/>
      <c r="Q639" s="297"/>
      <c r="R639" s="297"/>
      <c r="S639" s="297"/>
      <c r="T639" s="297"/>
      <c r="U639" s="298"/>
      <c r="V639" s="103"/>
      <c r="W639" s="72"/>
      <c r="X639" s="72"/>
      <c r="Y639" s="72"/>
      <c r="Z639" s="45">
        <f>Z638+1</f>
        <v>16</v>
      </c>
      <c r="AA639" s="77">
        <f t="shared" si="267"/>
        <v>181</v>
      </c>
      <c r="AB639" s="77">
        <f t="shared" si="268"/>
        <v>192</v>
      </c>
      <c r="AC639" s="72">
        <f t="shared" si="255"/>
        <v>1</v>
      </c>
      <c r="AD639" s="72">
        <f t="shared" si="256"/>
        <v>1</v>
      </c>
      <c r="AE639" s="109" t="str">
        <f t="shared" si="257"/>
        <v>517-528</v>
      </c>
      <c r="AF639" s="109" t="str">
        <f t="shared" si="258"/>
        <v>Y</v>
      </c>
      <c r="AG639" s="109" t="str">
        <f t="shared" si="259"/>
        <v>A</v>
      </c>
      <c r="AM639" s="109">
        <f t="shared" si="260"/>
        <v>0</v>
      </c>
      <c r="AN639" s="109">
        <f t="shared" si="261"/>
        <v>0</v>
      </c>
      <c r="AO639" s="109" t="str">
        <f t="shared" si="262"/>
        <v/>
      </c>
      <c r="AQ639" s="109" t="str">
        <f t="shared" si="263"/>
        <v>Y</v>
      </c>
      <c r="BA639" s="229">
        <f>MOD(SUM(E632:E640),12)</f>
        <v>0</v>
      </c>
    </row>
    <row r="640" spans="1:53" ht="15.75" thickBot="1" x14ac:dyDescent="0.3">
      <c r="A640" s="88"/>
      <c r="B640" s="66" t="s">
        <v>286</v>
      </c>
      <c r="C640" s="67" t="s">
        <v>501</v>
      </c>
      <c r="D640" s="102"/>
      <c r="E640" s="32">
        <v>12</v>
      </c>
      <c r="F640" s="32"/>
      <c r="G640" s="68" t="s">
        <v>277</v>
      </c>
      <c r="H640" s="69">
        <f t="shared" si="264"/>
        <v>505</v>
      </c>
      <c r="I640" s="70">
        <f t="shared" si="265"/>
        <v>516</v>
      </c>
      <c r="J640" s="73" t="str">
        <f t="shared" si="266"/>
        <v>--</v>
      </c>
      <c r="K640" s="32"/>
      <c r="L640" s="233"/>
      <c r="M640" s="297" t="s">
        <v>419</v>
      </c>
      <c r="N640" s="297"/>
      <c r="O640" s="297"/>
      <c r="P640" s="297"/>
      <c r="Q640" s="297"/>
      <c r="R640" s="297"/>
      <c r="S640" s="297"/>
      <c r="T640" s="297"/>
      <c r="U640" s="298"/>
      <c r="V640" s="103"/>
      <c r="W640" s="72"/>
      <c r="X640" s="72"/>
      <c r="Y640" s="72"/>
      <c r="Z640" s="45">
        <f>Z639+1</f>
        <v>17</v>
      </c>
      <c r="AA640" s="77">
        <f t="shared" si="267"/>
        <v>193</v>
      </c>
      <c r="AB640" s="77">
        <f t="shared" si="268"/>
        <v>204</v>
      </c>
      <c r="AC640" s="72">
        <f t="shared" si="255"/>
        <v>1</v>
      </c>
      <c r="AD640" s="72">
        <f t="shared" si="256"/>
        <v>1</v>
      </c>
      <c r="AE640" s="109" t="str">
        <f t="shared" si="257"/>
        <v>505-516</v>
      </c>
      <c r="AF640" s="109" t="str">
        <f t="shared" si="258"/>
        <v>Y</v>
      </c>
      <c r="AG640" s="109" t="str">
        <f t="shared" si="259"/>
        <v>A</v>
      </c>
      <c r="AM640" s="109">
        <f t="shared" si="260"/>
        <v>0</v>
      </c>
      <c r="AN640" s="109">
        <f t="shared" si="261"/>
        <v>0</v>
      </c>
      <c r="AO640" s="109" t="str">
        <f t="shared" si="262"/>
        <v/>
      </c>
      <c r="AQ640" s="109" t="str">
        <f t="shared" si="263"/>
        <v>Y</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7"/>
      <c r="N641" s="297"/>
      <c r="O641" s="297"/>
      <c r="P641" s="297"/>
      <c r="Q641" s="297"/>
      <c r="R641" s="297"/>
      <c r="S641" s="297"/>
      <c r="T641" s="297"/>
      <c r="U641" s="29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A</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7"/>
      <c r="N642" s="297"/>
      <c r="O642" s="297"/>
      <c r="P642" s="297"/>
      <c r="Q642" s="297"/>
      <c r="R642" s="297"/>
      <c r="S642" s="297"/>
      <c r="T642" s="297"/>
      <c r="U642" s="298"/>
      <c r="V642" s="103"/>
      <c r="W642" s="84"/>
      <c r="X642" s="84"/>
      <c r="Y642" s="72"/>
      <c r="Z642" s="72"/>
      <c r="AA642" s="72"/>
      <c r="AB642" s="72"/>
      <c r="AC642" s="72">
        <f t="shared" si="255"/>
        <v>1</v>
      </c>
      <c r="AD642" s="72">
        <f t="shared" si="256"/>
        <v>1</v>
      </c>
      <c r="AE642" s="109" t="str">
        <f t="shared" si="257"/>
        <v>0-0</v>
      </c>
      <c r="AF642" s="109" t="str">
        <f t="shared" si="258"/>
        <v>Y</v>
      </c>
      <c r="AG642" s="109" t="str">
        <f t="shared" si="259"/>
        <v>A</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7"/>
      <c r="N643" s="297"/>
      <c r="O643" s="297"/>
      <c r="P643" s="297"/>
      <c r="Q643" s="297"/>
      <c r="R643" s="297"/>
      <c r="S643" s="297"/>
      <c r="T643" s="297"/>
      <c r="U643" s="298"/>
      <c r="V643" s="103"/>
      <c r="W643" s="84">
        <f>Y643+1</f>
        <v>73</v>
      </c>
      <c r="X643" s="84"/>
      <c r="Y643" s="78">
        <f>SUM(E632:E643)</f>
        <v>72</v>
      </c>
      <c r="Z643" s="72"/>
      <c r="AA643" s="72"/>
      <c r="AB643" s="72"/>
      <c r="AC643" s="72">
        <f t="shared" si="255"/>
        <v>1</v>
      </c>
      <c r="AD643" s="72">
        <f t="shared" si="256"/>
        <v>1</v>
      </c>
      <c r="AE643" s="109" t="str">
        <f t="shared" si="257"/>
        <v>0-0</v>
      </c>
      <c r="AF643" s="109" t="str">
        <f t="shared" si="258"/>
        <v>Y</v>
      </c>
      <c r="AG643" s="109" t="str">
        <f t="shared" si="259"/>
        <v>A</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7"/>
      <c r="N644" s="297"/>
      <c r="O644" s="297"/>
      <c r="P644" s="297"/>
      <c r="Q644" s="297"/>
      <c r="R644" s="297"/>
      <c r="S644" s="297"/>
      <c r="T644" s="297"/>
      <c r="U644" s="298"/>
      <c r="V644" s="103"/>
      <c r="W644" s="84">
        <f>Y644+1</f>
        <v>73</v>
      </c>
      <c r="X644" s="84"/>
      <c r="Y644" s="78">
        <f>SUM(E632:E644)</f>
        <v>72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A</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7"/>
      <c r="N645" s="297"/>
      <c r="O645" s="297"/>
      <c r="P645" s="297"/>
      <c r="Q645" s="297"/>
      <c r="R645" s="297"/>
      <c r="S645" s="297"/>
      <c r="T645" s="297"/>
      <c r="U645" s="298"/>
      <c r="V645" s="103"/>
      <c r="W645" s="84">
        <f>Y645+1</f>
        <v>73</v>
      </c>
      <c r="X645" s="84"/>
      <c r="Y645" s="78">
        <f>SUM(E632:E645)</f>
        <v>72</v>
      </c>
      <c r="Z645" s="72" t="str">
        <f t="shared" si="269"/>
        <v/>
      </c>
      <c r="AA645" s="72"/>
      <c r="AB645" s="72"/>
      <c r="AC645" s="72">
        <f t="shared" si="255"/>
        <v>1</v>
      </c>
      <c r="AD645" s="72">
        <f t="shared" si="256"/>
        <v>1</v>
      </c>
      <c r="AE645" s="109" t="str">
        <f t="shared" si="257"/>
        <v>0-0</v>
      </c>
      <c r="AF645" s="109" t="str">
        <f t="shared" si="258"/>
        <v>Y</v>
      </c>
      <c r="AG645" s="109" t="str">
        <f t="shared" si="259"/>
        <v>A</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7"/>
      <c r="N646" s="297"/>
      <c r="O646" s="297"/>
      <c r="P646" s="297"/>
      <c r="Q646" s="297"/>
      <c r="R646" s="297"/>
      <c r="S646" s="297"/>
      <c r="T646" s="297"/>
      <c r="U646" s="298"/>
      <c r="V646" s="103"/>
      <c r="W646" s="84">
        <f>Y646+1</f>
        <v>73</v>
      </c>
      <c r="X646" s="84"/>
      <c r="Y646" s="78">
        <f>SUM(E632:E646)</f>
        <v>72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A</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7"/>
      <c r="N647" s="297"/>
      <c r="O647" s="297"/>
      <c r="P647" s="297"/>
      <c r="Q647" s="297"/>
      <c r="R647" s="297"/>
      <c r="S647" s="297"/>
      <c r="T647" s="297"/>
      <c r="U647" s="298"/>
      <c r="V647" s="103"/>
      <c r="W647" s="84">
        <f t="shared" ref="W647:W655" si="271">Y647+1</f>
        <v>73</v>
      </c>
      <c r="X647" s="84"/>
      <c r="Y647" s="78">
        <f>SUM(E632:E647)</f>
        <v>72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A</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7"/>
      <c r="N648" s="297"/>
      <c r="O648" s="297"/>
      <c r="P648" s="297"/>
      <c r="Q648" s="297"/>
      <c r="R648" s="297"/>
      <c r="S648" s="297"/>
      <c r="T648" s="297"/>
      <c r="U648" s="298"/>
      <c r="V648" s="103"/>
      <c r="W648" s="84">
        <f t="shared" si="271"/>
        <v>73</v>
      </c>
      <c r="X648" s="84"/>
      <c r="Y648" s="78">
        <f>SUM(E632:E648)</f>
        <v>72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A</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7"/>
      <c r="N649" s="297"/>
      <c r="O649" s="297"/>
      <c r="P649" s="297"/>
      <c r="Q649" s="297"/>
      <c r="R649" s="297"/>
      <c r="S649" s="297"/>
      <c r="T649" s="297"/>
      <c r="U649" s="298"/>
      <c r="V649" s="103"/>
      <c r="W649" s="84">
        <f t="shared" si="271"/>
        <v>73</v>
      </c>
      <c r="X649" s="84"/>
      <c r="Y649" s="78">
        <f>SUM(E632:E649)</f>
        <v>72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A</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7"/>
      <c r="N650" s="297"/>
      <c r="O650" s="297"/>
      <c r="P650" s="297"/>
      <c r="Q650" s="297"/>
      <c r="R650" s="297"/>
      <c r="S650" s="297"/>
      <c r="T650" s="297"/>
      <c r="U650" s="298"/>
      <c r="V650" s="103"/>
      <c r="W650" s="84">
        <f t="shared" si="271"/>
        <v>73</v>
      </c>
      <c r="X650" s="84"/>
      <c r="Y650" s="78">
        <f>SUM(E632:E650)</f>
        <v>72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A</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7"/>
      <c r="N651" s="297"/>
      <c r="O651" s="297"/>
      <c r="P651" s="297"/>
      <c r="Q651" s="297"/>
      <c r="R651" s="297"/>
      <c r="S651" s="297"/>
      <c r="T651" s="297"/>
      <c r="U651" s="298"/>
      <c r="V651" s="103"/>
      <c r="W651" s="84">
        <f t="shared" si="271"/>
        <v>73</v>
      </c>
      <c r="X651" s="84"/>
      <c r="Y651" s="78">
        <f>SUM(E632:E651)</f>
        <v>72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A</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7"/>
      <c r="N652" s="297"/>
      <c r="O652" s="297"/>
      <c r="P652" s="297"/>
      <c r="Q652" s="297"/>
      <c r="R652" s="297"/>
      <c r="S652" s="297"/>
      <c r="T652" s="297"/>
      <c r="U652" s="298"/>
      <c r="V652" s="103"/>
      <c r="W652" s="84">
        <f t="shared" si="271"/>
        <v>73</v>
      </c>
      <c r="X652" s="84"/>
      <c r="Y652" s="78">
        <f>SUM(E632:E652)</f>
        <v>72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A</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7"/>
      <c r="N653" s="297"/>
      <c r="O653" s="297"/>
      <c r="P653" s="297"/>
      <c r="Q653" s="297"/>
      <c r="R653" s="297"/>
      <c r="S653" s="297"/>
      <c r="T653" s="297"/>
      <c r="U653" s="298"/>
      <c r="V653" s="103"/>
      <c r="W653" s="84">
        <f t="shared" si="271"/>
        <v>73</v>
      </c>
      <c r="X653" s="84"/>
      <c r="Y653" s="78">
        <f>SUM(E632:E653)</f>
        <v>72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A</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7"/>
      <c r="N654" s="297"/>
      <c r="O654" s="297"/>
      <c r="P654" s="297"/>
      <c r="Q654" s="297"/>
      <c r="R654" s="297"/>
      <c r="S654" s="297"/>
      <c r="T654" s="297"/>
      <c r="U654" s="298"/>
      <c r="V654" s="103"/>
      <c r="W654" s="84">
        <f t="shared" si="271"/>
        <v>73</v>
      </c>
      <c r="X654" s="84"/>
      <c r="Y654" s="78">
        <f>SUM(E632:E654)</f>
        <v>72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A</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7"/>
      <c r="N655" s="297"/>
      <c r="O655" s="297"/>
      <c r="P655" s="297"/>
      <c r="Q655" s="297"/>
      <c r="R655" s="297"/>
      <c r="S655" s="297"/>
      <c r="T655" s="297"/>
      <c r="U655" s="298"/>
      <c r="V655" s="103"/>
      <c r="W655" s="84">
        <f t="shared" si="271"/>
        <v>73</v>
      </c>
      <c r="X655" s="84"/>
      <c r="Y655" s="78">
        <f>SUM(E632:E655)</f>
        <v>72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A</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7"/>
      <c r="N656" s="297"/>
      <c r="O656" s="297"/>
      <c r="P656" s="297"/>
      <c r="Q656" s="297"/>
      <c r="R656" s="297"/>
      <c r="S656" s="297"/>
      <c r="T656" s="297"/>
      <c r="U656" s="298"/>
      <c r="V656" s="103"/>
      <c r="W656" s="72"/>
      <c r="X656" s="72"/>
      <c r="Y656" s="78">
        <f>SUM(E632:E656)</f>
        <v>72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A</v>
      </c>
      <c r="AM656" s="109">
        <f t="shared" si="260"/>
        <v>0</v>
      </c>
      <c r="AN656" s="109">
        <f t="shared" si="261"/>
        <v>0</v>
      </c>
      <c r="AO656" s="109" t="str">
        <f t="shared" si="262"/>
        <v/>
      </c>
      <c r="AQ656" s="109" t="str">
        <f t="shared" si="263"/>
        <v/>
      </c>
      <c r="BA656" s="228"/>
    </row>
    <row r="657" spans="1:53" ht="16.5" thickBot="1" x14ac:dyDescent="0.3">
      <c r="A657" s="88"/>
      <c r="B657" s="283" t="s">
        <v>335</v>
      </c>
      <c r="C657" s="285"/>
      <c r="D657" s="79"/>
      <c r="E657" s="80"/>
      <c r="F657" s="80"/>
      <c r="G657" s="81"/>
      <c r="H657" s="192"/>
      <c r="I657" s="192"/>
      <c r="J657" s="192"/>
      <c r="K657" s="82"/>
      <c r="L657" s="283" t="s">
        <v>306</v>
      </c>
      <c r="M657" s="284"/>
      <c r="N657" s="284"/>
      <c r="O657" s="284"/>
      <c r="P657" s="284"/>
      <c r="Q657" s="284"/>
      <c r="R657" s="284"/>
      <c r="S657" s="284"/>
      <c r="T657" s="284"/>
      <c r="U657" s="285"/>
      <c r="V657" s="104"/>
      <c r="W657" s="72"/>
      <c r="X657" s="72"/>
      <c r="Y657" s="72"/>
      <c r="Z657" s="72"/>
      <c r="AA657" s="72" t="str">
        <f t="shared" si="270"/>
        <v/>
      </c>
      <c r="AB657" s="72"/>
      <c r="AC657" s="72">
        <f>SUM(AC632:AC656)</f>
        <v>25</v>
      </c>
      <c r="AD657" s="72">
        <f>SUM(AD632:AD656)</f>
        <v>20</v>
      </c>
      <c r="AM657" s="109">
        <f>SUM(AM632:AM656)</f>
        <v>0</v>
      </c>
      <c r="AN657" s="109">
        <f>SUM(AN632:AN656)</f>
        <v>0</v>
      </c>
      <c r="AO657" s="109">
        <f>((COUNTIF(AO632:AO656,"Y")/3)*2)</f>
        <v>0</v>
      </c>
      <c r="AP657" s="109">
        <f>(COUNTIF(AO632:AO656,"Y")/3)</f>
        <v>0</v>
      </c>
      <c r="AQ657" s="109">
        <f>(COUNTIF(AQ632:AQ656,"Y")/2)</f>
        <v>2</v>
      </c>
      <c r="AR657" s="109">
        <f>(COUNTIF(AQ632:AQ656,"Y")/2)</f>
        <v>2</v>
      </c>
      <c r="BA657" s="228"/>
    </row>
    <row r="658" spans="1:53" ht="16.5" thickBot="1" x14ac:dyDescent="0.3">
      <c r="A658" s="88"/>
      <c r="B658" s="283" t="s">
        <v>307</v>
      </c>
      <c r="C658" s="285"/>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6" t="s">
        <v>222</v>
      </c>
      <c r="C662" s="287"/>
      <c r="D662" s="288" t="s">
        <v>223</v>
      </c>
      <c r="E662" s="289"/>
      <c r="F662" s="88"/>
      <c r="G662" s="290" t="s">
        <v>224</v>
      </c>
      <c r="H662" s="291"/>
      <c r="I662" s="28">
        <f>SUM(E673:E697)</f>
        <v>48</v>
      </c>
      <c r="J662" s="292" t="s">
        <v>225</v>
      </c>
      <c r="K662" s="293"/>
      <c r="L662" s="289"/>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9" t="s">
        <v>226</v>
      </c>
      <c r="AA662" s="300"/>
      <c r="AB662" s="301"/>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t="str">
        <f>IF(OR($AS663="Y",$AS664="Y",$AS665="Y"),"",COUNTIFS($E663,"SS",$E668,"Y"))</f>
        <v/>
      </c>
      <c r="AV662" s="111" t="str">
        <f>IF(OR($AS663="Y",$AS664="Y",$AS665="Y"),"",COUNTIFS($E663,"RPX",$E668,"Y"))</f>
        <v/>
      </c>
      <c r="AW662" s="111" t="str">
        <f>IF(OR($AS663="Y",$AS664="Y",$AS665="Y"),"",COUNTIFS($E663,"EUC",$E668,"Y"))</f>
        <v/>
      </c>
      <c r="AX662" s="109" t="str">
        <f>IF(OR($AS663="Y",$AS664="Y",$AS665="Y"),"",COUNTIFS($E663,"RPX-T",$E668,"Y"))</f>
        <v/>
      </c>
      <c r="BA662" s="226"/>
    </row>
    <row r="663" spans="1:53" ht="16.5" customHeight="1" thickTop="1" thickBot="1" x14ac:dyDescent="0.3">
      <c r="A663" s="88"/>
      <c r="B663" s="29" t="s">
        <v>228</v>
      </c>
      <c r="C663" s="30">
        <v>0</v>
      </c>
      <c r="D663" s="31" t="s">
        <v>229</v>
      </c>
      <c r="E663" s="66" t="str">
        <f>TEXT(IF('Cable Calculator'!CF7="","",'Cable Calculator'!CF7),)</f>
        <v>EUC</v>
      </c>
      <c r="F663" s="88"/>
      <c r="G663" s="302" t="s">
        <v>230</v>
      </c>
      <c r="H663" s="289"/>
      <c r="I663" s="33">
        <f>E664-I662</f>
        <v>0</v>
      </c>
      <c r="J663" s="303" t="s">
        <v>231</v>
      </c>
      <c r="K663" s="304"/>
      <c r="L663" s="34">
        <f>I667</f>
        <v>505</v>
      </c>
      <c r="M663" s="196">
        <v>4</v>
      </c>
      <c r="N663" s="35">
        <f>SUM(AI663,AI674)</f>
        <v>0</v>
      </c>
      <c r="O663" s="35">
        <v>0</v>
      </c>
      <c r="P663" s="35">
        <f>SUM(AJ663,AJ674)</f>
        <v>0</v>
      </c>
      <c r="Q663" s="35">
        <v>0</v>
      </c>
      <c r="R663" s="35">
        <f>COUNTIFS($E673:$E697,"4",$F673:$F697,"Pole",$C673:$C697,"FST")</f>
        <v>1</v>
      </c>
      <c r="S663" s="35">
        <f>SUM(AL663,AK674)</f>
        <v>0</v>
      </c>
      <c r="T663" s="35">
        <v>0</v>
      </c>
      <c r="U663" s="35">
        <f>SUM(AK663,AL674)</f>
        <v>1</v>
      </c>
      <c r="V663" s="35">
        <v>0</v>
      </c>
      <c r="W663" s="34">
        <f>COUNTIFS($E673:$E697,"4",$F673:$F697,"HH",$C673:$C697,"FST")</f>
        <v>0</v>
      </c>
      <c r="X663" s="35">
        <f>COUNTIFS($E673:$E697,"4",$F673:$F697,"Ped",$C673:$C697,"FST")</f>
        <v>0</v>
      </c>
      <c r="Y663" s="25"/>
      <c r="Z663" s="305" t="s">
        <v>232</v>
      </c>
      <c r="AA663" s="307" t="s">
        <v>233</v>
      </c>
      <c r="AB663" s="308"/>
      <c r="AC663" s="25"/>
      <c r="AD663" s="25"/>
      <c r="AH663" s="109">
        <v>4</v>
      </c>
      <c r="AI663" s="109" t="str">
        <f>IF($E663="SS",COUNTIFS($C673:$C697,"FST",$E673:$E697,"4"),"0")</f>
        <v>0</v>
      </c>
      <c r="AJ663" s="109" t="str">
        <f>IF($E663="RPX",COUNTIFS($C673:$C697,"FST",$E673:$E697,"4"),"0")</f>
        <v>0</v>
      </c>
      <c r="AK663" s="109">
        <f>IF($E663="EUC",COUNTIFS($C673:$C697,"FST",$E673:$E697,"4"),"0")</f>
        <v>1</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48</v>
      </c>
      <c r="F664" s="88"/>
      <c r="G664" s="311" t="s">
        <v>237</v>
      </c>
      <c r="H664" s="312"/>
      <c r="I664" s="35">
        <f>IF(E664=0,0,12-(MOD(I662,12)))</f>
        <v>12</v>
      </c>
      <c r="J664" s="303" t="s">
        <v>238</v>
      </c>
      <c r="K664" s="304"/>
      <c r="L664" s="39">
        <f>I668-I662</f>
        <v>504</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6"/>
      <c r="AA664" s="309"/>
      <c r="AB664" s="310"/>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279" t="s">
        <v>242</v>
      </c>
      <c r="H665" s="43" t="s">
        <v>243</v>
      </c>
      <c r="I665" s="35">
        <f>IF(E665&lt;&gt;0,1,0)</f>
        <v>0</v>
      </c>
      <c r="J665" s="311" t="s">
        <v>244</v>
      </c>
      <c r="K665" s="312"/>
      <c r="L665" s="44">
        <f>'Cable Calculator'!CF3</f>
        <v>946</v>
      </c>
      <c r="M665" s="196">
        <v>8</v>
      </c>
      <c r="N665" s="35">
        <f>SUM(AI665,AI676)</f>
        <v>0</v>
      </c>
      <c r="O665" s="35">
        <v>0</v>
      </c>
      <c r="P665" s="35">
        <f>SUM(AJ665,AJ676)</f>
        <v>0</v>
      </c>
      <c r="Q665" s="35">
        <v>0</v>
      </c>
      <c r="R665" s="35">
        <f>COUNTIFS($E673:$E697,"8",$F673:$F697,"Pole",$C673:$C697,"FST")</f>
        <v>0</v>
      </c>
      <c r="S665" s="35">
        <f>SUM(AL665,AK676)</f>
        <v>0</v>
      </c>
      <c r="T665" s="35">
        <v>0</v>
      </c>
      <c r="U665" s="35">
        <f>SUM(AK665,AL676)</f>
        <v>1</v>
      </c>
      <c r="V665" s="35">
        <v>0</v>
      </c>
      <c r="W665" s="34">
        <f>COUNTIFS($E673:$E697,"8",$F673:$F697,"HH",$C673:$C697,"FST")</f>
        <v>1</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1</v>
      </c>
      <c r="AL665" s="109" t="str">
        <f>IF($E663="RPX-T",COUNTIFS($C673:$C697,"FST",$E673:$E697,"8"),"0")</f>
        <v>0</v>
      </c>
      <c r="AS665" s="109" t="str">
        <f>IF(AND(E668="Y",E664=48,E665=0),"Y","N")</f>
        <v>Y</v>
      </c>
      <c r="AT665" s="110" t="s">
        <v>245</v>
      </c>
      <c r="AU665" s="109">
        <f>COUNTIFS($E663,"SS",$AS665,"Y")</f>
        <v>0</v>
      </c>
      <c r="AV665" s="108">
        <f>COUNTIFS($E663,"RPX",$AS665,"Y")</f>
        <v>0</v>
      </c>
      <c r="AW665" s="108">
        <f>COUNTIFS($E663,"EUC",$AS665,"Y")</f>
        <v>1</v>
      </c>
      <c r="AX665" s="109">
        <f>COUNTIFS($E663,"RPX-T",$AS665,"Y")</f>
        <v>0</v>
      </c>
      <c r="BA665" s="227"/>
    </row>
    <row r="666" spans="1:53" ht="16.5" thickTop="1" thickBot="1" x14ac:dyDescent="0.3">
      <c r="A666" s="88"/>
      <c r="B666" s="29" t="s">
        <v>246</v>
      </c>
      <c r="C666" s="37">
        <v>0</v>
      </c>
      <c r="D666" s="41" t="s">
        <v>247</v>
      </c>
      <c r="E666" s="42">
        <v>505</v>
      </c>
      <c r="F666" s="88"/>
      <c r="G666" s="280"/>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2</v>
      </c>
      <c r="V666" s="35">
        <f>IF($E663="EUC",SUM($AN698,AP698,AR698),"0")</f>
        <v>1</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4</v>
      </c>
      <c r="F667" s="88"/>
      <c r="G667" s="279" t="s">
        <v>251</v>
      </c>
      <c r="H667" s="51" t="s">
        <v>252</v>
      </c>
      <c r="I667" s="112">
        <f>E666</f>
        <v>505</v>
      </c>
      <c r="J667" s="313" t="s">
        <v>253</v>
      </c>
      <c r="K667" s="314"/>
      <c r="L667" s="315"/>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280"/>
      <c r="H668" s="47" t="s">
        <v>257</v>
      </c>
      <c r="I668" s="35">
        <f>IF(E666="","0",IF(AND(E663="EUC",E664=432), I667+(203-E665),IF(E666=0,0,(E666+(E664-E665)-1))))</f>
        <v>552</v>
      </c>
      <c r="J668" s="294" t="str">
        <f>IFERROR(IF(OR(E663="EUC",E663="SS"),"---",IF(OR(P662,S662),"NO 2F Tethers for RPX!",IF(OR(P664,S664),"NO 6F Tethers for RPX!","---"))),"---")</f>
        <v>---</v>
      </c>
      <c r="K668" s="295"/>
      <c r="L668" s="296"/>
      <c r="M668" s="294" t="str">
        <f>IF(E665&gt;60,"Dead Count &gt;60: Consider Downsize","---")</f>
        <v>---</v>
      </c>
      <c r="N668" s="295"/>
      <c r="O668" s="295"/>
      <c r="P668" s="295"/>
      <c r="Q668" s="295"/>
      <c r="R668" s="295"/>
      <c r="S668" s="295"/>
      <c r="T668" s="295"/>
      <c r="U668" s="296"/>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48</v>
      </c>
      <c r="D669" s="31" t="s">
        <v>259</v>
      </c>
      <c r="E669" s="101" t="str">
        <f>IF(AS663="Y","DBL",IF(AS664="Y","TRPL",IF(AS665="Y","QUAD","")))</f>
        <v>QUAD</v>
      </c>
      <c r="F669" s="88"/>
      <c r="G669" s="192"/>
      <c r="H669" s="57"/>
      <c r="I669" s="192"/>
      <c r="J669" s="294"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5"/>
      <c r="L669" s="296"/>
      <c r="M669" s="294" t="str">
        <f>IF(AND(OR(E663="SS",E663="RPX",E663="EUC",E663="RPX-T"),(OR(C673="",C673="Field SPL"))),"Cannot have FlexNap cables without tethers","---")</f>
        <v>---</v>
      </c>
      <c r="N669" s="295"/>
      <c r="O669" s="295"/>
      <c r="P669" s="295"/>
      <c r="Q669" s="295"/>
      <c r="R669" s="295"/>
      <c r="S669" s="295"/>
      <c r="T669" s="295"/>
      <c r="U669" s="296"/>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4" t="str">
        <f>IF(AND(OR(E663="RPX", E663="RPX-T", E663="SS"),E664=216),"NO 216 For RPX, RPX-T, OR SS CABLE","---")</f>
        <v>---</v>
      </c>
      <c r="K670" s="295"/>
      <c r="L670" s="296"/>
      <c r="M670" s="294" t="str" cm="1">
        <f t="array" ref="M670">IF(AND(E663="",OR(C673:C697="FST",C673:C697="REV T",C673:C697="DBL REV",C673:C697="TPL REV", C673:C697="QD REV")),"Non-FlexNap cables cannot have tethers","---")</f>
        <v>---</v>
      </c>
      <c r="N670" s="295"/>
      <c r="O670" s="295"/>
      <c r="P670" s="295"/>
      <c r="Q670" s="295"/>
      <c r="R670" s="295"/>
      <c r="S670" s="295"/>
      <c r="T670" s="295"/>
      <c r="U670" s="296"/>
      <c r="V670" s="25"/>
      <c r="W670" s="58"/>
      <c r="X670" s="58"/>
      <c r="Y670" s="25"/>
      <c r="Z670" s="45">
        <v>6</v>
      </c>
      <c r="AA670" s="65">
        <v>61</v>
      </c>
      <c r="AB670" s="65">
        <v>72</v>
      </c>
      <c r="AC670" s="25"/>
      <c r="AD670" s="25"/>
      <c r="BA670" s="226"/>
    </row>
    <row r="671" spans="1:53" ht="15.75" customHeight="1" thickBot="1" x14ac:dyDescent="0.3">
      <c r="A671" s="88"/>
      <c r="B671" s="279" t="s">
        <v>260</v>
      </c>
      <c r="C671" s="316" t="s">
        <v>261</v>
      </c>
      <c r="D671" s="316" t="s">
        <v>262</v>
      </c>
      <c r="E671" s="318" t="s">
        <v>263</v>
      </c>
      <c r="F671" s="316" t="s">
        <v>264</v>
      </c>
      <c r="G671" s="281" t="s">
        <v>265</v>
      </c>
      <c r="H671" s="281" t="s">
        <v>266</v>
      </c>
      <c r="I671" s="281" t="s">
        <v>267</v>
      </c>
      <c r="J671" s="320" t="s">
        <v>268</v>
      </c>
      <c r="K671" s="316" t="s">
        <v>269</v>
      </c>
      <c r="L671" s="322" t="s">
        <v>270</v>
      </c>
      <c r="M671" s="324" t="s">
        <v>271</v>
      </c>
      <c r="N671" s="324"/>
      <c r="O671" s="324"/>
      <c r="P671" s="324"/>
      <c r="Q671" s="324"/>
      <c r="R671" s="324"/>
      <c r="S671" s="324"/>
      <c r="T671" s="324"/>
      <c r="U671" s="325"/>
      <c r="V671" s="107"/>
      <c r="W671" s="72"/>
      <c r="X671" s="72"/>
      <c r="Y671" s="72"/>
      <c r="Z671" s="45">
        <v>7</v>
      </c>
      <c r="AA671" s="65">
        <v>73</v>
      </c>
      <c r="AB671" s="65">
        <v>84</v>
      </c>
      <c r="AC671" s="25"/>
      <c r="AD671" s="25"/>
      <c r="BA671" s="228"/>
    </row>
    <row r="672" spans="1:53" ht="15.75" thickBot="1" x14ac:dyDescent="0.3">
      <c r="A672" s="88"/>
      <c r="B672" s="280"/>
      <c r="C672" s="317"/>
      <c r="D672" s="317"/>
      <c r="E672" s="319"/>
      <c r="F672" s="317"/>
      <c r="G672" s="282"/>
      <c r="H672" s="282"/>
      <c r="I672" s="282"/>
      <c r="J672" s="321"/>
      <c r="K672" s="317"/>
      <c r="L672" s="323"/>
      <c r="M672" s="326"/>
      <c r="N672" s="326"/>
      <c r="O672" s="326"/>
      <c r="P672" s="326"/>
      <c r="Q672" s="326"/>
      <c r="R672" s="326"/>
      <c r="S672" s="326"/>
      <c r="T672" s="326"/>
      <c r="U672" s="327"/>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500</v>
      </c>
      <c r="D673" s="102"/>
      <c r="E673" s="32">
        <v>12</v>
      </c>
      <c r="F673" s="32"/>
      <c r="G673" s="68" t="s">
        <v>277</v>
      </c>
      <c r="H673" s="69">
        <f>IF(I673=0,0,I673-(E673-1))</f>
        <v>541</v>
      </c>
      <c r="I673" s="70">
        <f>IF(E673=0,0,I668)</f>
        <v>552</v>
      </c>
      <c r="J673" s="71" t="s">
        <v>278</v>
      </c>
      <c r="K673" s="32"/>
      <c r="L673" s="233"/>
      <c r="M673" s="297" t="s">
        <v>420</v>
      </c>
      <c r="N673" s="297"/>
      <c r="O673" s="297"/>
      <c r="P673" s="297"/>
      <c r="Q673" s="297"/>
      <c r="R673" s="297"/>
      <c r="S673" s="297"/>
      <c r="T673" s="297"/>
      <c r="U673" s="298"/>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541-552</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Y</v>
      </c>
      <c r="AQ673" s="109" t="str">
        <f t="shared" ref="AQ673:AQ697" si="280">IF(C673="QD REV","Y","")</f>
        <v/>
      </c>
      <c r="BA673" s="229">
        <f>MOD(E673,12)</f>
        <v>0</v>
      </c>
    </row>
    <row r="674" spans="1:53" ht="15.75" thickBot="1" x14ac:dyDescent="0.3">
      <c r="A674" s="88"/>
      <c r="B674" s="66" t="s">
        <v>279</v>
      </c>
      <c r="C674" s="67" t="s">
        <v>500</v>
      </c>
      <c r="D674" s="102"/>
      <c r="E674" s="32">
        <v>12</v>
      </c>
      <c r="F674" s="32"/>
      <c r="G674" s="68" t="s">
        <v>277</v>
      </c>
      <c r="H674" s="69">
        <f t="shared" ref="H674:H697" si="281">IF(E674=0,0,I674-(E674-1))</f>
        <v>529</v>
      </c>
      <c r="I674" s="70">
        <f t="shared" ref="I674:I697" si="282">IF(E674=0,0,H673-1)</f>
        <v>540</v>
      </c>
      <c r="J674" s="73" t="str">
        <f>IF(C674="","--",IF(AND(C674&lt;&gt;"FST",C674&lt;&gt;"TCF",BA673&lt;&gt;0),BA673,"--"))</f>
        <v>--</v>
      </c>
      <c r="K674" s="32"/>
      <c r="L674" s="233"/>
      <c r="M674" s="297" t="s">
        <v>420</v>
      </c>
      <c r="N674" s="297"/>
      <c r="O674" s="297"/>
      <c r="P674" s="297"/>
      <c r="Q674" s="297"/>
      <c r="R674" s="297"/>
      <c r="S674" s="297"/>
      <c r="T674" s="297"/>
      <c r="U674" s="298"/>
      <c r="V674" s="103"/>
      <c r="W674" s="72"/>
      <c r="X674" s="72"/>
      <c r="Y674" s="72"/>
      <c r="Z674" s="45">
        <v>10</v>
      </c>
      <c r="AA674" s="46">
        <v>109</v>
      </c>
      <c r="AB674" s="46">
        <v>120</v>
      </c>
      <c r="AC674" s="72">
        <f t="shared" si="272"/>
        <v>1</v>
      </c>
      <c r="AD674" s="72">
        <f t="shared" si="273"/>
        <v>1</v>
      </c>
      <c r="AE674" s="109" t="str">
        <f t="shared" si="274"/>
        <v>529-540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Y</v>
      </c>
      <c r="AQ674" s="109" t="str">
        <f t="shared" si="280"/>
        <v/>
      </c>
      <c r="BA674" s="229">
        <f>MOD(SUM(E673:E674),12)</f>
        <v>0</v>
      </c>
    </row>
    <row r="675" spans="1:53" ht="15.75" thickBot="1" x14ac:dyDescent="0.3">
      <c r="A675" s="88"/>
      <c r="B675" s="74" t="s">
        <v>280</v>
      </c>
      <c r="C675" s="67" t="s">
        <v>500</v>
      </c>
      <c r="D675" s="102"/>
      <c r="E675" s="32">
        <v>12</v>
      </c>
      <c r="F675" s="32"/>
      <c r="G675" s="75" t="s">
        <v>277</v>
      </c>
      <c r="H675" s="69">
        <f t="shared" si="281"/>
        <v>517</v>
      </c>
      <c r="I675" s="70">
        <f t="shared" si="282"/>
        <v>528</v>
      </c>
      <c r="J675" s="73" t="str">
        <f t="shared" ref="J675:J697" si="283">IF(C675="","--",IF(AND(C675&lt;&gt;"FST",C675&lt;&gt;"TCF",BA674&lt;&gt;0),BA674,"--"))</f>
        <v>--</v>
      </c>
      <c r="K675" s="32"/>
      <c r="L675" s="233"/>
      <c r="M675" s="297" t="s">
        <v>420</v>
      </c>
      <c r="N675" s="297"/>
      <c r="O675" s="297"/>
      <c r="P675" s="297"/>
      <c r="Q675" s="297"/>
      <c r="R675" s="297"/>
      <c r="S675" s="297"/>
      <c r="T675" s="297"/>
      <c r="U675" s="298"/>
      <c r="V675" s="103"/>
      <c r="W675" s="72"/>
      <c r="X675" s="72"/>
      <c r="Y675" s="72"/>
      <c r="Z675" s="45">
        <v>11</v>
      </c>
      <c r="AA675" s="46">
        <v>121</v>
      </c>
      <c r="AB675" s="46">
        <v>132</v>
      </c>
      <c r="AC675" s="72">
        <f t="shared" si="272"/>
        <v>1</v>
      </c>
      <c r="AD675" s="72">
        <f t="shared" si="273"/>
        <v>1</v>
      </c>
      <c r="AE675" s="109" t="str">
        <f t="shared" si="274"/>
        <v>517-528</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Y</v>
      </c>
      <c r="AQ675" s="109" t="str">
        <f t="shared" si="280"/>
        <v/>
      </c>
      <c r="BA675" s="229">
        <f>MOD(SUM(E673:E676),12)</f>
        <v>4</v>
      </c>
    </row>
    <row r="676" spans="1:53" ht="15.75" thickBot="1" x14ac:dyDescent="0.3">
      <c r="A676" s="88"/>
      <c r="B676" s="66" t="s">
        <v>281</v>
      </c>
      <c r="C676" s="67" t="s">
        <v>484</v>
      </c>
      <c r="D676" s="102" t="s">
        <v>802</v>
      </c>
      <c r="E676" s="32">
        <v>4</v>
      </c>
      <c r="F676" s="32" t="s">
        <v>483</v>
      </c>
      <c r="G676" s="68" t="s">
        <v>277</v>
      </c>
      <c r="H676" s="69">
        <f t="shared" si="281"/>
        <v>513</v>
      </c>
      <c r="I676" s="70">
        <f t="shared" si="282"/>
        <v>516</v>
      </c>
      <c r="J676" s="73" t="str">
        <f t="shared" si="283"/>
        <v>--</v>
      </c>
      <c r="K676" s="32"/>
      <c r="L676" s="233"/>
      <c r="M676" s="297"/>
      <c r="N676" s="297"/>
      <c r="O676" s="297"/>
      <c r="P676" s="297"/>
      <c r="Q676" s="297"/>
      <c r="R676" s="297"/>
      <c r="S676" s="297"/>
      <c r="T676" s="297"/>
      <c r="U676" s="298"/>
      <c r="V676" s="103"/>
      <c r="W676" s="72"/>
      <c r="X676" s="72"/>
      <c r="Y676" s="72"/>
      <c r="Z676" s="45">
        <v>12</v>
      </c>
      <c r="AA676" s="76">
        <v>133</v>
      </c>
      <c r="AB676" s="76">
        <v>144</v>
      </c>
      <c r="AC676" s="72">
        <f t="shared" si="272"/>
        <v>1</v>
      </c>
      <c r="AD676" s="72">
        <f t="shared" si="273"/>
        <v>0</v>
      </c>
      <c r="AE676" s="109" t="str">
        <f t="shared" si="274"/>
        <v>513-516</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t="s">
        <v>484</v>
      </c>
      <c r="D677" s="102" t="s">
        <v>771</v>
      </c>
      <c r="E677" s="32">
        <v>8</v>
      </c>
      <c r="F677" s="32" t="s">
        <v>488</v>
      </c>
      <c r="G677" s="68" t="s">
        <v>277</v>
      </c>
      <c r="H677" s="69">
        <f t="shared" si="281"/>
        <v>505</v>
      </c>
      <c r="I677" s="70">
        <f t="shared" si="282"/>
        <v>512</v>
      </c>
      <c r="J677" s="73" t="str">
        <f t="shared" si="283"/>
        <v>--</v>
      </c>
      <c r="K677" s="32"/>
      <c r="L677" s="233"/>
      <c r="M677" s="297"/>
      <c r="N677" s="297"/>
      <c r="O677" s="297"/>
      <c r="P677" s="297"/>
      <c r="Q677" s="297"/>
      <c r="R677" s="297"/>
      <c r="S677" s="297"/>
      <c r="T677" s="297"/>
      <c r="U677" s="298"/>
      <c r="V677" s="103"/>
      <c r="W677" s="72"/>
      <c r="X677" s="72"/>
      <c r="Y677" s="72"/>
      <c r="Z677" s="45">
        <v>13</v>
      </c>
      <c r="AA677" s="77">
        <f t="shared" ref="AA677:AA682" si="284">AB676+1</f>
        <v>145</v>
      </c>
      <c r="AB677" s="77">
        <f t="shared" ref="AB677:AB682" si="285">AB676+12</f>
        <v>156</v>
      </c>
      <c r="AC677" s="72">
        <f t="shared" si="272"/>
        <v>1</v>
      </c>
      <c r="AD677" s="72">
        <f t="shared" si="273"/>
        <v>0</v>
      </c>
      <c r="AE677" s="109" t="str">
        <f t="shared" si="274"/>
        <v>505-512</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7"/>
      <c r="N678" s="297"/>
      <c r="O678" s="297"/>
      <c r="P678" s="297"/>
      <c r="Q678" s="297"/>
      <c r="R678" s="297"/>
      <c r="S678" s="297"/>
      <c r="T678" s="297"/>
      <c r="U678" s="29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7"/>
      <c r="N679" s="297"/>
      <c r="O679" s="297"/>
      <c r="P679" s="297"/>
      <c r="Q679" s="297"/>
      <c r="R679" s="297"/>
      <c r="S679" s="297"/>
      <c r="T679" s="297"/>
      <c r="U679" s="29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7"/>
      <c r="N680" s="297"/>
      <c r="O680" s="297"/>
      <c r="P680" s="297"/>
      <c r="Q680" s="297"/>
      <c r="R680" s="297"/>
      <c r="S680" s="297"/>
      <c r="T680" s="297"/>
      <c r="U680" s="29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7"/>
      <c r="N681" s="297"/>
      <c r="O681" s="297"/>
      <c r="P681" s="297"/>
      <c r="Q681" s="297"/>
      <c r="R681" s="297"/>
      <c r="S681" s="297"/>
      <c r="T681" s="297"/>
      <c r="U681" s="29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7"/>
      <c r="N682" s="297"/>
      <c r="O682" s="297"/>
      <c r="P682" s="297"/>
      <c r="Q682" s="297"/>
      <c r="R682" s="297"/>
      <c r="S682" s="297"/>
      <c r="T682" s="297"/>
      <c r="U682" s="29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7"/>
      <c r="N683" s="297"/>
      <c r="O683" s="297"/>
      <c r="P683" s="297"/>
      <c r="Q683" s="297"/>
      <c r="R683" s="297"/>
      <c r="S683" s="297"/>
      <c r="T683" s="297"/>
      <c r="U683" s="29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7"/>
      <c r="N684" s="297"/>
      <c r="O684" s="297"/>
      <c r="P684" s="297"/>
      <c r="Q684" s="297"/>
      <c r="R684" s="297"/>
      <c r="S684" s="297"/>
      <c r="T684" s="297"/>
      <c r="U684" s="298"/>
      <c r="V684" s="103"/>
      <c r="W684" s="84">
        <f>Y684+1</f>
        <v>49</v>
      </c>
      <c r="X684" s="84"/>
      <c r="Y684" s="78">
        <f>SUM(E673:E684)</f>
        <v>48</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7"/>
      <c r="N685" s="297"/>
      <c r="O685" s="297"/>
      <c r="P685" s="297"/>
      <c r="Q685" s="297"/>
      <c r="R685" s="297"/>
      <c r="S685" s="297"/>
      <c r="T685" s="297"/>
      <c r="U685" s="298"/>
      <c r="V685" s="103"/>
      <c r="W685" s="84">
        <f>Y685+1</f>
        <v>49</v>
      </c>
      <c r="X685" s="84"/>
      <c r="Y685" s="78">
        <f>SUM(E673:E685)</f>
        <v>48</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7"/>
      <c r="N686" s="297"/>
      <c r="O686" s="297"/>
      <c r="P686" s="297"/>
      <c r="Q686" s="297"/>
      <c r="R686" s="297"/>
      <c r="S686" s="297"/>
      <c r="T686" s="297"/>
      <c r="U686" s="298"/>
      <c r="V686" s="103"/>
      <c r="W686" s="84">
        <f>Y686+1</f>
        <v>49</v>
      </c>
      <c r="X686" s="84"/>
      <c r="Y686" s="78">
        <f>SUM(E673:E686)</f>
        <v>48</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7"/>
      <c r="N687" s="297"/>
      <c r="O687" s="297"/>
      <c r="P687" s="297"/>
      <c r="Q687" s="297"/>
      <c r="R687" s="297"/>
      <c r="S687" s="297"/>
      <c r="T687" s="297"/>
      <c r="U687" s="298"/>
      <c r="V687" s="103"/>
      <c r="W687" s="84">
        <f>Y687+1</f>
        <v>49</v>
      </c>
      <c r="X687" s="84"/>
      <c r="Y687" s="78">
        <f>SUM(E673:E687)</f>
        <v>48</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7"/>
      <c r="N688" s="297"/>
      <c r="O688" s="297"/>
      <c r="P688" s="297"/>
      <c r="Q688" s="297"/>
      <c r="R688" s="297"/>
      <c r="S688" s="297"/>
      <c r="T688" s="297"/>
      <c r="U688" s="298"/>
      <c r="V688" s="103"/>
      <c r="W688" s="84">
        <f t="shared" ref="W688:W696" si="288">Y688+1</f>
        <v>49</v>
      </c>
      <c r="X688" s="84"/>
      <c r="Y688" s="78">
        <f>SUM(E673:E688)</f>
        <v>48</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7"/>
      <c r="N689" s="297"/>
      <c r="O689" s="297"/>
      <c r="P689" s="297"/>
      <c r="Q689" s="297"/>
      <c r="R689" s="297"/>
      <c r="S689" s="297"/>
      <c r="T689" s="297"/>
      <c r="U689" s="298"/>
      <c r="V689" s="103"/>
      <c r="W689" s="84">
        <f t="shared" si="288"/>
        <v>49</v>
      </c>
      <c r="X689" s="84"/>
      <c r="Y689" s="78">
        <f>SUM(E673:E689)</f>
        <v>48</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7"/>
      <c r="N690" s="297"/>
      <c r="O690" s="297"/>
      <c r="P690" s="297"/>
      <c r="Q690" s="297"/>
      <c r="R690" s="297"/>
      <c r="S690" s="297"/>
      <c r="T690" s="297"/>
      <c r="U690" s="298"/>
      <c r="V690" s="103"/>
      <c r="W690" s="84">
        <f t="shared" si="288"/>
        <v>49</v>
      </c>
      <c r="X690" s="84"/>
      <c r="Y690" s="78">
        <f>SUM(E673:E690)</f>
        <v>48</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7"/>
      <c r="N691" s="297"/>
      <c r="O691" s="297"/>
      <c r="P691" s="297"/>
      <c r="Q691" s="297"/>
      <c r="R691" s="297"/>
      <c r="S691" s="297"/>
      <c r="T691" s="297"/>
      <c r="U691" s="298"/>
      <c r="V691" s="103"/>
      <c r="W691" s="84">
        <f t="shared" si="288"/>
        <v>49</v>
      </c>
      <c r="X691" s="84"/>
      <c r="Y691" s="78">
        <f>SUM(E673:E691)</f>
        <v>48</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7"/>
      <c r="N692" s="297"/>
      <c r="O692" s="297"/>
      <c r="P692" s="297"/>
      <c r="Q692" s="297"/>
      <c r="R692" s="297"/>
      <c r="S692" s="297"/>
      <c r="T692" s="297"/>
      <c r="U692" s="298"/>
      <c r="V692" s="103"/>
      <c r="W692" s="84">
        <f t="shared" si="288"/>
        <v>49</v>
      </c>
      <c r="X692" s="84"/>
      <c r="Y692" s="78">
        <f>SUM(E673:E692)</f>
        <v>48</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7"/>
      <c r="N693" s="297"/>
      <c r="O693" s="297"/>
      <c r="P693" s="297"/>
      <c r="Q693" s="297"/>
      <c r="R693" s="297"/>
      <c r="S693" s="297"/>
      <c r="T693" s="297"/>
      <c r="U693" s="298"/>
      <c r="V693" s="103"/>
      <c r="W693" s="84">
        <f t="shared" si="288"/>
        <v>49</v>
      </c>
      <c r="X693" s="84"/>
      <c r="Y693" s="78">
        <f>SUM(E673:E693)</f>
        <v>48</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7"/>
      <c r="N694" s="297"/>
      <c r="O694" s="297"/>
      <c r="P694" s="297"/>
      <c r="Q694" s="297"/>
      <c r="R694" s="297"/>
      <c r="S694" s="297"/>
      <c r="T694" s="297"/>
      <c r="U694" s="298"/>
      <c r="V694" s="103"/>
      <c r="W694" s="84">
        <f t="shared" si="288"/>
        <v>49</v>
      </c>
      <c r="X694" s="84"/>
      <c r="Y694" s="78">
        <f>SUM(E673:E694)</f>
        <v>48</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7"/>
      <c r="N695" s="297"/>
      <c r="O695" s="297"/>
      <c r="P695" s="297"/>
      <c r="Q695" s="297"/>
      <c r="R695" s="297"/>
      <c r="S695" s="297"/>
      <c r="T695" s="297"/>
      <c r="U695" s="298"/>
      <c r="V695" s="103"/>
      <c r="W695" s="84">
        <f t="shared" si="288"/>
        <v>49</v>
      </c>
      <c r="X695" s="84"/>
      <c r="Y695" s="78">
        <f>SUM(E673:E695)</f>
        <v>48</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7"/>
      <c r="N696" s="297"/>
      <c r="O696" s="297"/>
      <c r="P696" s="297"/>
      <c r="Q696" s="297"/>
      <c r="R696" s="297"/>
      <c r="S696" s="297"/>
      <c r="T696" s="297"/>
      <c r="U696" s="298"/>
      <c r="V696" s="103"/>
      <c r="W696" s="84">
        <f t="shared" si="288"/>
        <v>49</v>
      </c>
      <c r="X696" s="84"/>
      <c r="Y696" s="78">
        <f>SUM(E673:E696)</f>
        <v>48</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7"/>
      <c r="N697" s="297"/>
      <c r="O697" s="297"/>
      <c r="P697" s="297"/>
      <c r="Q697" s="297"/>
      <c r="R697" s="297"/>
      <c r="S697" s="297"/>
      <c r="T697" s="297"/>
      <c r="U697" s="298"/>
      <c r="V697" s="103"/>
      <c r="W697" s="72"/>
      <c r="X697" s="72"/>
      <c r="Y697" s="78">
        <f>SUM(E673:E697)</f>
        <v>48</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3" t="s">
        <v>337</v>
      </c>
      <c r="C698" s="285"/>
      <c r="D698" s="79"/>
      <c r="E698" s="80"/>
      <c r="F698" s="80"/>
      <c r="G698" s="81"/>
      <c r="H698" s="192"/>
      <c r="I698" s="192"/>
      <c r="J698" s="192"/>
      <c r="K698" s="82"/>
      <c r="L698" s="283" t="s">
        <v>306</v>
      </c>
      <c r="M698" s="284"/>
      <c r="N698" s="284"/>
      <c r="O698" s="284"/>
      <c r="P698" s="284"/>
      <c r="Q698" s="284"/>
      <c r="R698" s="284"/>
      <c r="S698" s="284"/>
      <c r="T698" s="284"/>
      <c r="U698" s="285"/>
      <c r="V698" s="104"/>
      <c r="W698" s="72"/>
      <c r="X698" s="72"/>
      <c r="Y698" s="72"/>
      <c r="Z698" s="72"/>
      <c r="AA698" s="72" t="str">
        <f t="shared" si="287"/>
        <v/>
      </c>
      <c r="AB698" s="72"/>
      <c r="AC698" s="72">
        <f>SUM(AC673:AC697)</f>
        <v>25</v>
      </c>
      <c r="AD698" s="72">
        <f>SUM(AD673:AD697)</f>
        <v>23</v>
      </c>
      <c r="AM698" s="109">
        <f>SUM(AM673:AM697)</f>
        <v>0</v>
      </c>
      <c r="AN698" s="109">
        <f>SUM(AN673:AN697)</f>
        <v>0</v>
      </c>
      <c r="AO698" s="109">
        <f>((COUNTIF(AO673:AO697,"Y")/3)*2)</f>
        <v>2</v>
      </c>
      <c r="AP698" s="109">
        <f>(COUNTIF(AO673:AO697,"Y")/3)</f>
        <v>1</v>
      </c>
      <c r="AQ698" s="109">
        <f>(COUNTIF(AQ673:AQ697,"Y")/2)</f>
        <v>0</v>
      </c>
      <c r="AR698" s="109">
        <f>(COUNTIF(AQ673:AQ697,"Y")/2)</f>
        <v>0</v>
      </c>
      <c r="BA698" s="228"/>
    </row>
    <row r="699" spans="1:53" ht="16.5" thickBot="1" x14ac:dyDescent="0.3">
      <c r="A699" s="88"/>
      <c r="B699" s="283" t="s">
        <v>307</v>
      </c>
      <c r="C699" s="285"/>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6" t="s">
        <v>222</v>
      </c>
      <c r="C703" s="287"/>
      <c r="D703" s="288" t="s">
        <v>223</v>
      </c>
      <c r="E703" s="289"/>
      <c r="F703" s="88"/>
      <c r="G703" s="290" t="s">
        <v>224</v>
      </c>
      <c r="H703" s="291"/>
      <c r="I703" s="28">
        <f>SUM(E714:E738)</f>
        <v>36</v>
      </c>
      <c r="J703" s="292" t="s">
        <v>225</v>
      </c>
      <c r="K703" s="293"/>
      <c r="L703" s="289"/>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9" t="s">
        <v>226</v>
      </c>
      <c r="AA703" s="300"/>
      <c r="AB703" s="301"/>
      <c r="AC703" s="25"/>
      <c r="AD703" s="25"/>
      <c r="AH703" s="109">
        <v>2</v>
      </c>
      <c r="AI703" s="109" t="str">
        <f>IF($E704="SS",COUNTIFS($C714:$C738,"FST",$E714:$E738,"2"),"0")</f>
        <v>0</v>
      </c>
      <c r="AJ703" s="109">
        <f>IF($E704="RPX",COUNTIFS($C714:$C738,"FST",$E714:$E738,"2"),"0")</f>
        <v>0</v>
      </c>
      <c r="AK703" s="109" t="str">
        <f>IF($E704="EUC",COUNTIFS($C714:$C738,"FST",$E714:$E738,"2"),"0")</f>
        <v>0</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RPX</v>
      </c>
      <c r="F704" s="88"/>
      <c r="G704" s="302" t="s">
        <v>230</v>
      </c>
      <c r="H704" s="289"/>
      <c r="I704" s="33">
        <f>E705-I703</f>
        <v>12</v>
      </c>
      <c r="J704" s="303" t="s">
        <v>231</v>
      </c>
      <c r="K704" s="304"/>
      <c r="L704" s="34">
        <f>I708</f>
        <v>517</v>
      </c>
      <c r="M704" s="196">
        <v>4</v>
      </c>
      <c r="N704" s="35">
        <f>SUM(AI704,AI715)</f>
        <v>0</v>
      </c>
      <c r="O704" s="35">
        <v>0</v>
      </c>
      <c r="P704" s="35">
        <f>SUM(AJ704,AJ715)</f>
        <v>7</v>
      </c>
      <c r="Q704" s="35">
        <v>0</v>
      </c>
      <c r="R704" s="35">
        <f>COUNTIFS($E714:$E738,"4",$F714:$F738,"Pole",$C714:$C738,"FST")</f>
        <v>7</v>
      </c>
      <c r="S704" s="35">
        <f>SUM(AL704,AK715)</f>
        <v>0</v>
      </c>
      <c r="T704" s="35">
        <v>0</v>
      </c>
      <c r="U704" s="35">
        <f>SUM(AK704,AL715)</f>
        <v>0</v>
      </c>
      <c r="V704" s="35">
        <v>0</v>
      </c>
      <c r="W704" s="34">
        <f>COUNTIFS($E714:$E738,"4",$F714:$F738,"HH",$C714:$C738,"FST")</f>
        <v>0</v>
      </c>
      <c r="X704" s="35">
        <f>COUNTIFS($E714:$E738,"4",$F714:$F738,"Ped",$C714:$C738,"FST")</f>
        <v>0</v>
      </c>
      <c r="Y704" s="25"/>
      <c r="Z704" s="305" t="s">
        <v>232</v>
      </c>
      <c r="AA704" s="307" t="s">
        <v>233</v>
      </c>
      <c r="AB704" s="308"/>
      <c r="AC704" s="25"/>
      <c r="AD704" s="25"/>
      <c r="AH704" s="109">
        <v>4</v>
      </c>
      <c r="AI704" s="109" t="str">
        <f>IF($E704="SS",COUNTIFS($C714:$C738,"FST",$E714:$E738,"4"),"0")</f>
        <v>0</v>
      </c>
      <c r="AJ704" s="109">
        <f>IF($E704="RPX",COUNTIFS($C714:$C738,"FST",$E714:$E738,"4"),"0")</f>
        <v>7</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48</v>
      </c>
      <c r="F705" s="88"/>
      <c r="G705" s="311" t="s">
        <v>237</v>
      </c>
      <c r="H705" s="312"/>
      <c r="I705" s="35">
        <f>IF(E705=0,0,12-(MOD(I703,12)))</f>
        <v>12</v>
      </c>
      <c r="J705" s="303" t="s">
        <v>238</v>
      </c>
      <c r="K705" s="304"/>
      <c r="L705" s="39">
        <f>I709-I703</f>
        <v>516</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6"/>
      <c r="AA705" s="309"/>
      <c r="AB705" s="310"/>
      <c r="AC705" s="25"/>
      <c r="AD705" s="25"/>
      <c r="AH705" s="109">
        <v>6</v>
      </c>
      <c r="AI705" s="109" t="str">
        <f>IF($E704="SS",COUNTIFS($C714:$C738,"FST",$E714:$E738,"6"),"0")</f>
        <v>0</v>
      </c>
      <c r="AJ705" s="109">
        <f>IF($E704="RPX",COUNTIFS($C714:$C738,"FST",$E714:$E738,"6"),"0")</f>
        <v>0</v>
      </c>
      <c r="AK705" s="109" t="str">
        <f>IF($E704="EUC",COUNTIFS($C714:$C738,"FST",$E714:$E738,"6"),"0")</f>
        <v>0</v>
      </c>
      <c r="AL705" s="109" t="str">
        <f>IF($E704="RPX-T",COUNTIFS($C714:$C738,"FST",$E714:$E738,"6"),"0")</f>
        <v>0</v>
      </c>
      <c r="AS705" s="109" t="str">
        <f>IF(AND(E709="Y",E705=48,E706=12),"Y","N")</f>
        <v>Y</v>
      </c>
      <c r="AT705" s="110" t="s">
        <v>239</v>
      </c>
      <c r="AU705" s="109">
        <f>COUNTIFS($E704,"SS",$AS705,"Y")</f>
        <v>0</v>
      </c>
      <c r="AV705" s="108">
        <f>COUNTIFS($E704,"RPX",$AS705,"Y")</f>
        <v>1</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279" t="s">
        <v>242</v>
      </c>
      <c r="H706" s="43" t="s">
        <v>243</v>
      </c>
      <c r="I706" s="35">
        <f>IF(E706&lt;&gt;0,1,0)</f>
        <v>1</v>
      </c>
      <c r="J706" s="311" t="s">
        <v>244</v>
      </c>
      <c r="K706" s="312"/>
      <c r="L706" s="44">
        <f>'Cable Calculator'!CK3</f>
        <v>2476</v>
      </c>
      <c r="M706" s="196">
        <v>8</v>
      </c>
      <c r="N706" s="35">
        <f>SUM(AI706,AI717)</f>
        <v>0</v>
      </c>
      <c r="O706" s="35">
        <v>0</v>
      </c>
      <c r="P706" s="35">
        <f>SUM(AJ706,AJ717)</f>
        <v>1</v>
      </c>
      <c r="Q706" s="35">
        <v>0</v>
      </c>
      <c r="R706" s="35">
        <f>COUNTIFS($E714:$E738,"8",$F714:$F738,"Pole",$C714:$C738,"FST")</f>
        <v>1</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f>IF($E704="RPX",COUNTIFS($C714:$C738,"FST",$E714:$E738,"8"),"0")</f>
        <v>1</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517</v>
      </c>
      <c r="F707" s="88"/>
      <c r="G707" s="280"/>
      <c r="H707" s="47" t="s">
        <v>248</v>
      </c>
      <c r="I707" s="35">
        <f>IF(E706&lt;&gt;0,E706,0)</f>
        <v>12</v>
      </c>
      <c r="J707" s="194"/>
      <c r="K707" s="195"/>
      <c r="L707" s="48"/>
      <c r="M707" s="196">
        <v>12</v>
      </c>
      <c r="N707" s="35" t="str">
        <f>IF($E704="SS",SUM(AI707,AJ718,AM739,AO739,AQ739),"0")</f>
        <v>0</v>
      </c>
      <c r="O707" s="35" t="str">
        <f>IF($E704="SS",SUM(AN739,AP739,AR739),"0")</f>
        <v>0</v>
      </c>
      <c r="P707" s="35">
        <f>IF($E704="RPX",SUM(AJ707,AJ718,AM739,AO739,AQ739),"0")</f>
        <v>0</v>
      </c>
      <c r="Q707" s="35">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4</v>
      </c>
      <c r="F708" s="88"/>
      <c r="G708" s="279" t="s">
        <v>251</v>
      </c>
      <c r="H708" s="51" t="s">
        <v>252</v>
      </c>
      <c r="I708" s="112">
        <f>E707</f>
        <v>517</v>
      </c>
      <c r="J708" s="313" t="s">
        <v>253</v>
      </c>
      <c r="K708" s="314"/>
      <c r="L708" s="315"/>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280"/>
      <c r="H709" s="47" t="s">
        <v>257</v>
      </c>
      <c r="I709" s="35">
        <f>IF(E707="","0",IF(AND(E704="EUC",E705=432), I708+(203-E706),IF(E707=0,0,(E707+(E705-E706)-1))))</f>
        <v>552</v>
      </c>
      <c r="J709" s="294" t="str">
        <f>IFERROR(IF(OR(E704="EUC",E704="SS"),"---",IF(OR(P703,S703),"NO 2F Tethers for RPX!",IF(OR(P705,S705),"NO 6F Tethers for RPX!","---"))),"---")</f>
        <v>---</v>
      </c>
      <c r="K709" s="295"/>
      <c r="L709" s="296"/>
      <c r="M709" s="294" t="str">
        <f>IF(E706&gt;60,"Dead Count &gt;60: Consider Downsize","---")</f>
        <v>---</v>
      </c>
      <c r="N709" s="295"/>
      <c r="O709" s="295"/>
      <c r="P709" s="295"/>
      <c r="Q709" s="295"/>
      <c r="R709" s="295"/>
      <c r="S709" s="295"/>
      <c r="T709" s="295"/>
      <c r="U709" s="296"/>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36</v>
      </c>
      <c r="D710" s="31" t="s">
        <v>259</v>
      </c>
      <c r="E710" s="101" t="str">
        <f>IF(AS704="Y","DBL",IF(AS705="Y","TRPL",IF(AS706="Y","QUAD","")))</f>
        <v>TRPL</v>
      </c>
      <c r="F710" s="88"/>
      <c r="G710" s="192"/>
      <c r="H710" s="57"/>
      <c r="I710" s="192"/>
      <c r="J710" s="294"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5"/>
      <c r="L710" s="296"/>
      <c r="M710" s="294" t="str">
        <f>IF(AND(OR(E704="SS",E704="RPX",E704="EUC",E704="RPX-T"),(OR(C714="",C714="Field SPL"))),"Cannot have FlexNap cables without tethers","---")</f>
        <v>---</v>
      </c>
      <c r="N710" s="295"/>
      <c r="O710" s="295"/>
      <c r="P710" s="295"/>
      <c r="Q710" s="295"/>
      <c r="R710" s="295"/>
      <c r="S710" s="295"/>
      <c r="T710" s="295"/>
      <c r="U710" s="296"/>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4" t="str">
        <f>IF(AND(OR(E704="RPX", E704="RPX-T", E704="SS"),E705=216),"NO 216 For RPX, RPX-T, OR SS CABLE","---")</f>
        <v>---</v>
      </c>
      <c r="K711" s="295"/>
      <c r="L711" s="296"/>
      <c r="M711" s="294" t="str" cm="1">
        <f t="array" ref="M711">IF(AND(E704="",OR(C714:C738="FST",C714:C738="REV T",C714:C738="DBL REV",C714:C738="TPL REV", C714:C738="QD REV")),"Non-FlexNap cables cannot have tethers","---")</f>
        <v>---</v>
      </c>
      <c r="N711" s="295"/>
      <c r="O711" s="295"/>
      <c r="P711" s="295"/>
      <c r="Q711" s="295"/>
      <c r="R711" s="295"/>
      <c r="S711" s="295"/>
      <c r="T711" s="295"/>
      <c r="U711" s="296"/>
      <c r="V711" s="25"/>
      <c r="W711" s="58"/>
      <c r="X711" s="58"/>
      <c r="Y711" s="25"/>
      <c r="Z711" s="45">
        <v>6</v>
      </c>
      <c r="AA711" s="65">
        <v>61</v>
      </c>
      <c r="AB711" s="65">
        <v>72</v>
      </c>
      <c r="AC711" s="25"/>
      <c r="AD711" s="25"/>
      <c r="BA711" s="226"/>
    </row>
    <row r="712" spans="1:53" ht="15.75" customHeight="1" thickBot="1" x14ac:dyDescent="0.3">
      <c r="A712" s="88"/>
      <c r="B712" s="279" t="s">
        <v>260</v>
      </c>
      <c r="C712" s="316" t="s">
        <v>261</v>
      </c>
      <c r="D712" s="316" t="s">
        <v>262</v>
      </c>
      <c r="E712" s="318" t="s">
        <v>263</v>
      </c>
      <c r="F712" s="316" t="s">
        <v>264</v>
      </c>
      <c r="G712" s="281" t="s">
        <v>265</v>
      </c>
      <c r="H712" s="281" t="s">
        <v>266</v>
      </c>
      <c r="I712" s="281" t="s">
        <v>267</v>
      </c>
      <c r="J712" s="320" t="s">
        <v>268</v>
      </c>
      <c r="K712" s="316" t="s">
        <v>269</v>
      </c>
      <c r="L712" s="322" t="s">
        <v>270</v>
      </c>
      <c r="M712" s="324" t="s">
        <v>271</v>
      </c>
      <c r="N712" s="324"/>
      <c r="O712" s="324"/>
      <c r="P712" s="324"/>
      <c r="Q712" s="324"/>
      <c r="R712" s="324"/>
      <c r="S712" s="324"/>
      <c r="T712" s="324"/>
      <c r="U712" s="325"/>
      <c r="V712" s="107"/>
      <c r="W712" s="72"/>
      <c r="X712" s="72"/>
      <c r="Y712" s="72"/>
      <c r="Z712" s="45">
        <v>7</v>
      </c>
      <c r="AA712" s="65">
        <v>73</v>
      </c>
      <c r="AB712" s="65">
        <v>84</v>
      </c>
      <c r="AC712" s="25"/>
      <c r="AD712" s="25"/>
      <c r="BA712" s="228"/>
    </row>
    <row r="713" spans="1:53" ht="15.75" thickBot="1" x14ac:dyDescent="0.3">
      <c r="A713" s="88"/>
      <c r="B713" s="280"/>
      <c r="C713" s="317"/>
      <c r="D713" s="317"/>
      <c r="E713" s="319"/>
      <c r="F713" s="317"/>
      <c r="G713" s="282"/>
      <c r="H713" s="282"/>
      <c r="I713" s="282"/>
      <c r="J713" s="321"/>
      <c r="K713" s="317"/>
      <c r="L713" s="323"/>
      <c r="M713" s="326"/>
      <c r="N713" s="326"/>
      <c r="O713" s="326"/>
      <c r="P713" s="326"/>
      <c r="Q713" s="326"/>
      <c r="R713" s="326"/>
      <c r="S713" s="326"/>
      <c r="T713" s="326"/>
      <c r="U713" s="327"/>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777</v>
      </c>
      <c r="E714" s="32">
        <v>4</v>
      </c>
      <c r="F714" s="32" t="s">
        <v>483</v>
      </c>
      <c r="G714" s="68" t="s">
        <v>277</v>
      </c>
      <c r="H714" s="69">
        <f>IF(I714=0,0,I714-(E714-1))</f>
        <v>549</v>
      </c>
      <c r="I714" s="70">
        <f>IF(E714=0,0,I709)</f>
        <v>552</v>
      </c>
      <c r="J714" s="71" t="s">
        <v>278</v>
      </c>
      <c r="K714" s="32"/>
      <c r="L714" s="233"/>
      <c r="M714" s="297"/>
      <c r="N714" s="297"/>
      <c r="O714" s="297"/>
      <c r="P714" s="297"/>
      <c r="Q714" s="297"/>
      <c r="R714" s="297"/>
      <c r="S714" s="297"/>
      <c r="T714" s="297"/>
      <c r="U714" s="298"/>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549-552</v>
      </c>
      <c r="AF714" s="109" t="str">
        <f t="shared" ref="AF714:AF738" si="292">IF(C714="Field SPL","N","Y")</f>
        <v>Y</v>
      </c>
      <c r="AG714" s="109" t="str">
        <f t="shared" ref="AG714:AG738" si="293">IF(OR(E$704="RPX",E$704="SS"),"A","B")</f>
        <v>A</v>
      </c>
      <c r="AH714" s="109">
        <v>2</v>
      </c>
      <c r="AI714" s="109" t="str">
        <f>IF(E704="SS",COUNTIFS(C714:C738,"TCF",E714:E738,"2"),"")</f>
        <v/>
      </c>
      <c r="AJ714" s="109">
        <f>IF(E704="RPX",COUNTIFS(C714:C738,"TCF",E714:E738,"2"),"")</f>
        <v>0</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772</v>
      </c>
      <c r="E715" s="32">
        <v>4</v>
      </c>
      <c r="F715" s="32" t="s">
        <v>483</v>
      </c>
      <c r="G715" s="68" t="s">
        <v>277</v>
      </c>
      <c r="H715" s="69">
        <f t="shared" ref="H715:H738" si="298">IF(E715=0,0,I715-(E715-1))</f>
        <v>545</v>
      </c>
      <c r="I715" s="70">
        <f t="shared" ref="I715:I738" si="299">IF(E715=0,0,H714-1)</f>
        <v>548</v>
      </c>
      <c r="J715" s="73" t="str">
        <f>IF(C715="","--",IF(AND(C715&lt;&gt;"FST",C715&lt;&gt;"TCF",BA714&lt;&gt;0),BA714,"--"))</f>
        <v>--</v>
      </c>
      <c r="K715" s="32"/>
      <c r="L715" s="233"/>
      <c r="M715" s="297"/>
      <c r="N715" s="297"/>
      <c r="O715" s="297"/>
      <c r="P715" s="297"/>
      <c r="Q715" s="297"/>
      <c r="R715" s="297"/>
      <c r="S715" s="297"/>
      <c r="T715" s="297"/>
      <c r="U715" s="298"/>
      <c r="V715" s="103"/>
      <c r="W715" s="72"/>
      <c r="X715" s="72"/>
      <c r="Y715" s="72"/>
      <c r="Z715" s="45">
        <v>10</v>
      </c>
      <c r="AA715" s="46">
        <v>109</v>
      </c>
      <c r="AB715" s="46">
        <v>120</v>
      </c>
      <c r="AC715" s="72">
        <f t="shared" si="289"/>
        <v>1</v>
      </c>
      <c r="AD715" s="72">
        <f t="shared" si="290"/>
        <v>0</v>
      </c>
      <c r="AE715" s="109" t="str">
        <f t="shared" si="291"/>
        <v>545-548</v>
      </c>
      <c r="AF715" s="109" t="str">
        <f t="shared" si="292"/>
        <v>Y</v>
      </c>
      <c r="AG715" s="109" t="str">
        <f t="shared" si="293"/>
        <v>A</v>
      </c>
      <c r="AH715" s="109">
        <v>4</v>
      </c>
      <c r="AI715" s="109" t="str">
        <f>IF(E704="SS",COUNTIFS(C714:C738,"TCF",E714:E738,"4"),"")</f>
        <v/>
      </c>
      <c r="AJ715" s="109">
        <f>IF(E704="RPX",COUNTIFS(C714:C738,"TCF",E714:E738,"4"),"")</f>
        <v>0</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773</v>
      </c>
      <c r="E716" s="32">
        <v>4</v>
      </c>
      <c r="F716" s="32" t="s">
        <v>483</v>
      </c>
      <c r="G716" s="75" t="s">
        <v>277</v>
      </c>
      <c r="H716" s="69">
        <f t="shared" si="298"/>
        <v>541</v>
      </c>
      <c r="I716" s="70">
        <f t="shared" si="299"/>
        <v>544</v>
      </c>
      <c r="J716" s="73" t="str">
        <f t="shared" ref="J716:J738" si="300">IF(C716="","--",IF(AND(C716&lt;&gt;"FST",C716&lt;&gt;"TCF",BA715&lt;&gt;0),BA715,"--"))</f>
        <v>--</v>
      </c>
      <c r="K716" s="32"/>
      <c r="L716" s="233"/>
      <c r="M716" s="297"/>
      <c r="N716" s="297"/>
      <c r="O716" s="297"/>
      <c r="P716" s="297"/>
      <c r="Q716" s="297"/>
      <c r="R716" s="297"/>
      <c r="S716" s="297"/>
      <c r="T716" s="297"/>
      <c r="U716" s="298"/>
      <c r="V716" s="103"/>
      <c r="W716" s="72"/>
      <c r="X716" s="72"/>
      <c r="Y716" s="72"/>
      <c r="Z716" s="45">
        <v>11</v>
      </c>
      <c r="AA716" s="46">
        <v>121</v>
      </c>
      <c r="AB716" s="46">
        <v>132</v>
      </c>
      <c r="AC716" s="72">
        <f t="shared" si="289"/>
        <v>1</v>
      </c>
      <c r="AD716" s="72">
        <f t="shared" si="290"/>
        <v>0</v>
      </c>
      <c r="AE716" s="109" t="str">
        <f t="shared" si="291"/>
        <v>541-544</v>
      </c>
      <c r="AF716" s="109" t="str">
        <f t="shared" si="292"/>
        <v>Y</v>
      </c>
      <c r="AG716" s="109" t="str">
        <f t="shared" si="293"/>
        <v>A</v>
      </c>
      <c r="AH716" s="109">
        <v>6</v>
      </c>
      <c r="AI716" s="109" t="str">
        <f>IF(E704="SS",COUNTIFS(C714:C738,"TCF",E714:E738,"6"),"")</f>
        <v/>
      </c>
      <c r="AJ716" s="109">
        <f>IF(E704="RPX",COUNTIFS(C714:C738,"TCF",E714:E738,"6"),"")</f>
        <v>0</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782</v>
      </c>
      <c r="E717" s="32">
        <v>4</v>
      </c>
      <c r="F717" s="32" t="s">
        <v>483</v>
      </c>
      <c r="G717" s="68" t="s">
        <v>277</v>
      </c>
      <c r="H717" s="69">
        <f t="shared" si="298"/>
        <v>537</v>
      </c>
      <c r="I717" s="70">
        <f t="shared" si="299"/>
        <v>540</v>
      </c>
      <c r="J717" s="73" t="str">
        <f t="shared" si="300"/>
        <v>--</v>
      </c>
      <c r="K717" s="32"/>
      <c r="L717" s="233"/>
      <c r="M717" s="297"/>
      <c r="N717" s="297"/>
      <c r="O717" s="297"/>
      <c r="P717" s="297"/>
      <c r="Q717" s="297"/>
      <c r="R717" s="297"/>
      <c r="S717" s="297"/>
      <c r="T717" s="297"/>
      <c r="U717" s="298"/>
      <c r="V717" s="103"/>
      <c r="W717" s="72"/>
      <c r="X717" s="72"/>
      <c r="Y717" s="72"/>
      <c r="Z717" s="45">
        <v>12</v>
      </c>
      <c r="AA717" s="76">
        <v>133</v>
      </c>
      <c r="AB717" s="76">
        <v>144</v>
      </c>
      <c r="AC717" s="72">
        <f t="shared" si="289"/>
        <v>1</v>
      </c>
      <c r="AD717" s="72">
        <f t="shared" si="290"/>
        <v>0</v>
      </c>
      <c r="AE717" s="109" t="str">
        <f t="shared" si="291"/>
        <v>537-540</v>
      </c>
      <c r="AF717" s="109" t="str">
        <f t="shared" si="292"/>
        <v>Y</v>
      </c>
      <c r="AG717" s="109" t="str">
        <f t="shared" si="293"/>
        <v>A</v>
      </c>
      <c r="AH717" s="109">
        <v>8</v>
      </c>
      <c r="AI717" s="109" t="str">
        <f>IF(E704="SS",COUNTIFS(C714:C738,"TCF",E714:E738,"8"),"")</f>
        <v/>
      </c>
      <c r="AJ717" s="109">
        <f>IF(E704="RPX",COUNTIFS(C714:C738,"TCF",E714:E738,"8"),"")</f>
        <v>0</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8</v>
      </c>
    </row>
    <row r="718" spans="1:53" ht="15.75" thickBot="1" x14ac:dyDescent="0.3">
      <c r="A718" s="88"/>
      <c r="B718" s="66" t="s">
        <v>282</v>
      </c>
      <c r="C718" s="67" t="s">
        <v>484</v>
      </c>
      <c r="D718" s="102" t="s">
        <v>774</v>
      </c>
      <c r="E718" s="32">
        <v>4</v>
      </c>
      <c r="F718" s="32" t="s">
        <v>483</v>
      </c>
      <c r="G718" s="68" t="s">
        <v>277</v>
      </c>
      <c r="H718" s="69">
        <f t="shared" si="298"/>
        <v>533</v>
      </c>
      <c r="I718" s="70">
        <f t="shared" si="299"/>
        <v>536</v>
      </c>
      <c r="J718" s="73" t="str">
        <f t="shared" si="300"/>
        <v>--</v>
      </c>
      <c r="K718" s="32"/>
      <c r="L718" s="233"/>
      <c r="M718" s="297"/>
      <c r="N718" s="297"/>
      <c r="O718" s="297"/>
      <c r="P718" s="297"/>
      <c r="Q718" s="297"/>
      <c r="R718" s="297"/>
      <c r="S718" s="297"/>
      <c r="T718" s="297"/>
      <c r="U718" s="298"/>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533-536</v>
      </c>
      <c r="AF718" s="109" t="str">
        <f t="shared" si="292"/>
        <v>Y</v>
      </c>
      <c r="AG718" s="109" t="str">
        <f t="shared" si="293"/>
        <v>A</v>
      </c>
      <c r="AH718" s="109">
        <v>12</v>
      </c>
      <c r="AI718" s="109" t="str">
        <f>IF(E704="SS",COUNTIFS(C714:C738,"TCF",E714:E738,"12"),"")</f>
        <v/>
      </c>
      <c r="AJ718" s="109">
        <f>IF(E704="RPX",COUNTIFS(C714:C738,"TCF",E714:E738,"12"),"")</f>
        <v>0</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t="s">
        <v>484</v>
      </c>
      <c r="D719" s="102" t="s">
        <v>775</v>
      </c>
      <c r="E719" s="32">
        <v>4</v>
      </c>
      <c r="F719" s="32" t="s">
        <v>483</v>
      </c>
      <c r="G719" s="68" t="s">
        <v>277</v>
      </c>
      <c r="H719" s="69">
        <f t="shared" si="298"/>
        <v>529</v>
      </c>
      <c r="I719" s="70">
        <f t="shared" si="299"/>
        <v>532</v>
      </c>
      <c r="J719" s="73" t="str">
        <f t="shared" si="300"/>
        <v>--</v>
      </c>
      <c r="K719" s="32"/>
      <c r="L719" s="233"/>
      <c r="M719" s="297"/>
      <c r="N719" s="297"/>
      <c r="O719" s="297"/>
      <c r="P719" s="297"/>
      <c r="Q719" s="297"/>
      <c r="R719" s="297"/>
      <c r="S719" s="297"/>
      <c r="T719" s="297"/>
      <c r="U719" s="298"/>
      <c r="V719" s="103"/>
      <c r="W719" s="72"/>
      <c r="X719" s="72"/>
      <c r="Y719" s="72"/>
      <c r="Z719" s="45">
        <v>14</v>
      </c>
      <c r="AA719" s="77">
        <f t="shared" si="301"/>
        <v>157</v>
      </c>
      <c r="AB719" s="77">
        <f t="shared" si="302"/>
        <v>168</v>
      </c>
      <c r="AC719" s="72">
        <f t="shared" si="289"/>
        <v>1</v>
      </c>
      <c r="AD719" s="72">
        <f t="shared" si="290"/>
        <v>0</v>
      </c>
      <c r="AE719" s="109" t="str">
        <f t="shared" si="291"/>
        <v>529-532</v>
      </c>
      <c r="AF719" s="109" t="str">
        <f t="shared" si="292"/>
        <v>Y</v>
      </c>
      <c r="AG719" s="109" t="str">
        <f t="shared" si="293"/>
        <v>A</v>
      </c>
      <c r="AM719" s="109">
        <f t="shared" si="294"/>
        <v>0</v>
      </c>
      <c r="AN719" s="109">
        <f t="shared" si="295"/>
        <v>0</v>
      </c>
      <c r="AO719" s="109" t="str">
        <f t="shared" si="296"/>
        <v/>
      </c>
      <c r="AQ719" s="109" t="str">
        <f t="shared" si="297"/>
        <v/>
      </c>
      <c r="BA719" s="229">
        <f>MOD(SUM(E714:E720),12)</f>
        <v>4</v>
      </c>
    </row>
    <row r="720" spans="1:53" ht="15.75" thickBot="1" x14ac:dyDescent="0.3">
      <c r="A720" s="88"/>
      <c r="B720" s="66" t="s">
        <v>284</v>
      </c>
      <c r="C720" s="67" t="s">
        <v>484</v>
      </c>
      <c r="D720" s="102" t="s">
        <v>776</v>
      </c>
      <c r="E720" s="32">
        <v>4</v>
      </c>
      <c r="F720" s="32" t="s">
        <v>483</v>
      </c>
      <c r="G720" s="68" t="s">
        <v>277</v>
      </c>
      <c r="H720" s="69">
        <f t="shared" si="298"/>
        <v>525</v>
      </c>
      <c r="I720" s="70">
        <f t="shared" si="299"/>
        <v>528</v>
      </c>
      <c r="J720" s="73" t="str">
        <f t="shared" si="300"/>
        <v>--</v>
      </c>
      <c r="K720" s="32"/>
      <c r="L720" s="233"/>
      <c r="M720" s="297"/>
      <c r="N720" s="297"/>
      <c r="O720" s="297"/>
      <c r="P720" s="297"/>
      <c r="Q720" s="297"/>
      <c r="R720" s="297"/>
      <c r="S720" s="297"/>
      <c r="T720" s="297"/>
      <c r="U720" s="298"/>
      <c r="V720" s="103"/>
      <c r="W720" s="72"/>
      <c r="X720" s="72"/>
      <c r="Y720" s="72"/>
      <c r="Z720" s="45">
        <v>15</v>
      </c>
      <c r="AA720" s="77">
        <f t="shared" si="301"/>
        <v>169</v>
      </c>
      <c r="AB720" s="77">
        <f t="shared" si="302"/>
        <v>180</v>
      </c>
      <c r="AC720" s="72">
        <f t="shared" si="289"/>
        <v>1</v>
      </c>
      <c r="AD720" s="72">
        <f t="shared" si="290"/>
        <v>0</v>
      </c>
      <c r="AE720" s="109" t="str">
        <f t="shared" si="291"/>
        <v>525-528</v>
      </c>
      <c r="AF720" s="109" t="str">
        <f t="shared" si="292"/>
        <v>Y</v>
      </c>
      <c r="AG720" s="109" t="str">
        <f t="shared" si="293"/>
        <v>A</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t="s">
        <v>484</v>
      </c>
      <c r="D721" s="102" t="s">
        <v>805</v>
      </c>
      <c r="E721" s="32">
        <v>8</v>
      </c>
      <c r="F721" s="32" t="s">
        <v>483</v>
      </c>
      <c r="G721" s="68" t="s">
        <v>277</v>
      </c>
      <c r="H721" s="69">
        <f t="shared" si="298"/>
        <v>517</v>
      </c>
      <c r="I721" s="70">
        <f t="shared" si="299"/>
        <v>524</v>
      </c>
      <c r="J721" s="73" t="str">
        <f t="shared" si="300"/>
        <v>--</v>
      </c>
      <c r="K721" s="32"/>
      <c r="L721" s="233"/>
      <c r="M721" s="297"/>
      <c r="N721" s="297"/>
      <c r="O721" s="297"/>
      <c r="P721" s="297"/>
      <c r="Q721" s="297"/>
      <c r="R721" s="297"/>
      <c r="S721" s="297"/>
      <c r="T721" s="297"/>
      <c r="U721" s="298"/>
      <c r="V721" s="103"/>
      <c r="W721" s="72"/>
      <c r="X721" s="72"/>
      <c r="Y721" s="72"/>
      <c r="Z721" s="45">
        <f>Z720+1</f>
        <v>16</v>
      </c>
      <c r="AA721" s="77">
        <f t="shared" si="301"/>
        <v>181</v>
      </c>
      <c r="AB721" s="77">
        <f t="shared" si="302"/>
        <v>192</v>
      </c>
      <c r="AC721" s="72">
        <f t="shared" si="289"/>
        <v>1</v>
      </c>
      <c r="AD721" s="72">
        <f t="shared" si="290"/>
        <v>0</v>
      </c>
      <c r="AE721" s="109" t="str">
        <f t="shared" si="291"/>
        <v>517-524</v>
      </c>
      <c r="AF721" s="109" t="str">
        <f t="shared" si="292"/>
        <v>Y</v>
      </c>
      <c r="AG721" s="109" t="str">
        <f t="shared" si="293"/>
        <v>A</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7"/>
      <c r="N722" s="297"/>
      <c r="O722" s="297"/>
      <c r="P722" s="297"/>
      <c r="Q722" s="297"/>
      <c r="R722" s="297"/>
      <c r="S722" s="297"/>
      <c r="T722" s="297"/>
      <c r="U722" s="29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A</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7"/>
      <c r="N723" s="297"/>
      <c r="O723" s="297"/>
      <c r="P723" s="297"/>
      <c r="Q723" s="297"/>
      <c r="R723" s="297"/>
      <c r="S723" s="297"/>
      <c r="T723" s="297"/>
      <c r="U723" s="29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A</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7"/>
      <c r="N724" s="297"/>
      <c r="O724" s="297"/>
      <c r="P724" s="297"/>
      <c r="Q724" s="297"/>
      <c r="R724" s="297"/>
      <c r="S724" s="297"/>
      <c r="T724" s="297"/>
      <c r="U724" s="298"/>
      <c r="V724" s="103"/>
      <c r="W724" s="84"/>
      <c r="X724" s="84"/>
      <c r="Y724" s="72"/>
      <c r="Z724" s="72"/>
      <c r="AA724" s="72"/>
      <c r="AB724" s="72"/>
      <c r="AC724" s="72">
        <f t="shared" si="289"/>
        <v>1</v>
      </c>
      <c r="AD724" s="72">
        <f t="shared" si="290"/>
        <v>1</v>
      </c>
      <c r="AE724" s="109" t="str">
        <f t="shared" si="291"/>
        <v>0-0</v>
      </c>
      <c r="AF724" s="109" t="str">
        <f t="shared" si="292"/>
        <v>Y</v>
      </c>
      <c r="AG724" s="109" t="str">
        <f t="shared" si="293"/>
        <v>A</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7"/>
      <c r="N725" s="297"/>
      <c r="O725" s="297"/>
      <c r="P725" s="297"/>
      <c r="Q725" s="297"/>
      <c r="R725" s="297"/>
      <c r="S725" s="297"/>
      <c r="T725" s="297"/>
      <c r="U725" s="298"/>
      <c r="V725" s="103"/>
      <c r="W725" s="84">
        <f>Y725+1</f>
        <v>37</v>
      </c>
      <c r="X725" s="84"/>
      <c r="Y725" s="78">
        <f>SUM(E714:E725)</f>
        <v>36</v>
      </c>
      <c r="Z725" s="72"/>
      <c r="AA725" s="72"/>
      <c r="AB725" s="72"/>
      <c r="AC725" s="72">
        <f t="shared" si="289"/>
        <v>1</v>
      </c>
      <c r="AD725" s="72">
        <f t="shared" si="290"/>
        <v>1</v>
      </c>
      <c r="AE725" s="109" t="str">
        <f t="shared" si="291"/>
        <v>0-0</v>
      </c>
      <c r="AF725" s="109" t="str">
        <f t="shared" si="292"/>
        <v>Y</v>
      </c>
      <c r="AG725" s="109" t="str">
        <f t="shared" si="293"/>
        <v>A</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7"/>
      <c r="N726" s="297"/>
      <c r="O726" s="297"/>
      <c r="P726" s="297"/>
      <c r="Q726" s="297"/>
      <c r="R726" s="297"/>
      <c r="S726" s="297"/>
      <c r="T726" s="297"/>
      <c r="U726" s="298"/>
      <c r="V726" s="103"/>
      <c r="W726" s="84">
        <f>Y726+1</f>
        <v>37</v>
      </c>
      <c r="X726" s="84"/>
      <c r="Y726" s="78">
        <f>SUM(E714:E726)</f>
        <v>36</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A</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7"/>
      <c r="N727" s="297"/>
      <c r="O727" s="297"/>
      <c r="P727" s="297"/>
      <c r="Q727" s="297"/>
      <c r="R727" s="297"/>
      <c r="S727" s="297"/>
      <c r="T727" s="297"/>
      <c r="U727" s="298"/>
      <c r="V727" s="103"/>
      <c r="W727" s="84">
        <f>Y727+1</f>
        <v>37</v>
      </c>
      <c r="X727" s="84"/>
      <c r="Y727" s="78">
        <f>SUM(E714:E727)</f>
        <v>36</v>
      </c>
      <c r="Z727" s="72" t="str">
        <f t="shared" si="303"/>
        <v/>
      </c>
      <c r="AA727" s="72"/>
      <c r="AB727" s="72"/>
      <c r="AC727" s="72">
        <f t="shared" si="289"/>
        <v>1</v>
      </c>
      <c r="AD727" s="72">
        <f t="shared" si="290"/>
        <v>1</v>
      </c>
      <c r="AE727" s="109" t="str">
        <f t="shared" si="291"/>
        <v>0-0</v>
      </c>
      <c r="AF727" s="109" t="str">
        <f t="shared" si="292"/>
        <v>Y</v>
      </c>
      <c r="AG727" s="109" t="str">
        <f t="shared" si="293"/>
        <v>A</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7"/>
      <c r="N728" s="297"/>
      <c r="O728" s="297"/>
      <c r="P728" s="297"/>
      <c r="Q728" s="297"/>
      <c r="R728" s="297"/>
      <c r="S728" s="297"/>
      <c r="T728" s="297"/>
      <c r="U728" s="298"/>
      <c r="V728" s="103"/>
      <c r="W728" s="84">
        <f>Y728+1</f>
        <v>37</v>
      </c>
      <c r="X728" s="84"/>
      <c r="Y728" s="78">
        <f>SUM(E714:E728)</f>
        <v>36</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A</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7"/>
      <c r="N729" s="297"/>
      <c r="O729" s="297"/>
      <c r="P729" s="297"/>
      <c r="Q729" s="297"/>
      <c r="R729" s="297"/>
      <c r="S729" s="297"/>
      <c r="T729" s="297"/>
      <c r="U729" s="298"/>
      <c r="V729" s="103"/>
      <c r="W729" s="84">
        <f t="shared" ref="W729:W737" si="305">Y729+1</f>
        <v>37</v>
      </c>
      <c r="X729" s="84"/>
      <c r="Y729" s="78">
        <f>SUM(E714:E729)</f>
        <v>36</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A</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7"/>
      <c r="N730" s="297"/>
      <c r="O730" s="297"/>
      <c r="P730" s="297"/>
      <c r="Q730" s="297"/>
      <c r="R730" s="297"/>
      <c r="S730" s="297"/>
      <c r="T730" s="297"/>
      <c r="U730" s="298"/>
      <c r="V730" s="103"/>
      <c r="W730" s="84">
        <f t="shared" si="305"/>
        <v>37</v>
      </c>
      <c r="X730" s="84"/>
      <c r="Y730" s="78">
        <f>SUM(E714:E730)</f>
        <v>36</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A</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7"/>
      <c r="N731" s="297"/>
      <c r="O731" s="297"/>
      <c r="P731" s="297"/>
      <c r="Q731" s="297"/>
      <c r="R731" s="297"/>
      <c r="S731" s="297"/>
      <c r="T731" s="297"/>
      <c r="U731" s="298"/>
      <c r="V731" s="103"/>
      <c r="W731" s="84">
        <f t="shared" si="305"/>
        <v>37</v>
      </c>
      <c r="X731" s="84"/>
      <c r="Y731" s="78">
        <f>SUM(E714:E731)</f>
        <v>36</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A</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7"/>
      <c r="N732" s="297"/>
      <c r="O732" s="297"/>
      <c r="P732" s="297"/>
      <c r="Q732" s="297"/>
      <c r="R732" s="297"/>
      <c r="S732" s="297"/>
      <c r="T732" s="297"/>
      <c r="U732" s="298"/>
      <c r="V732" s="103"/>
      <c r="W732" s="84">
        <f t="shared" si="305"/>
        <v>37</v>
      </c>
      <c r="X732" s="84"/>
      <c r="Y732" s="78">
        <f>SUM(E714:E732)</f>
        <v>36</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A</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7"/>
      <c r="N733" s="297"/>
      <c r="O733" s="297"/>
      <c r="P733" s="297"/>
      <c r="Q733" s="297"/>
      <c r="R733" s="297"/>
      <c r="S733" s="297"/>
      <c r="T733" s="297"/>
      <c r="U733" s="298"/>
      <c r="V733" s="103"/>
      <c r="W733" s="84">
        <f t="shared" si="305"/>
        <v>37</v>
      </c>
      <c r="X733" s="84"/>
      <c r="Y733" s="78">
        <f>SUM(E714:E733)</f>
        <v>36</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A</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7"/>
      <c r="N734" s="297"/>
      <c r="O734" s="297"/>
      <c r="P734" s="297"/>
      <c r="Q734" s="297"/>
      <c r="R734" s="297"/>
      <c r="S734" s="297"/>
      <c r="T734" s="297"/>
      <c r="U734" s="298"/>
      <c r="V734" s="103"/>
      <c r="W734" s="84">
        <f t="shared" si="305"/>
        <v>37</v>
      </c>
      <c r="X734" s="84"/>
      <c r="Y734" s="78">
        <f>SUM(E714:E734)</f>
        <v>36</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A</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7"/>
      <c r="N735" s="297"/>
      <c r="O735" s="297"/>
      <c r="P735" s="297"/>
      <c r="Q735" s="297"/>
      <c r="R735" s="297"/>
      <c r="S735" s="297"/>
      <c r="T735" s="297"/>
      <c r="U735" s="298"/>
      <c r="V735" s="103"/>
      <c r="W735" s="84">
        <f t="shared" si="305"/>
        <v>37</v>
      </c>
      <c r="X735" s="84"/>
      <c r="Y735" s="78">
        <f>SUM(E714:E735)</f>
        <v>36</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A</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7"/>
      <c r="N736" s="297"/>
      <c r="O736" s="297"/>
      <c r="P736" s="297"/>
      <c r="Q736" s="297"/>
      <c r="R736" s="297"/>
      <c r="S736" s="297"/>
      <c r="T736" s="297"/>
      <c r="U736" s="298"/>
      <c r="V736" s="103"/>
      <c r="W736" s="84">
        <f t="shared" si="305"/>
        <v>37</v>
      </c>
      <c r="X736" s="84"/>
      <c r="Y736" s="78">
        <f>SUM(E714:E736)</f>
        <v>36</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A</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7"/>
      <c r="N737" s="297"/>
      <c r="O737" s="297"/>
      <c r="P737" s="297"/>
      <c r="Q737" s="297"/>
      <c r="R737" s="297"/>
      <c r="S737" s="297"/>
      <c r="T737" s="297"/>
      <c r="U737" s="298"/>
      <c r="V737" s="103"/>
      <c r="W737" s="84">
        <f t="shared" si="305"/>
        <v>37</v>
      </c>
      <c r="X737" s="84"/>
      <c r="Y737" s="78">
        <f>SUM(E714:E737)</f>
        <v>36</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A</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7"/>
      <c r="N738" s="297"/>
      <c r="O738" s="297"/>
      <c r="P738" s="297"/>
      <c r="Q738" s="297"/>
      <c r="R738" s="297"/>
      <c r="S738" s="297"/>
      <c r="T738" s="297"/>
      <c r="U738" s="298"/>
      <c r="V738" s="103"/>
      <c r="W738" s="72"/>
      <c r="X738" s="72"/>
      <c r="Y738" s="78">
        <f>SUM(E714:E738)</f>
        <v>36</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A</v>
      </c>
      <c r="AM738" s="109">
        <f t="shared" si="294"/>
        <v>0</v>
      </c>
      <c r="AN738" s="109">
        <f t="shared" si="295"/>
        <v>0</v>
      </c>
      <c r="AO738" s="109" t="str">
        <f t="shared" si="296"/>
        <v/>
      </c>
      <c r="AQ738" s="109" t="str">
        <f t="shared" si="297"/>
        <v/>
      </c>
      <c r="BA738" s="228"/>
    </row>
    <row r="739" spans="1:53" ht="16.5" thickBot="1" x14ac:dyDescent="0.3">
      <c r="A739" s="88"/>
      <c r="B739" s="283" t="s">
        <v>339</v>
      </c>
      <c r="C739" s="285"/>
      <c r="D739" s="79"/>
      <c r="E739" s="80"/>
      <c r="F739" s="80"/>
      <c r="G739" s="81"/>
      <c r="H739" s="192"/>
      <c r="I739" s="192"/>
      <c r="J739" s="192"/>
      <c r="K739" s="82"/>
      <c r="L739" s="283" t="s">
        <v>306</v>
      </c>
      <c r="M739" s="284"/>
      <c r="N739" s="284"/>
      <c r="O739" s="284"/>
      <c r="P739" s="284"/>
      <c r="Q739" s="284"/>
      <c r="R739" s="284"/>
      <c r="S739" s="284"/>
      <c r="T739" s="284"/>
      <c r="U739" s="285"/>
      <c r="V739" s="104"/>
      <c r="W739" s="72"/>
      <c r="X739" s="72"/>
      <c r="Y739" s="72"/>
      <c r="Z739" s="72"/>
      <c r="AA739" s="72" t="str">
        <f t="shared" si="304"/>
        <v/>
      </c>
      <c r="AB739" s="72"/>
      <c r="AC739" s="72">
        <f>SUM(AC714:AC738)</f>
        <v>25</v>
      </c>
      <c r="AD739" s="72">
        <f>SUM(AD714:AD738)</f>
        <v>17</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3" t="s">
        <v>307</v>
      </c>
      <c r="C740" s="285"/>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6" t="s">
        <v>222</v>
      </c>
      <c r="C744" s="287"/>
      <c r="D744" s="288" t="s">
        <v>223</v>
      </c>
      <c r="E744" s="289"/>
      <c r="F744" s="88"/>
      <c r="G744" s="290" t="s">
        <v>224</v>
      </c>
      <c r="H744" s="291"/>
      <c r="I744" s="28">
        <f>SUM(E755:E779)</f>
        <v>18</v>
      </c>
      <c r="J744" s="292" t="s">
        <v>225</v>
      </c>
      <c r="K744" s="293"/>
      <c r="L744" s="289"/>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9" t="s">
        <v>226</v>
      </c>
      <c r="AA744" s="300"/>
      <c r="AB744" s="301"/>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2" t="s">
        <v>230</v>
      </c>
      <c r="H745" s="289"/>
      <c r="I745" s="33">
        <f>E746-I744</f>
        <v>6</v>
      </c>
      <c r="J745" s="303" t="s">
        <v>231</v>
      </c>
      <c r="K745" s="304"/>
      <c r="L745" s="34">
        <f>I749</f>
        <v>649</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5" t="s">
        <v>232</v>
      </c>
      <c r="AA745" s="307" t="s">
        <v>233</v>
      </c>
      <c r="AB745" s="308"/>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311" t="s">
        <v>237</v>
      </c>
      <c r="H746" s="312"/>
      <c r="I746" s="35">
        <f>IF(E746=0,0,12-(MOD(I744,12)))</f>
        <v>6</v>
      </c>
      <c r="J746" s="303" t="s">
        <v>238</v>
      </c>
      <c r="K746" s="304"/>
      <c r="L746" s="39">
        <f>I750-I744</f>
        <v>654</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6"/>
      <c r="AA746" s="309"/>
      <c r="AB746" s="310"/>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0</v>
      </c>
      <c r="F747" s="88"/>
      <c r="G747" s="279" t="s">
        <v>242</v>
      </c>
      <c r="H747" s="43" t="s">
        <v>243</v>
      </c>
      <c r="I747" s="35">
        <f>IF(E747&lt;&gt;0,1,0)</f>
        <v>0</v>
      </c>
      <c r="J747" s="311" t="s">
        <v>244</v>
      </c>
      <c r="K747" s="312"/>
      <c r="L747" s="44">
        <f>'Cable Calculator'!CP3</f>
        <v>100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649</v>
      </c>
      <c r="F748" s="88"/>
      <c r="G748" s="280"/>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279" t="s">
        <v>251</v>
      </c>
      <c r="H749" s="51" t="s">
        <v>252</v>
      </c>
      <c r="I749" s="112">
        <f>E748</f>
        <v>649</v>
      </c>
      <c r="J749" s="313" t="s">
        <v>253</v>
      </c>
      <c r="K749" s="314"/>
      <c r="L749" s="315"/>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280"/>
      <c r="H750" s="47" t="s">
        <v>257</v>
      </c>
      <c r="I750" s="35">
        <f>IF(E748="","0",IF(AND(E745="EUC",E746=432), I749+(203-E747),IF(E748=0,0,(E748+(E746-E747)-1))))</f>
        <v>672</v>
      </c>
      <c r="J750" s="294" t="str">
        <f>IFERROR(IF(OR(E745="EUC",E745="SS"),"---",IF(OR(P744,S744),"NO 2F Tethers for RPX!",IF(OR(P746,S746),"NO 6F Tethers for RPX!","---"))),"---")</f>
        <v>---</v>
      </c>
      <c r="K750" s="295"/>
      <c r="L750" s="296"/>
      <c r="M750" s="294" t="str">
        <f>IF(E747&gt;60,"Dead Count &gt;60: Consider Downsize","---")</f>
        <v>---</v>
      </c>
      <c r="N750" s="295"/>
      <c r="O750" s="295"/>
      <c r="P750" s="295"/>
      <c r="Q750" s="295"/>
      <c r="R750" s="295"/>
      <c r="S750" s="295"/>
      <c r="T750" s="295"/>
      <c r="U750" s="296"/>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18</v>
      </c>
      <c r="D751" s="31" t="s">
        <v>259</v>
      </c>
      <c r="E751" s="101" t="str">
        <f>IF(AS745="Y","DBL",IF(AS746="Y","TRPL",IF(AS747="Y","QUAD","")))</f>
        <v/>
      </c>
      <c r="F751" s="88"/>
      <c r="G751" s="192"/>
      <c r="H751" s="57"/>
      <c r="I751" s="192"/>
      <c r="J751" s="294"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5"/>
      <c r="L751" s="296"/>
      <c r="M751" s="294" t="str">
        <f>IF(AND(OR(E745="SS",E745="RPX",E745="EUC",E745="RPX-T"),(OR(C755="",C755="Field SPL"))),"Cannot have FlexNap cables without tethers","---")</f>
        <v>---</v>
      </c>
      <c r="N751" s="295"/>
      <c r="O751" s="295"/>
      <c r="P751" s="295"/>
      <c r="Q751" s="295"/>
      <c r="R751" s="295"/>
      <c r="S751" s="295"/>
      <c r="T751" s="295"/>
      <c r="U751" s="296"/>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4" t="str">
        <f>IF(AND(OR(E745="RPX", E745="RPX-T", E745="SS"),E746=216),"NO 216 For RPX, RPX-T, OR SS CABLE","---")</f>
        <v>---</v>
      </c>
      <c r="K752" s="295"/>
      <c r="L752" s="296"/>
      <c r="M752" s="294" t="str" cm="1">
        <f t="array" ref="M752">IF(AND(E745="",OR(C755:C779="FST",C755:C779="REV T",C755:C779="DBL REV",C755:C779="TPL REV", C755:C779="QD REV")),"Non-FlexNap cables cannot have tethers","---")</f>
        <v>---</v>
      </c>
      <c r="N752" s="295"/>
      <c r="O752" s="295"/>
      <c r="P752" s="295"/>
      <c r="Q752" s="295"/>
      <c r="R752" s="295"/>
      <c r="S752" s="295"/>
      <c r="T752" s="295"/>
      <c r="U752" s="296"/>
      <c r="V752" s="25"/>
      <c r="W752" s="58"/>
      <c r="X752" s="58"/>
      <c r="Y752" s="25"/>
      <c r="Z752" s="45">
        <v>6</v>
      </c>
      <c r="AA752" s="65">
        <v>61</v>
      </c>
      <c r="AB752" s="65">
        <v>72</v>
      </c>
      <c r="AC752" s="25"/>
      <c r="AD752" s="25"/>
      <c r="BA752" s="226"/>
    </row>
    <row r="753" spans="1:53" ht="15.75" customHeight="1" thickBot="1" x14ac:dyDescent="0.3">
      <c r="A753" s="88"/>
      <c r="B753" s="279" t="s">
        <v>260</v>
      </c>
      <c r="C753" s="316" t="s">
        <v>261</v>
      </c>
      <c r="D753" s="316" t="s">
        <v>262</v>
      </c>
      <c r="E753" s="318" t="s">
        <v>263</v>
      </c>
      <c r="F753" s="316" t="s">
        <v>264</v>
      </c>
      <c r="G753" s="281" t="s">
        <v>265</v>
      </c>
      <c r="H753" s="281" t="s">
        <v>266</v>
      </c>
      <c r="I753" s="281" t="s">
        <v>267</v>
      </c>
      <c r="J753" s="320" t="s">
        <v>268</v>
      </c>
      <c r="K753" s="316" t="s">
        <v>269</v>
      </c>
      <c r="L753" s="322" t="s">
        <v>270</v>
      </c>
      <c r="M753" s="324" t="s">
        <v>271</v>
      </c>
      <c r="N753" s="324"/>
      <c r="O753" s="324"/>
      <c r="P753" s="324"/>
      <c r="Q753" s="324"/>
      <c r="R753" s="324"/>
      <c r="S753" s="324"/>
      <c r="T753" s="324"/>
      <c r="U753" s="325"/>
      <c r="V753" s="107"/>
      <c r="W753" s="72"/>
      <c r="X753" s="72"/>
      <c r="Y753" s="72"/>
      <c r="Z753" s="45">
        <v>7</v>
      </c>
      <c r="AA753" s="65">
        <v>73</v>
      </c>
      <c r="AB753" s="65">
        <v>84</v>
      </c>
      <c r="AC753" s="25"/>
      <c r="AD753" s="25"/>
      <c r="BA753" s="228"/>
    </row>
    <row r="754" spans="1:53" ht="15.75" thickBot="1" x14ac:dyDescent="0.3">
      <c r="A754" s="88"/>
      <c r="B754" s="280"/>
      <c r="C754" s="317"/>
      <c r="D754" s="317"/>
      <c r="E754" s="319"/>
      <c r="F754" s="317"/>
      <c r="G754" s="282"/>
      <c r="H754" s="282"/>
      <c r="I754" s="282"/>
      <c r="J754" s="321"/>
      <c r="K754" s="317"/>
      <c r="L754" s="323"/>
      <c r="M754" s="326"/>
      <c r="N754" s="326"/>
      <c r="O754" s="326"/>
      <c r="P754" s="326"/>
      <c r="Q754" s="326"/>
      <c r="R754" s="326"/>
      <c r="S754" s="326"/>
      <c r="T754" s="326"/>
      <c r="U754" s="327"/>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t="s">
        <v>784</v>
      </c>
      <c r="E755" s="32">
        <v>6</v>
      </c>
      <c r="F755" s="32" t="s">
        <v>483</v>
      </c>
      <c r="G755" s="68" t="s">
        <v>277</v>
      </c>
      <c r="H755" s="69">
        <f>IF(I755=0,0,I755-(E755-1))</f>
        <v>667</v>
      </c>
      <c r="I755" s="70">
        <f>IF(E755=0,0,I750)</f>
        <v>672</v>
      </c>
      <c r="J755" s="71" t="s">
        <v>278</v>
      </c>
      <c r="K755" s="32"/>
      <c r="L755" s="233"/>
      <c r="M755" s="297" t="s">
        <v>808</v>
      </c>
      <c r="N755" s="297"/>
      <c r="O755" s="297"/>
      <c r="P755" s="297"/>
      <c r="Q755" s="297"/>
      <c r="R755" s="297"/>
      <c r="S755" s="297"/>
      <c r="T755" s="297"/>
      <c r="U755" s="298"/>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667-672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6</v>
      </c>
    </row>
    <row r="756" spans="1:53" ht="15.75" customHeight="1" thickBot="1" x14ac:dyDescent="0.3">
      <c r="A756" s="88"/>
      <c r="B756" s="66" t="s">
        <v>279</v>
      </c>
      <c r="C756" s="67"/>
      <c r="D756" s="102" t="s">
        <v>785</v>
      </c>
      <c r="E756" s="32">
        <v>6</v>
      </c>
      <c r="F756" s="32" t="s">
        <v>483</v>
      </c>
      <c r="G756" s="68" t="s">
        <v>277</v>
      </c>
      <c r="H756" s="69">
        <f t="shared" ref="H756:H779" si="315">IF(E756=0,0,I756-(E756-1))</f>
        <v>661</v>
      </c>
      <c r="I756" s="70">
        <f t="shared" ref="I756:I779" si="316">IF(E756=0,0,H755-1)</f>
        <v>666</v>
      </c>
      <c r="J756" s="73" t="str">
        <f>IF(C756="","--",IF(AND(C756&lt;&gt;"FST",C756&lt;&gt;"TCF",BA755&lt;&gt;0),BA755,"--"))</f>
        <v>--</v>
      </c>
      <c r="K756" s="32"/>
      <c r="L756" s="233"/>
      <c r="M756" s="297" t="s">
        <v>808</v>
      </c>
      <c r="N756" s="297"/>
      <c r="O756" s="297"/>
      <c r="P756" s="297"/>
      <c r="Q756" s="297"/>
      <c r="R756" s="297"/>
      <c r="S756" s="297"/>
      <c r="T756" s="297"/>
      <c r="U756" s="298"/>
      <c r="V756" s="103"/>
      <c r="W756" s="72"/>
      <c r="X756" s="72"/>
      <c r="Y756" s="72"/>
      <c r="Z756" s="45">
        <v>10</v>
      </c>
      <c r="AA756" s="46">
        <v>109</v>
      </c>
      <c r="AB756" s="46">
        <v>120</v>
      </c>
      <c r="AC756" s="72">
        <f t="shared" si="306"/>
        <v>1</v>
      </c>
      <c r="AD756" s="72">
        <f t="shared" si="307"/>
        <v>1</v>
      </c>
      <c r="AE756" s="109" t="str">
        <f t="shared" si="308"/>
        <v>661-666</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customHeight="1" thickBot="1" x14ac:dyDescent="0.3">
      <c r="A757" s="88"/>
      <c r="B757" s="74" t="s">
        <v>280</v>
      </c>
      <c r="C757" s="67"/>
      <c r="D757" s="102" t="s">
        <v>786</v>
      </c>
      <c r="E757" s="32">
        <v>6</v>
      </c>
      <c r="F757" s="32" t="s">
        <v>483</v>
      </c>
      <c r="G757" s="75" t="s">
        <v>277</v>
      </c>
      <c r="H757" s="69">
        <f t="shared" si="315"/>
        <v>655</v>
      </c>
      <c r="I757" s="70">
        <f t="shared" si="316"/>
        <v>660</v>
      </c>
      <c r="J757" s="73" t="str">
        <f t="shared" ref="J757:J779" si="317">IF(C757="","--",IF(AND(C757&lt;&gt;"FST",C757&lt;&gt;"TCF",BA756&lt;&gt;0),BA756,"--"))</f>
        <v>--</v>
      </c>
      <c r="K757" s="32"/>
      <c r="L757" s="233"/>
      <c r="M757" s="297" t="s">
        <v>808</v>
      </c>
      <c r="N757" s="297"/>
      <c r="O757" s="297"/>
      <c r="P757" s="297"/>
      <c r="Q757" s="297"/>
      <c r="R757" s="297"/>
      <c r="S757" s="297"/>
      <c r="T757" s="297"/>
      <c r="U757" s="298"/>
      <c r="V757" s="103"/>
      <c r="W757" s="72"/>
      <c r="X757" s="72"/>
      <c r="Y757" s="72"/>
      <c r="Z757" s="45">
        <v>11</v>
      </c>
      <c r="AA757" s="46">
        <v>121</v>
      </c>
      <c r="AB757" s="46">
        <v>132</v>
      </c>
      <c r="AC757" s="72">
        <f t="shared" si="306"/>
        <v>1</v>
      </c>
      <c r="AD757" s="72">
        <f t="shared" si="307"/>
        <v>1</v>
      </c>
      <c r="AE757" s="109" t="str">
        <f t="shared" si="308"/>
        <v>655-660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6</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7"/>
      <c r="N758" s="297"/>
      <c r="O758" s="297"/>
      <c r="P758" s="297"/>
      <c r="Q758" s="297"/>
      <c r="R758" s="297"/>
      <c r="S758" s="297"/>
      <c r="T758" s="297"/>
      <c r="U758" s="298"/>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6</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7"/>
      <c r="N759" s="297"/>
      <c r="O759" s="297"/>
      <c r="P759" s="297"/>
      <c r="Q759" s="297"/>
      <c r="R759" s="297"/>
      <c r="S759" s="297"/>
      <c r="T759" s="297"/>
      <c r="U759" s="29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6</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7"/>
      <c r="N760" s="297"/>
      <c r="O760" s="297"/>
      <c r="P760" s="297"/>
      <c r="Q760" s="297"/>
      <c r="R760" s="297"/>
      <c r="S760" s="297"/>
      <c r="T760" s="297"/>
      <c r="U760" s="29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6</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7"/>
      <c r="N761" s="297"/>
      <c r="O761" s="297"/>
      <c r="P761" s="297"/>
      <c r="Q761" s="297"/>
      <c r="R761" s="297"/>
      <c r="S761" s="297"/>
      <c r="T761" s="297"/>
      <c r="U761" s="29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6</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7"/>
      <c r="N762" s="297"/>
      <c r="O762" s="297"/>
      <c r="P762" s="297"/>
      <c r="Q762" s="297"/>
      <c r="R762" s="297"/>
      <c r="S762" s="297"/>
      <c r="T762" s="297"/>
      <c r="U762" s="29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6</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7"/>
      <c r="N763" s="297"/>
      <c r="O763" s="297"/>
      <c r="P763" s="297"/>
      <c r="Q763" s="297"/>
      <c r="R763" s="297"/>
      <c r="S763" s="297"/>
      <c r="T763" s="297"/>
      <c r="U763" s="29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6</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7"/>
      <c r="N764" s="297"/>
      <c r="O764" s="297"/>
      <c r="P764" s="297"/>
      <c r="Q764" s="297"/>
      <c r="R764" s="297"/>
      <c r="S764" s="297"/>
      <c r="T764" s="297"/>
      <c r="U764" s="29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6</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7"/>
      <c r="N765" s="297"/>
      <c r="O765" s="297"/>
      <c r="P765" s="297"/>
      <c r="Q765" s="297"/>
      <c r="R765" s="297"/>
      <c r="S765" s="297"/>
      <c r="T765" s="297"/>
      <c r="U765" s="29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6</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7"/>
      <c r="N766" s="297"/>
      <c r="O766" s="297"/>
      <c r="P766" s="297"/>
      <c r="Q766" s="297"/>
      <c r="R766" s="297"/>
      <c r="S766" s="297"/>
      <c r="T766" s="297"/>
      <c r="U766" s="298"/>
      <c r="V766" s="103"/>
      <c r="W766" s="84">
        <f>Y766+1</f>
        <v>19</v>
      </c>
      <c r="X766" s="84"/>
      <c r="Y766" s="78">
        <f>SUM(E755:E766)</f>
        <v>18</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6</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7"/>
      <c r="N767" s="297"/>
      <c r="O767" s="297"/>
      <c r="P767" s="297"/>
      <c r="Q767" s="297"/>
      <c r="R767" s="297"/>
      <c r="S767" s="297"/>
      <c r="T767" s="297"/>
      <c r="U767" s="298"/>
      <c r="V767" s="103"/>
      <c r="W767" s="84">
        <f>Y767+1</f>
        <v>19</v>
      </c>
      <c r="X767" s="84"/>
      <c r="Y767" s="78">
        <f>SUM(E755:E767)</f>
        <v>18</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6</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7"/>
      <c r="N768" s="297"/>
      <c r="O768" s="297"/>
      <c r="P768" s="297"/>
      <c r="Q768" s="297"/>
      <c r="R768" s="297"/>
      <c r="S768" s="297"/>
      <c r="T768" s="297"/>
      <c r="U768" s="298"/>
      <c r="V768" s="103"/>
      <c r="W768" s="84">
        <f>Y768+1</f>
        <v>19</v>
      </c>
      <c r="X768" s="84"/>
      <c r="Y768" s="78">
        <f>SUM(E755:E768)</f>
        <v>18</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6</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7"/>
      <c r="N769" s="297"/>
      <c r="O769" s="297"/>
      <c r="P769" s="297"/>
      <c r="Q769" s="297"/>
      <c r="R769" s="297"/>
      <c r="S769" s="297"/>
      <c r="T769" s="297"/>
      <c r="U769" s="298"/>
      <c r="V769" s="103"/>
      <c r="W769" s="84">
        <f>Y769+1</f>
        <v>19</v>
      </c>
      <c r="X769" s="84"/>
      <c r="Y769" s="78">
        <f>SUM(E755:E769)</f>
        <v>18</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6</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7"/>
      <c r="N770" s="297"/>
      <c r="O770" s="297"/>
      <c r="P770" s="297"/>
      <c r="Q770" s="297"/>
      <c r="R770" s="297"/>
      <c r="S770" s="297"/>
      <c r="T770" s="297"/>
      <c r="U770" s="298"/>
      <c r="V770" s="103"/>
      <c r="W770" s="84">
        <f t="shared" ref="W770:W778" si="322">Y770+1</f>
        <v>19</v>
      </c>
      <c r="X770" s="84"/>
      <c r="Y770" s="78">
        <f>SUM(E755:E770)</f>
        <v>18</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6</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7"/>
      <c r="N771" s="297"/>
      <c r="O771" s="297"/>
      <c r="P771" s="297"/>
      <c r="Q771" s="297"/>
      <c r="R771" s="297"/>
      <c r="S771" s="297"/>
      <c r="T771" s="297"/>
      <c r="U771" s="298"/>
      <c r="V771" s="103"/>
      <c r="W771" s="84">
        <f t="shared" si="322"/>
        <v>19</v>
      </c>
      <c r="X771" s="84"/>
      <c r="Y771" s="78">
        <f>SUM(E755:E771)</f>
        <v>18</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6</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7"/>
      <c r="N772" s="297"/>
      <c r="O772" s="297"/>
      <c r="P772" s="297"/>
      <c r="Q772" s="297"/>
      <c r="R772" s="297"/>
      <c r="S772" s="297"/>
      <c r="T772" s="297"/>
      <c r="U772" s="298"/>
      <c r="V772" s="103"/>
      <c r="W772" s="84">
        <f t="shared" si="322"/>
        <v>19</v>
      </c>
      <c r="X772" s="84"/>
      <c r="Y772" s="78">
        <f>SUM(E755:E772)</f>
        <v>18</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6</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7"/>
      <c r="N773" s="297"/>
      <c r="O773" s="297"/>
      <c r="P773" s="297"/>
      <c r="Q773" s="297"/>
      <c r="R773" s="297"/>
      <c r="S773" s="297"/>
      <c r="T773" s="297"/>
      <c r="U773" s="298"/>
      <c r="V773" s="103"/>
      <c r="W773" s="84">
        <f t="shared" si="322"/>
        <v>19</v>
      </c>
      <c r="X773" s="84"/>
      <c r="Y773" s="78">
        <f>SUM(E755:E773)</f>
        <v>18</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6</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7"/>
      <c r="N774" s="297"/>
      <c r="O774" s="297"/>
      <c r="P774" s="297"/>
      <c r="Q774" s="297"/>
      <c r="R774" s="297"/>
      <c r="S774" s="297"/>
      <c r="T774" s="297"/>
      <c r="U774" s="298"/>
      <c r="V774" s="103"/>
      <c r="W774" s="84">
        <f t="shared" si="322"/>
        <v>19</v>
      </c>
      <c r="X774" s="84"/>
      <c r="Y774" s="78">
        <f>SUM(E755:E774)</f>
        <v>18</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6</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7"/>
      <c r="N775" s="297"/>
      <c r="O775" s="297"/>
      <c r="P775" s="297"/>
      <c r="Q775" s="297"/>
      <c r="R775" s="297"/>
      <c r="S775" s="297"/>
      <c r="T775" s="297"/>
      <c r="U775" s="298"/>
      <c r="V775" s="103"/>
      <c r="W775" s="84">
        <f t="shared" si="322"/>
        <v>19</v>
      </c>
      <c r="X775" s="84"/>
      <c r="Y775" s="78">
        <f>SUM(E755:E775)</f>
        <v>18</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6</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7"/>
      <c r="N776" s="297"/>
      <c r="O776" s="297"/>
      <c r="P776" s="297"/>
      <c r="Q776" s="297"/>
      <c r="R776" s="297"/>
      <c r="S776" s="297"/>
      <c r="T776" s="297"/>
      <c r="U776" s="298"/>
      <c r="V776" s="103"/>
      <c r="W776" s="84">
        <f t="shared" si="322"/>
        <v>19</v>
      </c>
      <c r="X776" s="84"/>
      <c r="Y776" s="78">
        <f>SUM(E755:E776)</f>
        <v>18</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6</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7"/>
      <c r="N777" s="297"/>
      <c r="O777" s="297"/>
      <c r="P777" s="297"/>
      <c r="Q777" s="297"/>
      <c r="R777" s="297"/>
      <c r="S777" s="297"/>
      <c r="T777" s="297"/>
      <c r="U777" s="298"/>
      <c r="V777" s="103"/>
      <c r="W777" s="84">
        <f t="shared" si="322"/>
        <v>19</v>
      </c>
      <c r="X777" s="84"/>
      <c r="Y777" s="78">
        <f>SUM(E755:E777)</f>
        <v>18</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6</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7"/>
      <c r="N778" s="297"/>
      <c r="O778" s="297"/>
      <c r="P778" s="297"/>
      <c r="Q778" s="297"/>
      <c r="R778" s="297"/>
      <c r="S778" s="297"/>
      <c r="T778" s="297"/>
      <c r="U778" s="298"/>
      <c r="V778" s="103"/>
      <c r="W778" s="84">
        <f t="shared" si="322"/>
        <v>19</v>
      </c>
      <c r="X778" s="84"/>
      <c r="Y778" s="78">
        <f>SUM(E755:E778)</f>
        <v>18</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6</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7"/>
      <c r="N779" s="297"/>
      <c r="O779" s="297"/>
      <c r="P779" s="297"/>
      <c r="Q779" s="297"/>
      <c r="R779" s="297"/>
      <c r="S779" s="297"/>
      <c r="T779" s="297"/>
      <c r="U779" s="298"/>
      <c r="V779" s="103"/>
      <c r="W779" s="72"/>
      <c r="X779" s="72"/>
      <c r="Y779" s="78">
        <f>SUM(E755:E779)</f>
        <v>18</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3" t="s">
        <v>341</v>
      </c>
      <c r="C780" s="285"/>
      <c r="D780" s="79"/>
      <c r="E780" s="80"/>
      <c r="F780" s="80"/>
      <c r="G780" s="81"/>
      <c r="H780" s="192"/>
      <c r="I780" s="192"/>
      <c r="J780" s="192"/>
      <c r="K780" s="82"/>
      <c r="L780" s="283" t="s">
        <v>306</v>
      </c>
      <c r="M780" s="284"/>
      <c r="N780" s="284"/>
      <c r="O780" s="284"/>
      <c r="P780" s="284"/>
      <c r="Q780" s="284"/>
      <c r="R780" s="284"/>
      <c r="S780" s="284"/>
      <c r="T780" s="284"/>
      <c r="U780" s="285"/>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3" t="s">
        <v>307</v>
      </c>
      <c r="C781" s="285"/>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6" t="s">
        <v>222</v>
      </c>
      <c r="C785" s="287"/>
      <c r="D785" s="288" t="s">
        <v>223</v>
      </c>
      <c r="E785" s="289"/>
      <c r="F785" s="88"/>
      <c r="G785" s="290" t="s">
        <v>224</v>
      </c>
      <c r="H785" s="291"/>
      <c r="I785" s="28">
        <f>SUM(E796:E820)</f>
        <v>0</v>
      </c>
      <c r="J785" s="292" t="s">
        <v>225</v>
      </c>
      <c r="K785" s="293"/>
      <c r="L785" s="289"/>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9" t="s">
        <v>226</v>
      </c>
      <c r="AA785" s="300"/>
      <c r="AB785" s="301"/>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2" t="s">
        <v>230</v>
      </c>
      <c r="H786" s="289"/>
      <c r="I786" s="33">
        <f>E787-I785</f>
        <v>0</v>
      </c>
      <c r="J786" s="303" t="s">
        <v>231</v>
      </c>
      <c r="K786" s="304"/>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5" t="s">
        <v>232</v>
      </c>
      <c r="AA786" s="307" t="s">
        <v>233</v>
      </c>
      <c r="AB786" s="308"/>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11" t="s">
        <v>237</v>
      </c>
      <c r="H787" s="312"/>
      <c r="I787" s="35">
        <f>IF(E787=0,0,12-(MOD(I785,12)))</f>
        <v>0</v>
      </c>
      <c r="J787" s="303" t="s">
        <v>238</v>
      </c>
      <c r="K787" s="304"/>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6"/>
      <c r="AA787" s="309"/>
      <c r="AB787" s="310"/>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79" t="s">
        <v>242</v>
      </c>
      <c r="H788" s="43" t="s">
        <v>243</v>
      </c>
      <c r="I788" s="35">
        <f>IF(E788&lt;&gt;0,1,0)</f>
        <v>0</v>
      </c>
      <c r="J788" s="311" t="s">
        <v>244</v>
      </c>
      <c r="K788" s="312"/>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80"/>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79" t="s">
        <v>251</v>
      </c>
      <c r="H790" s="51" t="s">
        <v>252</v>
      </c>
      <c r="I790" s="112">
        <f>E789</f>
        <v>0</v>
      </c>
      <c r="J790" s="313" t="s">
        <v>253</v>
      </c>
      <c r="K790" s="314"/>
      <c r="L790" s="315"/>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80"/>
      <c r="H791" s="47" t="s">
        <v>257</v>
      </c>
      <c r="I791" s="35" t="str">
        <f>IF(E789="","0",IF(AND(E786="EUC",E787=432), I790+(203-E788),IF(E789=0,0,(E789+(E787-E788)-1))))</f>
        <v>0</v>
      </c>
      <c r="J791" s="294" t="str">
        <f>IFERROR(IF(OR(E786="EUC",E786="SS"),"---",IF(OR(P785,S785),"NO 2F Tethers for RPX!",IF(OR(P787,S787),"NO 6F Tethers for RPX!","---"))),"---")</f>
        <v>---</v>
      </c>
      <c r="K791" s="295"/>
      <c r="L791" s="296"/>
      <c r="M791" s="294" t="str">
        <f>IF(E788&gt;60,"Dead Count &gt;60: Consider Downsize","---")</f>
        <v>---</v>
      </c>
      <c r="N791" s="295"/>
      <c r="O791" s="295"/>
      <c r="P791" s="295"/>
      <c r="Q791" s="295"/>
      <c r="R791" s="295"/>
      <c r="S791" s="295"/>
      <c r="T791" s="295"/>
      <c r="U791" s="296"/>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4"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5"/>
      <c r="L792" s="296"/>
      <c r="M792" s="294" t="str">
        <f>IF(AND(OR(E786="SS",E786="RPX",E786="EUC",E786="RPX-T"),(OR(C796="",C796="Field SPL"))),"Cannot have FlexNap cables without tethers","---")</f>
        <v>---</v>
      </c>
      <c r="N792" s="295"/>
      <c r="O792" s="295"/>
      <c r="P792" s="295"/>
      <c r="Q792" s="295"/>
      <c r="R792" s="295"/>
      <c r="S792" s="295"/>
      <c r="T792" s="295"/>
      <c r="U792" s="296"/>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4" t="str">
        <f>IF(AND(OR(E786="RPX", E786="RPX-T", E786="SS"),E787=216),"NO 216 For RPX, RPX-T, OR SS CABLE","---")</f>
        <v>---</v>
      </c>
      <c r="K793" s="295"/>
      <c r="L793" s="296"/>
      <c r="M793" s="294" t="str" cm="1">
        <f t="array" ref="M793">IF(AND(E786="",OR(C796:C820="FST",C796:C820="REV T",C796:C820="DBL REV",C796:C820="TPL REV", C796:C820="QD REV")),"Non-FlexNap cables cannot have tethers","---")</f>
        <v>---</v>
      </c>
      <c r="N793" s="295"/>
      <c r="O793" s="295"/>
      <c r="P793" s="295"/>
      <c r="Q793" s="295"/>
      <c r="R793" s="295"/>
      <c r="S793" s="295"/>
      <c r="T793" s="295"/>
      <c r="U793" s="296"/>
      <c r="V793" s="25"/>
      <c r="W793" s="58"/>
      <c r="X793" s="58"/>
      <c r="Y793" s="25"/>
      <c r="Z793" s="45">
        <v>6</v>
      </c>
      <c r="AA793" s="65">
        <v>61</v>
      </c>
      <c r="AB793" s="65">
        <v>72</v>
      </c>
      <c r="AC793" s="25"/>
      <c r="AD793" s="25"/>
      <c r="BA793" s="226"/>
    </row>
    <row r="794" spans="1:53" ht="15.75" customHeight="1" thickBot="1" x14ac:dyDescent="0.3">
      <c r="A794" s="88"/>
      <c r="B794" s="279" t="s">
        <v>260</v>
      </c>
      <c r="C794" s="316" t="s">
        <v>261</v>
      </c>
      <c r="D794" s="316" t="s">
        <v>262</v>
      </c>
      <c r="E794" s="318" t="s">
        <v>263</v>
      </c>
      <c r="F794" s="316" t="s">
        <v>264</v>
      </c>
      <c r="G794" s="281" t="s">
        <v>265</v>
      </c>
      <c r="H794" s="281" t="s">
        <v>266</v>
      </c>
      <c r="I794" s="281" t="s">
        <v>267</v>
      </c>
      <c r="J794" s="320" t="s">
        <v>268</v>
      </c>
      <c r="K794" s="316" t="s">
        <v>269</v>
      </c>
      <c r="L794" s="322" t="s">
        <v>270</v>
      </c>
      <c r="M794" s="324" t="s">
        <v>271</v>
      </c>
      <c r="N794" s="324"/>
      <c r="O794" s="324"/>
      <c r="P794" s="324"/>
      <c r="Q794" s="324"/>
      <c r="R794" s="324"/>
      <c r="S794" s="324"/>
      <c r="T794" s="324"/>
      <c r="U794" s="325"/>
      <c r="V794" s="107"/>
      <c r="W794" s="72"/>
      <c r="X794" s="72"/>
      <c r="Y794" s="72"/>
      <c r="Z794" s="45">
        <v>7</v>
      </c>
      <c r="AA794" s="65">
        <v>73</v>
      </c>
      <c r="AB794" s="65">
        <v>84</v>
      </c>
      <c r="AC794" s="25"/>
      <c r="AD794" s="25"/>
      <c r="BA794" s="228"/>
    </row>
    <row r="795" spans="1:53" ht="15.75" thickBot="1" x14ac:dyDescent="0.3">
      <c r="A795" s="88"/>
      <c r="B795" s="280"/>
      <c r="C795" s="317"/>
      <c r="D795" s="317"/>
      <c r="E795" s="319"/>
      <c r="F795" s="317"/>
      <c r="G795" s="282"/>
      <c r="H795" s="282"/>
      <c r="I795" s="282"/>
      <c r="J795" s="321"/>
      <c r="K795" s="317"/>
      <c r="L795" s="323"/>
      <c r="M795" s="326"/>
      <c r="N795" s="326"/>
      <c r="O795" s="326"/>
      <c r="P795" s="326"/>
      <c r="Q795" s="326"/>
      <c r="R795" s="326"/>
      <c r="S795" s="326"/>
      <c r="T795" s="326"/>
      <c r="U795" s="327"/>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97"/>
      <c r="N796" s="297"/>
      <c r="O796" s="297"/>
      <c r="P796" s="297"/>
      <c r="Q796" s="297"/>
      <c r="R796" s="297"/>
      <c r="S796" s="297"/>
      <c r="T796" s="297"/>
      <c r="U796" s="298"/>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97"/>
      <c r="N797" s="297"/>
      <c r="O797" s="297"/>
      <c r="P797" s="297"/>
      <c r="Q797" s="297"/>
      <c r="R797" s="297"/>
      <c r="S797" s="297"/>
      <c r="T797" s="297"/>
      <c r="U797" s="298"/>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97"/>
      <c r="N798" s="297"/>
      <c r="O798" s="297"/>
      <c r="P798" s="297"/>
      <c r="Q798" s="297"/>
      <c r="R798" s="297"/>
      <c r="S798" s="297"/>
      <c r="T798" s="297"/>
      <c r="U798" s="298"/>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7"/>
      <c r="N799" s="297"/>
      <c r="O799" s="297"/>
      <c r="P799" s="297"/>
      <c r="Q799" s="297"/>
      <c r="R799" s="297"/>
      <c r="S799" s="297"/>
      <c r="T799" s="297"/>
      <c r="U799" s="29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7"/>
      <c r="N800" s="297"/>
      <c r="O800" s="297"/>
      <c r="P800" s="297"/>
      <c r="Q800" s="297"/>
      <c r="R800" s="297"/>
      <c r="S800" s="297"/>
      <c r="T800" s="297"/>
      <c r="U800" s="29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7"/>
      <c r="N801" s="297"/>
      <c r="O801" s="297"/>
      <c r="P801" s="297"/>
      <c r="Q801" s="297"/>
      <c r="R801" s="297"/>
      <c r="S801" s="297"/>
      <c r="T801" s="297"/>
      <c r="U801" s="29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7"/>
      <c r="N802" s="297"/>
      <c r="O802" s="297"/>
      <c r="P802" s="297"/>
      <c r="Q802" s="297"/>
      <c r="R802" s="297"/>
      <c r="S802" s="297"/>
      <c r="T802" s="297"/>
      <c r="U802" s="29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7"/>
      <c r="N803" s="297"/>
      <c r="O803" s="297"/>
      <c r="P803" s="297"/>
      <c r="Q803" s="297"/>
      <c r="R803" s="297"/>
      <c r="S803" s="297"/>
      <c r="T803" s="297"/>
      <c r="U803" s="29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7"/>
      <c r="N804" s="297"/>
      <c r="O804" s="297"/>
      <c r="P804" s="297"/>
      <c r="Q804" s="297"/>
      <c r="R804" s="297"/>
      <c r="S804" s="297"/>
      <c r="T804" s="297"/>
      <c r="U804" s="29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7"/>
      <c r="N805" s="297"/>
      <c r="O805" s="297"/>
      <c r="P805" s="297"/>
      <c r="Q805" s="297"/>
      <c r="R805" s="297"/>
      <c r="S805" s="297"/>
      <c r="T805" s="297"/>
      <c r="U805" s="29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7"/>
      <c r="N806" s="297"/>
      <c r="O806" s="297"/>
      <c r="P806" s="297"/>
      <c r="Q806" s="297"/>
      <c r="R806" s="297"/>
      <c r="S806" s="297"/>
      <c r="T806" s="297"/>
      <c r="U806" s="29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7"/>
      <c r="N807" s="297"/>
      <c r="O807" s="297"/>
      <c r="P807" s="297"/>
      <c r="Q807" s="297"/>
      <c r="R807" s="297"/>
      <c r="S807" s="297"/>
      <c r="T807" s="297"/>
      <c r="U807" s="298"/>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7"/>
      <c r="N808" s="297"/>
      <c r="O808" s="297"/>
      <c r="P808" s="297"/>
      <c r="Q808" s="297"/>
      <c r="R808" s="297"/>
      <c r="S808" s="297"/>
      <c r="T808" s="297"/>
      <c r="U808" s="298"/>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7"/>
      <c r="N809" s="297"/>
      <c r="O809" s="297"/>
      <c r="P809" s="297"/>
      <c r="Q809" s="297"/>
      <c r="R809" s="297"/>
      <c r="S809" s="297"/>
      <c r="T809" s="297"/>
      <c r="U809" s="298"/>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7"/>
      <c r="N810" s="297"/>
      <c r="O810" s="297"/>
      <c r="P810" s="297"/>
      <c r="Q810" s="297"/>
      <c r="R810" s="297"/>
      <c r="S810" s="297"/>
      <c r="T810" s="297"/>
      <c r="U810" s="298"/>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7"/>
      <c r="N811" s="297"/>
      <c r="O811" s="297"/>
      <c r="P811" s="297"/>
      <c r="Q811" s="297"/>
      <c r="R811" s="297"/>
      <c r="S811" s="297"/>
      <c r="T811" s="297"/>
      <c r="U811" s="298"/>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7"/>
      <c r="N812" s="297"/>
      <c r="O812" s="297"/>
      <c r="P812" s="297"/>
      <c r="Q812" s="297"/>
      <c r="R812" s="297"/>
      <c r="S812" s="297"/>
      <c r="T812" s="297"/>
      <c r="U812" s="298"/>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7"/>
      <c r="N813" s="297"/>
      <c r="O813" s="297"/>
      <c r="P813" s="297"/>
      <c r="Q813" s="297"/>
      <c r="R813" s="297"/>
      <c r="S813" s="297"/>
      <c r="T813" s="297"/>
      <c r="U813" s="298"/>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7"/>
      <c r="N814" s="297"/>
      <c r="O814" s="297"/>
      <c r="P814" s="297"/>
      <c r="Q814" s="297"/>
      <c r="R814" s="297"/>
      <c r="S814" s="297"/>
      <c r="T814" s="297"/>
      <c r="U814" s="298"/>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7"/>
      <c r="N815" s="297"/>
      <c r="O815" s="297"/>
      <c r="P815" s="297"/>
      <c r="Q815" s="297"/>
      <c r="R815" s="297"/>
      <c r="S815" s="297"/>
      <c r="T815" s="297"/>
      <c r="U815" s="298"/>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7"/>
      <c r="N816" s="297"/>
      <c r="O816" s="297"/>
      <c r="P816" s="297"/>
      <c r="Q816" s="297"/>
      <c r="R816" s="297"/>
      <c r="S816" s="297"/>
      <c r="T816" s="297"/>
      <c r="U816" s="298"/>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7"/>
      <c r="N817" s="297"/>
      <c r="O817" s="297"/>
      <c r="P817" s="297"/>
      <c r="Q817" s="297"/>
      <c r="R817" s="297"/>
      <c r="S817" s="297"/>
      <c r="T817" s="297"/>
      <c r="U817" s="298"/>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7"/>
      <c r="N818" s="297"/>
      <c r="O818" s="297"/>
      <c r="P818" s="297"/>
      <c r="Q818" s="297"/>
      <c r="R818" s="297"/>
      <c r="S818" s="297"/>
      <c r="T818" s="297"/>
      <c r="U818" s="298"/>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7"/>
      <c r="N819" s="297"/>
      <c r="O819" s="297"/>
      <c r="P819" s="297"/>
      <c r="Q819" s="297"/>
      <c r="R819" s="297"/>
      <c r="S819" s="297"/>
      <c r="T819" s="297"/>
      <c r="U819" s="298"/>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7"/>
      <c r="N820" s="297"/>
      <c r="O820" s="297"/>
      <c r="P820" s="297"/>
      <c r="Q820" s="297"/>
      <c r="R820" s="297"/>
      <c r="S820" s="297"/>
      <c r="T820" s="297"/>
      <c r="U820" s="298"/>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3" t="s">
        <v>343</v>
      </c>
      <c r="C821" s="285"/>
      <c r="D821" s="79"/>
      <c r="E821" s="80"/>
      <c r="F821" s="80"/>
      <c r="G821" s="81"/>
      <c r="H821" s="192"/>
      <c r="I821" s="192"/>
      <c r="J821" s="192"/>
      <c r="K821" s="82"/>
      <c r="L821" s="283" t="s">
        <v>306</v>
      </c>
      <c r="M821" s="284"/>
      <c r="N821" s="284"/>
      <c r="O821" s="284"/>
      <c r="P821" s="284"/>
      <c r="Q821" s="284"/>
      <c r="R821" s="284"/>
      <c r="S821" s="284"/>
      <c r="T821" s="284"/>
      <c r="U821" s="285"/>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3" t="s">
        <v>307</v>
      </c>
      <c r="C822" s="285"/>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6" t="s">
        <v>222</v>
      </c>
      <c r="C826" s="287"/>
      <c r="D826" s="288" t="s">
        <v>223</v>
      </c>
      <c r="E826" s="289"/>
      <c r="F826" s="88"/>
      <c r="G826" s="290" t="s">
        <v>224</v>
      </c>
      <c r="H826" s="291"/>
      <c r="I826" s="28">
        <f>SUM(E837:E861)</f>
        <v>0</v>
      </c>
      <c r="J826" s="292" t="s">
        <v>225</v>
      </c>
      <c r="K826" s="293"/>
      <c r="L826" s="289"/>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9" t="s">
        <v>226</v>
      </c>
      <c r="AA826" s="300"/>
      <c r="AB826" s="301"/>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2" t="s">
        <v>230</v>
      </c>
      <c r="H827" s="289"/>
      <c r="I827" s="33">
        <f>E828-I826</f>
        <v>0</v>
      </c>
      <c r="J827" s="303" t="s">
        <v>231</v>
      </c>
      <c r="K827" s="304"/>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5" t="s">
        <v>232</v>
      </c>
      <c r="AA827" s="307" t="s">
        <v>233</v>
      </c>
      <c r="AB827" s="308"/>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11" t="s">
        <v>237</v>
      </c>
      <c r="H828" s="312"/>
      <c r="I828" s="35">
        <f>IF(E828=0,0,12-(MOD(I826,12)))</f>
        <v>0</v>
      </c>
      <c r="J828" s="303" t="s">
        <v>238</v>
      </c>
      <c r="K828" s="304"/>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6"/>
      <c r="AA828" s="309"/>
      <c r="AB828" s="310"/>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79" t="s">
        <v>242</v>
      </c>
      <c r="H829" s="43" t="s">
        <v>243</v>
      </c>
      <c r="I829" s="35">
        <f>IF(E829&lt;&gt;0,1,0)</f>
        <v>0</v>
      </c>
      <c r="J829" s="311" t="s">
        <v>244</v>
      </c>
      <c r="K829" s="312"/>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80"/>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79" t="s">
        <v>251</v>
      </c>
      <c r="H831" s="51" t="s">
        <v>252</v>
      </c>
      <c r="I831" s="112">
        <f>E830</f>
        <v>0</v>
      </c>
      <c r="J831" s="313" t="s">
        <v>253</v>
      </c>
      <c r="K831" s="314"/>
      <c r="L831" s="315"/>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80"/>
      <c r="H832" s="47" t="s">
        <v>257</v>
      </c>
      <c r="I832" s="35" t="str">
        <f>IF(E830="","0",IF(AND(E827="EUC",E828=432), I831+(203-E829),IF(E830=0,0,(E830+(E828-E829)-1))))</f>
        <v>0</v>
      </c>
      <c r="J832" s="294" t="str">
        <f>IFERROR(IF(OR(E827="EUC",E827="SS"),"---",IF(OR(P826,S826),"NO 2F Tethers for RPX!",IF(OR(P828,S828),"NO 6F Tethers for RPX!","---"))),"---")</f>
        <v>---</v>
      </c>
      <c r="K832" s="295"/>
      <c r="L832" s="296"/>
      <c r="M832" s="294" t="str">
        <f>IF(E829&gt;60,"Dead Count &gt;60: Consider Downsize","---")</f>
        <v>---</v>
      </c>
      <c r="N832" s="295"/>
      <c r="O832" s="295"/>
      <c r="P832" s="295"/>
      <c r="Q832" s="295"/>
      <c r="R832" s="295"/>
      <c r="S832" s="295"/>
      <c r="T832" s="295"/>
      <c r="U832" s="296"/>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4"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5"/>
      <c r="L833" s="296"/>
      <c r="M833" s="294" t="str">
        <f>IF(AND(OR(E827="SS",E827="RPX",E827="EUC",E827="RPX-T"),(OR(C837="",C837="Field SPL"))),"Cannot have FlexNap cables without tethers","---")</f>
        <v>---</v>
      </c>
      <c r="N833" s="295"/>
      <c r="O833" s="295"/>
      <c r="P833" s="295"/>
      <c r="Q833" s="295"/>
      <c r="R833" s="295"/>
      <c r="S833" s="295"/>
      <c r="T833" s="295"/>
      <c r="U833" s="296"/>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4" t="str">
        <f>IF(AND(OR(E827="RPX", E827="RPX-T", E827="SS"),E828=216),"NO 216 For RPX, RPX-T, OR SS CABLE","---")</f>
        <v>---</v>
      </c>
      <c r="K834" s="295"/>
      <c r="L834" s="296"/>
      <c r="M834" s="294" t="str" cm="1">
        <f t="array" ref="M834">IF(AND(E827="",OR(C837:C861="FST",C837:C861="REV T",C837:C861="DBL REV",C837:C861="TPL REV", C837:C861="QD REV")),"Non-FlexNap cables cannot have tethers","---")</f>
        <v>---</v>
      </c>
      <c r="N834" s="295"/>
      <c r="O834" s="295"/>
      <c r="P834" s="295"/>
      <c r="Q834" s="295"/>
      <c r="R834" s="295"/>
      <c r="S834" s="295"/>
      <c r="T834" s="295"/>
      <c r="U834" s="296"/>
      <c r="V834" s="25"/>
      <c r="W834" s="58"/>
      <c r="X834" s="58"/>
      <c r="Y834" s="25"/>
      <c r="Z834" s="45">
        <v>6</v>
      </c>
      <c r="AA834" s="65">
        <v>61</v>
      </c>
      <c r="AB834" s="65">
        <v>72</v>
      </c>
      <c r="AC834" s="25"/>
      <c r="AD834" s="25"/>
      <c r="BA834" s="226"/>
    </row>
    <row r="835" spans="1:53" ht="15.75" customHeight="1" thickBot="1" x14ac:dyDescent="0.3">
      <c r="A835" s="88"/>
      <c r="B835" s="279" t="s">
        <v>260</v>
      </c>
      <c r="C835" s="316" t="s">
        <v>261</v>
      </c>
      <c r="D835" s="316" t="s">
        <v>262</v>
      </c>
      <c r="E835" s="318" t="s">
        <v>263</v>
      </c>
      <c r="F835" s="316" t="s">
        <v>264</v>
      </c>
      <c r="G835" s="281" t="s">
        <v>265</v>
      </c>
      <c r="H835" s="281" t="s">
        <v>266</v>
      </c>
      <c r="I835" s="281" t="s">
        <v>267</v>
      </c>
      <c r="J835" s="320" t="s">
        <v>268</v>
      </c>
      <c r="K835" s="316" t="s">
        <v>269</v>
      </c>
      <c r="L835" s="322" t="s">
        <v>270</v>
      </c>
      <c r="M835" s="324" t="s">
        <v>271</v>
      </c>
      <c r="N835" s="324"/>
      <c r="O835" s="324"/>
      <c r="P835" s="324"/>
      <c r="Q835" s="324"/>
      <c r="R835" s="324"/>
      <c r="S835" s="324"/>
      <c r="T835" s="324"/>
      <c r="U835" s="325"/>
      <c r="V835" s="107"/>
      <c r="W835" s="72"/>
      <c r="X835" s="72"/>
      <c r="Y835" s="72"/>
      <c r="Z835" s="45">
        <v>7</v>
      </c>
      <c r="AA835" s="65">
        <v>73</v>
      </c>
      <c r="AB835" s="65">
        <v>84</v>
      </c>
      <c r="AC835" s="25"/>
      <c r="AD835" s="25"/>
      <c r="BA835" s="228"/>
    </row>
    <row r="836" spans="1:53" ht="15.75" thickBot="1" x14ac:dyDescent="0.3">
      <c r="A836" s="88"/>
      <c r="B836" s="280"/>
      <c r="C836" s="317"/>
      <c r="D836" s="317"/>
      <c r="E836" s="319"/>
      <c r="F836" s="317"/>
      <c r="G836" s="282"/>
      <c r="H836" s="282"/>
      <c r="I836" s="282"/>
      <c r="J836" s="321"/>
      <c r="K836" s="317"/>
      <c r="L836" s="323"/>
      <c r="M836" s="326"/>
      <c r="N836" s="326"/>
      <c r="O836" s="326"/>
      <c r="P836" s="326"/>
      <c r="Q836" s="326"/>
      <c r="R836" s="326"/>
      <c r="S836" s="326"/>
      <c r="T836" s="326"/>
      <c r="U836" s="327"/>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97"/>
      <c r="N837" s="297"/>
      <c r="O837" s="297"/>
      <c r="P837" s="297"/>
      <c r="Q837" s="297"/>
      <c r="R837" s="297"/>
      <c r="S837" s="297"/>
      <c r="T837" s="297"/>
      <c r="U837" s="29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7"/>
      <c r="N838" s="297"/>
      <c r="O838" s="297"/>
      <c r="P838" s="297"/>
      <c r="Q838" s="297"/>
      <c r="R838" s="297"/>
      <c r="S838" s="297"/>
      <c r="T838" s="297"/>
      <c r="U838" s="29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7"/>
      <c r="N839" s="297"/>
      <c r="O839" s="297"/>
      <c r="P839" s="297"/>
      <c r="Q839" s="297"/>
      <c r="R839" s="297"/>
      <c r="S839" s="297"/>
      <c r="T839" s="297"/>
      <c r="U839" s="29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7"/>
      <c r="N840" s="297"/>
      <c r="O840" s="297"/>
      <c r="P840" s="297"/>
      <c r="Q840" s="297"/>
      <c r="R840" s="297"/>
      <c r="S840" s="297"/>
      <c r="T840" s="297"/>
      <c r="U840" s="29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7"/>
      <c r="N841" s="297"/>
      <c r="O841" s="297"/>
      <c r="P841" s="297"/>
      <c r="Q841" s="297"/>
      <c r="R841" s="297"/>
      <c r="S841" s="297"/>
      <c r="T841" s="297"/>
      <c r="U841" s="29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7"/>
      <c r="N842" s="297"/>
      <c r="O842" s="297"/>
      <c r="P842" s="297"/>
      <c r="Q842" s="297"/>
      <c r="R842" s="297"/>
      <c r="S842" s="297"/>
      <c r="T842" s="297"/>
      <c r="U842" s="29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7"/>
      <c r="N843" s="297"/>
      <c r="O843" s="297"/>
      <c r="P843" s="297"/>
      <c r="Q843" s="297"/>
      <c r="R843" s="297"/>
      <c r="S843" s="297"/>
      <c r="T843" s="297"/>
      <c r="U843" s="29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7"/>
      <c r="N844" s="297"/>
      <c r="O844" s="297"/>
      <c r="P844" s="297"/>
      <c r="Q844" s="297"/>
      <c r="R844" s="297"/>
      <c r="S844" s="297"/>
      <c r="T844" s="297"/>
      <c r="U844" s="29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7"/>
      <c r="N845" s="297"/>
      <c r="O845" s="297"/>
      <c r="P845" s="297"/>
      <c r="Q845" s="297"/>
      <c r="R845" s="297"/>
      <c r="S845" s="297"/>
      <c r="T845" s="297"/>
      <c r="U845" s="29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7"/>
      <c r="N846" s="297"/>
      <c r="O846" s="297"/>
      <c r="P846" s="297"/>
      <c r="Q846" s="297"/>
      <c r="R846" s="297"/>
      <c r="S846" s="297"/>
      <c r="T846" s="297"/>
      <c r="U846" s="29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7"/>
      <c r="N847" s="297"/>
      <c r="O847" s="297"/>
      <c r="P847" s="297"/>
      <c r="Q847" s="297"/>
      <c r="R847" s="297"/>
      <c r="S847" s="297"/>
      <c r="T847" s="297"/>
      <c r="U847" s="29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7"/>
      <c r="N848" s="297"/>
      <c r="O848" s="297"/>
      <c r="P848" s="297"/>
      <c r="Q848" s="297"/>
      <c r="R848" s="297"/>
      <c r="S848" s="297"/>
      <c r="T848" s="297"/>
      <c r="U848" s="298"/>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7"/>
      <c r="N849" s="297"/>
      <c r="O849" s="297"/>
      <c r="P849" s="297"/>
      <c r="Q849" s="297"/>
      <c r="R849" s="297"/>
      <c r="S849" s="297"/>
      <c r="T849" s="297"/>
      <c r="U849" s="298"/>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7"/>
      <c r="N850" s="297"/>
      <c r="O850" s="297"/>
      <c r="P850" s="297"/>
      <c r="Q850" s="297"/>
      <c r="R850" s="297"/>
      <c r="S850" s="297"/>
      <c r="T850" s="297"/>
      <c r="U850" s="298"/>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7"/>
      <c r="N851" s="297"/>
      <c r="O851" s="297"/>
      <c r="P851" s="297"/>
      <c r="Q851" s="297"/>
      <c r="R851" s="297"/>
      <c r="S851" s="297"/>
      <c r="T851" s="297"/>
      <c r="U851" s="298"/>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7"/>
      <c r="N852" s="297"/>
      <c r="O852" s="297"/>
      <c r="P852" s="297"/>
      <c r="Q852" s="297"/>
      <c r="R852" s="297"/>
      <c r="S852" s="297"/>
      <c r="T852" s="297"/>
      <c r="U852" s="298"/>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7"/>
      <c r="N853" s="297"/>
      <c r="O853" s="297"/>
      <c r="P853" s="297"/>
      <c r="Q853" s="297"/>
      <c r="R853" s="297"/>
      <c r="S853" s="297"/>
      <c r="T853" s="297"/>
      <c r="U853" s="298"/>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7"/>
      <c r="N854" s="297"/>
      <c r="O854" s="297"/>
      <c r="P854" s="297"/>
      <c r="Q854" s="297"/>
      <c r="R854" s="297"/>
      <c r="S854" s="297"/>
      <c r="T854" s="297"/>
      <c r="U854" s="298"/>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7"/>
      <c r="N855" s="297"/>
      <c r="O855" s="297"/>
      <c r="P855" s="297"/>
      <c r="Q855" s="297"/>
      <c r="R855" s="297"/>
      <c r="S855" s="297"/>
      <c r="T855" s="297"/>
      <c r="U855" s="298"/>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7"/>
      <c r="N856" s="297"/>
      <c r="O856" s="297"/>
      <c r="P856" s="297"/>
      <c r="Q856" s="297"/>
      <c r="R856" s="297"/>
      <c r="S856" s="297"/>
      <c r="T856" s="297"/>
      <c r="U856" s="298"/>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7"/>
      <c r="N857" s="297"/>
      <c r="O857" s="297"/>
      <c r="P857" s="297"/>
      <c r="Q857" s="297"/>
      <c r="R857" s="297"/>
      <c r="S857" s="297"/>
      <c r="T857" s="297"/>
      <c r="U857" s="298"/>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7"/>
      <c r="N858" s="297"/>
      <c r="O858" s="297"/>
      <c r="P858" s="297"/>
      <c r="Q858" s="297"/>
      <c r="R858" s="297"/>
      <c r="S858" s="297"/>
      <c r="T858" s="297"/>
      <c r="U858" s="298"/>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7"/>
      <c r="N859" s="297"/>
      <c r="O859" s="297"/>
      <c r="P859" s="297"/>
      <c r="Q859" s="297"/>
      <c r="R859" s="297"/>
      <c r="S859" s="297"/>
      <c r="T859" s="297"/>
      <c r="U859" s="298"/>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7"/>
      <c r="N860" s="297"/>
      <c r="O860" s="297"/>
      <c r="P860" s="297"/>
      <c r="Q860" s="297"/>
      <c r="R860" s="297"/>
      <c r="S860" s="297"/>
      <c r="T860" s="297"/>
      <c r="U860" s="298"/>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7"/>
      <c r="N861" s="297"/>
      <c r="O861" s="297"/>
      <c r="P861" s="297"/>
      <c r="Q861" s="297"/>
      <c r="R861" s="297"/>
      <c r="S861" s="297"/>
      <c r="T861" s="297"/>
      <c r="U861" s="298"/>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3" t="s">
        <v>345</v>
      </c>
      <c r="C862" s="285"/>
      <c r="D862" s="79"/>
      <c r="E862" s="80"/>
      <c r="F862" s="80"/>
      <c r="G862" s="81"/>
      <c r="H862" s="192"/>
      <c r="I862" s="192"/>
      <c r="J862" s="192"/>
      <c r="K862" s="82"/>
      <c r="L862" s="283" t="s">
        <v>306</v>
      </c>
      <c r="M862" s="284"/>
      <c r="N862" s="284"/>
      <c r="O862" s="284"/>
      <c r="P862" s="284"/>
      <c r="Q862" s="284"/>
      <c r="R862" s="284"/>
      <c r="S862" s="284"/>
      <c r="T862" s="284"/>
      <c r="U862" s="285"/>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3" t="s">
        <v>307</v>
      </c>
      <c r="C863" s="285"/>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6" t="s">
        <v>222</v>
      </c>
      <c r="C867" s="287"/>
      <c r="D867" s="288" t="s">
        <v>223</v>
      </c>
      <c r="E867" s="289"/>
      <c r="F867" s="88"/>
      <c r="G867" s="290" t="s">
        <v>224</v>
      </c>
      <c r="H867" s="291"/>
      <c r="I867" s="28">
        <f>SUM(E878:E902)</f>
        <v>0</v>
      </c>
      <c r="J867" s="292" t="s">
        <v>225</v>
      </c>
      <c r="K867" s="293"/>
      <c r="L867" s="289"/>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9" t="s">
        <v>226</v>
      </c>
      <c r="AA867" s="300"/>
      <c r="AB867" s="301"/>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2" t="s">
        <v>230</v>
      </c>
      <c r="H868" s="289"/>
      <c r="I868" s="33">
        <f>E869-I867</f>
        <v>0</v>
      </c>
      <c r="J868" s="303" t="s">
        <v>231</v>
      </c>
      <c r="K868" s="304"/>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5" t="s">
        <v>232</v>
      </c>
      <c r="AA868" s="307" t="s">
        <v>233</v>
      </c>
      <c r="AB868" s="308"/>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11" t="s">
        <v>237</v>
      </c>
      <c r="H869" s="312"/>
      <c r="I869" s="35">
        <f>IF(E869=0,0,12-(MOD(I867,12)))</f>
        <v>0</v>
      </c>
      <c r="J869" s="303" t="s">
        <v>238</v>
      </c>
      <c r="K869" s="304"/>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6"/>
      <c r="AA869" s="309"/>
      <c r="AB869" s="310"/>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9" t="s">
        <v>242</v>
      </c>
      <c r="H870" s="43" t="s">
        <v>243</v>
      </c>
      <c r="I870" s="35">
        <f>IF(E870&lt;&gt;0,1,0)</f>
        <v>0</v>
      </c>
      <c r="J870" s="311" t="s">
        <v>244</v>
      </c>
      <c r="K870" s="312"/>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80"/>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9" t="s">
        <v>251</v>
      </c>
      <c r="H872" s="51" t="s">
        <v>252</v>
      </c>
      <c r="I872" s="112">
        <f>E871</f>
        <v>0</v>
      </c>
      <c r="J872" s="313" t="s">
        <v>253</v>
      </c>
      <c r="K872" s="314"/>
      <c r="L872" s="315"/>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80"/>
      <c r="H873" s="47" t="s">
        <v>257</v>
      </c>
      <c r="I873" s="35" t="str">
        <f>IF(E871="","0",IF(AND(E868="EUC",E869=432), I872+(203-E870),IF(E871=0,0,(E871+(E869-E870)-1))))</f>
        <v>0</v>
      </c>
      <c r="J873" s="294" t="str">
        <f>IFERROR(IF(OR(E868="EUC",E868="SS"),"---",IF(OR(P867,S867),"NO 2F Tethers for RPX!",IF(OR(P869,S869),"NO 6F Tethers for RPX!","---"))),"---")</f>
        <v>---</v>
      </c>
      <c r="K873" s="295"/>
      <c r="L873" s="296"/>
      <c r="M873" s="294" t="str">
        <f>IF(E870&gt;60,"Dead Count &gt;60: Consider Downsize","---")</f>
        <v>---</v>
      </c>
      <c r="N873" s="295"/>
      <c r="O873" s="295"/>
      <c r="P873" s="295"/>
      <c r="Q873" s="295"/>
      <c r="R873" s="295"/>
      <c r="S873" s="295"/>
      <c r="T873" s="295"/>
      <c r="U873" s="296"/>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4"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5"/>
      <c r="L874" s="296"/>
      <c r="M874" s="294" t="str">
        <f>IF(AND(OR(E868="SS",E868="RPX",E868="EUC",E868="RPX-T"),(OR(C878="",C878="Field SPL"))),"Cannot have FlexNap cables without tethers","---")</f>
        <v>---</v>
      </c>
      <c r="N874" s="295"/>
      <c r="O874" s="295"/>
      <c r="P874" s="295"/>
      <c r="Q874" s="295"/>
      <c r="R874" s="295"/>
      <c r="S874" s="295"/>
      <c r="T874" s="295"/>
      <c r="U874" s="296"/>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4" t="str">
        <f>IF(AND(OR(E868="RPX", E868="RPX-T", E868="SS"),E869=216),"NO 216 For RPX, RPX-T, OR SS CABLE","---")</f>
        <v>---</v>
      </c>
      <c r="K875" s="295"/>
      <c r="L875" s="296"/>
      <c r="M875" s="294" t="str" cm="1">
        <f t="array" ref="M875">IF(AND(E868="",OR(C878:C902="FST",C878:C902="REV T",C878:C902="DBL REV",C878:C902="TPL REV", C878:C902="QD REV")),"Non-FlexNap cables cannot have tethers","---")</f>
        <v>---</v>
      </c>
      <c r="N875" s="295"/>
      <c r="O875" s="295"/>
      <c r="P875" s="295"/>
      <c r="Q875" s="295"/>
      <c r="R875" s="295"/>
      <c r="S875" s="295"/>
      <c r="T875" s="295"/>
      <c r="U875" s="296"/>
      <c r="V875" s="25"/>
      <c r="W875" s="58"/>
      <c r="X875" s="58"/>
      <c r="Y875" s="25"/>
      <c r="Z875" s="45">
        <v>6</v>
      </c>
      <c r="AA875" s="65">
        <v>61</v>
      </c>
      <c r="AB875" s="65">
        <v>72</v>
      </c>
      <c r="AC875" s="25"/>
      <c r="AD875" s="25"/>
      <c r="BA875" s="226"/>
    </row>
    <row r="876" spans="1:53" ht="15.75" customHeight="1" thickBot="1" x14ac:dyDescent="0.3">
      <c r="A876" s="88"/>
      <c r="B876" s="279" t="s">
        <v>260</v>
      </c>
      <c r="C876" s="316" t="s">
        <v>261</v>
      </c>
      <c r="D876" s="316" t="s">
        <v>262</v>
      </c>
      <c r="E876" s="318" t="s">
        <v>263</v>
      </c>
      <c r="F876" s="316" t="s">
        <v>264</v>
      </c>
      <c r="G876" s="281" t="s">
        <v>265</v>
      </c>
      <c r="H876" s="281" t="s">
        <v>266</v>
      </c>
      <c r="I876" s="281" t="s">
        <v>267</v>
      </c>
      <c r="J876" s="320" t="s">
        <v>268</v>
      </c>
      <c r="K876" s="316" t="s">
        <v>269</v>
      </c>
      <c r="L876" s="322" t="s">
        <v>270</v>
      </c>
      <c r="M876" s="324" t="s">
        <v>271</v>
      </c>
      <c r="N876" s="324"/>
      <c r="O876" s="324"/>
      <c r="P876" s="324"/>
      <c r="Q876" s="324"/>
      <c r="R876" s="324"/>
      <c r="S876" s="324"/>
      <c r="T876" s="324"/>
      <c r="U876" s="325"/>
      <c r="V876" s="107"/>
      <c r="W876" s="72"/>
      <c r="X876" s="72"/>
      <c r="Y876" s="72"/>
      <c r="Z876" s="45">
        <v>7</v>
      </c>
      <c r="AA876" s="65">
        <v>73</v>
      </c>
      <c r="AB876" s="65">
        <v>84</v>
      </c>
      <c r="AC876" s="25"/>
      <c r="AD876" s="25"/>
      <c r="BA876" s="228"/>
    </row>
    <row r="877" spans="1:53" ht="15.75" thickBot="1" x14ac:dyDescent="0.3">
      <c r="A877" s="88"/>
      <c r="B877" s="280"/>
      <c r="C877" s="317"/>
      <c r="D877" s="317"/>
      <c r="E877" s="319"/>
      <c r="F877" s="317"/>
      <c r="G877" s="282"/>
      <c r="H877" s="282"/>
      <c r="I877" s="282"/>
      <c r="J877" s="321"/>
      <c r="K877" s="317"/>
      <c r="L877" s="323"/>
      <c r="M877" s="326"/>
      <c r="N877" s="326"/>
      <c r="O877" s="326"/>
      <c r="P877" s="326"/>
      <c r="Q877" s="326"/>
      <c r="R877" s="326"/>
      <c r="S877" s="326"/>
      <c r="T877" s="326"/>
      <c r="U877" s="327"/>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7"/>
      <c r="N878" s="297"/>
      <c r="O878" s="297"/>
      <c r="P878" s="297"/>
      <c r="Q878" s="297"/>
      <c r="R878" s="297"/>
      <c r="S878" s="297"/>
      <c r="T878" s="297"/>
      <c r="U878" s="298"/>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7"/>
      <c r="N879" s="297"/>
      <c r="O879" s="297"/>
      <c r="P879" s="297"/>
      <c r="Q879" s="297"/>
      <c r="R879" s="297"/>
      <c r="S879" s="297"/>
      <c r="T879" s="297"/>
      <c r="U879" s="298"/>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7"/>
      <c r="N880" s="297"/>
      <c r="O880" s="297"/>
      <c r="P880" s="297"/>
      <c r="Q880" s="297"/>
      <c r="R880" s="297"/>
      <c r="S880" s="297"/>
      <c r="T880" s="297"/>
      <c r="U880" s="298"/>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7"/>
      <c r="N881" s="297"/>
      <c r="O881" s="297"/>
      <c r="P881" s="297"/>
      <c r="Q881" s="297"/>
      <c r="R881" s="297"/>
      <c r="S881" s="297"/>
      <c r="T881" s="297"/>
      <c r="U881" s="298"/>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7"/>
      <c r="N882" s="297"/>
      <c r="O882" s="297"/>
      <c r="P882" s="297"/>
      <c r="Q882" s="297"/>
      <c r="R882" s="297"/>
      <c r="S882" s="297"/>
      <c r="T882" s="297"/>
      <c r="U882" s="29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7"/>
      <c r="N883" s="297"/>
      <c r="O883" s="297"/>
      <c r="P883" s="297"/>
      <c r="Q883" s="297"/>
      <c r="R883" s="297"/>
      <c r="S883" s="297"/>
      <c r="T883" s="297"/>
      <c r="U883" s="29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7"/>
      <c r="N884" s="297"/>
      <c r="O884" s="297"/>
      <c r="P884" s="297"/>
      <c r="Q884" s="297"/>
      <c r="R884" s="297"/>
      <c r="S884" s="297"/>
      <c r="T884" s="297"/>
      <c r="U884" s="29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7"/>
      <c r="N885" s="297"/>
      <c r="O885" s="297"/>
      <c r="P885" s="297"/>
      <c r="Q885" s="297"/>
      <c r="R885" s="297"/>
      <c r="S885" s="297"/>
      <c r="T885" s="297"/>
      <c r="U885" s="29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7"/>
      <c r="N886" s="297"/>
      <c r="O886" s="297"/>
      <c r="P886" s="297"/>
      <c r="Q886" s="297"/>
      <c r="R886" s="297"/>
      <c r="S886" s="297"/>
      <c r="T886" s="297"/>
      <c r="U886" s="29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7"/>
      <c r="N887" s="297"/>
      <c r="O887" s="297"/>
      <c r="P887" s="297"/>
      <c r="Q887" s="297"/>
      <c r="R887" s="297"/>
      <c r="S887" s="297"/>
      <c r="T887" s="297"/>
      <c r="U887" s="29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7"/>
      <c r="N888" s="297"/>
      <c r="O888" s="297"/>
      <c r="P888" s="297"/>
      <c r="Q888" s="297"/>
      <c r="R888" s="297"/>
      <c r="S888" s="297"/>
      <c r="T888" s="297"/>
      <c r="U888" s="29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7"/>
      <c r="N889" s="297"/>
      <c r="O889" s="297"/>
      <c r="P889" s="297"/>
      <c r="Q889" s="297"/>
      <c r="R889" s="297"/>
      <c r="S889" s="297"/>
      <c r="T889" s="297"/>
      <c r="U889" s="298"/>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7"/>
      <c r="N890" s="297"/>
      <c r="O890" s="297"/>
      <c r="P890" s="297"/>
      <c r="Q890" s="297"/>
      <c r="R890" s="297"/>
      <c r="S890" s="297"/>
      <c r="T890" s="297"/>
      <c r="U890" s="298"/>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7"/>
      <c r="N891" s="297"/>
      <c r="O891" s="297"/>
      <c r="P891" s="297"/>
      <c r="Q891" s="297"/>
      <c r="R891" s="297"/>
      <c r="S891" s="297"/>
      <c r="T891" s="297"/>
      <c r="U891" s="298"/>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7"/>
      <c r="N892" s="297"/>
      <c r="O892" s="297"/>
      <c r="P892" s="297"/>
      <c r="Q892" s="297"/>
      <c r="R892" s="297"/>
      <c r="S892" s="297"/>
      <c r="T892" s="297"/>
      <c r="U892" s="298"/>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7"/>
      <c r="N893" s="297"/>
      <c r="O893" s="297"/>
      <c r="P893" s="297"/>
      <c r="Q893" s="297"/>
      <c r="R893" s="297"/>
      <c r="S893" s="297"/>
      <c r="T893" s="297"/>
      <c r="U893" s="298"/>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7"/>
      <c r="N894" s="297"/>
      <c r="O894" s="297"/>
      <c r="P894" s="297"/>
      <c r="Q894" s="297"/>
      <c r="R894" s="297"/>
      <c r="S894" s="297"/>
      <c r="T894" s="297"/>
      <c r="U894" s="298"/>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7"/>
      <c r="N895" s="297"/>
      <c r="O895" s="297"/>
      <c r="P895" s="297"/>
      <c r="Q895" s="297"/>
      <c r="R895" s="297"/>
      <c r="S895" s="297"/>
      <c r="T895" s="297"/>
      <c r="U895" s="298"/>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7"/>
      <c r="N896" s="297"/>
      <c r="O896" s="297"/>
      <c r="P896" s="297"/>
      <c r="Q896" s="297"/>
      <c r="R896" s="297"/>
      <c r="S896" s="297"/>
      <c r="T896" s="297"/>
      <c r="U896" s="298"/>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7"/>
      <c r="N897" s="297"/>
      <c r="O897" s="297"/>
      <c r="P897" s="297"/>
      <c r="Q897" s="297"/>
      <c r="R897" s="297"/>
      <c r="S897" s="297"/>
      <c r="T897" s="297"/>
      <c r="U897" s="298"/>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7"/>
      <c r="N898" s="297"/>
      <c r="O898" s="297"/>
      <c r="P898" s="297"/>
      <c r="Q898" s="297"/>
      <c r="R898" s="297"/>
      <c r="S898" s="297"/>
      <c r="T898" s="297"/>
      <c r="U898" s="298"/>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7"/>
      <c r="N899" s="297"/>
      <c r="O899" s="297"/>
      <c r="P899" s="297"/>
      <c r="Q899" s="297"/>
      <c r="R899" s="297"/>
      <c r="S899" s="297"/>
      <c r="T899" s="297"/>
      <c r="U899" s="298"/>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7"/>
      <c r="N900" s="297"/>
      <c r="O900" s="297"/>
      <c r="P900" s="297"/>
      <c r="Q900" s="297"/>
      <c r="R900" s="297"/>
      <c r="S900" s="297"/>
      <c r="T900" s="297"/>
      <c r="U900" s="298"/>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7"/>
      <c r="N901" s="297"/>
      <c r="O901" s="297"/>
      <c r="P901" s="297"/>
      <c r="Q901" s="297"/>
      <c r="R901" s="297"/>
      <c r="S901" s="297"/>
      <c r="T901" s="297"/>
      <c r="U901" s="298"/>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7"/>
      <c r="N902" s="297"/>
      <c r="O902" s="297"/>
      <c r="P902" s="297"/>
      <c r="Q902" s="297"/>
      <c r="R902" s="297"/>
      <c r="S902" s="297"/>
      <c r="T902" s="297"/>
      <c r="U902" s="298"/>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3" t="s">
        <v>347</v>
      </c>
      <c r="C903" s="285"/>
      <c r="D903" s="79"/>
      <c r="E903" s="80"/>
      <c r="F903" s="80"/>
      <c r="G903" s="81"/>
      <c r="H903" s="192"/>
      <c r="I903" s="192"/>
      <c r="J903" s="192"/>
      <c r="K903" s="82"/>
      <c r="L903" s="283" t="s">
        <v>306</v>
      </c>
      <c r="M903" s="284"/>
      <c r="N903" s="284"/>
      <c r="O903" s="284"/>
      <c r="P903" s="284"/>
      <c r="Q903" s="284"/>
      <c r="R903" s="284"/>
      <c r="S903" s="284"/>
      <c r="T903" s="284"/>
      <c r="U903" s="285"/>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3" t="s">
        <v>307</v>
      </c>
      <c r="C904" s="285"/>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6" t="s">
        <v>222</v>
      </c>
      <c r="C908" s="287"/>
      <c r="D908" s="288" t="s">
        <v>223</v>
      </c>
      <c r="E908" s="289"/>
      <c r="F908" s="88"/>
      <c r="G908" s="290" t="s">
        <v>224</v>
      </c>
      <c r="H908" s="291"/>
      <c r="I908" s="28">
        <f>SUM(E919:E943)</f>
        <v>0</v>
      </c>
      <c r="J908" s="292" t="s">
        <v>225</v>
      </c>
      <c r="K908" s="293"/>
      <c r="L908" s="289"/>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9" t="s">
        <v>226</v>
      </c>
      <c r="AA908" s="300"/>
      <c r="AB908" s="301"/>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2" t="s">
        <v>230</v>
      </c>
      <c r="H909" s="289"/>
      <c r="I909" s="33">
        <f>E910-I908</f>
        <v>0</v>
      </c>
      <c r="J909" s="303" t="s">
        <v>231</v>
      </c>
      <c r="K909" s="304"/>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5" t="s">
        <v>232</v>
      </c>
      <c r="AA909" s="307" t="s">
        <v>233</v>
      </c>
      <c r="AB909" s="308"/>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11" t="s">
        <v>237</v>
      </c>
      <c r="H910" s="312"/>
      <c r="I910" s="35">
        <f>IF(E910=0,0,12-(MOD(I908,12)))</f>
        <v>0</v>
      </c>
      <c r="J910" s="303" t="s">
        <v>238</v>
      </c>
      <c r="K910" s="304"/>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6"/>
      <c r="AA910" s="309"/>
      <c r="AB910" s="310"/>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9" t="s">
        <v>242</v>
      </c>
      <c r="H911" s="43" t="s">
        <v>243</v>
      </c>
      <c r="I911" s="35">
        <f>IF(E911&lt;&gt;0,1,0)</f>
        <v>0</v>
      </c>
      <c r="J911" s="311" t="s">
        <v>244</v>
      </c>
      <c r="K911" s="312"/>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80"/>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9" t="s">
        <v>251</v>
      </c>
      <c r="H913" s="51" t="s">
        <v>252</v>
      </c>
      <c r="I913" s="112">
        <f>E912</f>
        <v>0</v>
      </c>
      <c r="J913" s="313" t="s">
        <v>253</v>
      </c>
      <c r="K913" s="314"/>
      <c r="L913" s="315"/>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80"/>
      <c r="H914" s="47" t="s">
        <v>257</v>
      </c>
      <c r="I914" s="35" t="str">
        <f>IF(E912="","0",IF(AND(E909="EUC",E910=432), I913+(203-E911),IF(E912=0,0,(E912+(E910-E911)-1))))</f>
        <v>0</v>
      </c>
      <c r="J914" s="294" t="str">
        <f>IFERROR(IF(OR(E909="EUC",E909="SS"),"---",IF(OR(P908,S908),"NO 2F Tethers for RPX!",IF(OR(P910,S910),"NO 6F Tethers for RPX!","---"))),"---")</f>
        <v>---</v>
      </c>
      <c r="K914" s="295"/>
      <c r="L914" s="296"/>
      <c r="M914" s="294" t="str">
        <f>IF(E911&gt;60,"Dead Count &gt;60: Consider Downsize","---")</f>
        <v>---</v>
      </c>
      <c r="N914" s="295"/>
      <c r="O914" s="295"/>
      <c r="P914" s="295"/>
      <c r="Q914" s="295"/>
      <c r="R914" s="295"/>
      <c r="S914" s="295"/>
      <c r="T914" s="295"/>
      <c r="U914" s="296"/>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4"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5"/>
      <c r="L915" s="296"/>
      <c r="M915" s="294" t="str">
        <f>IF(AND(OR(E909="SS",E909="RPX",E909="EUC",E909="RPX-T"),(OR(C919="",C919="Field SPL"))),"Cannot have FlexNap cables without tethers","---")</f>
        <v>---</v>
      </c>
      <c r="N915" s="295"/>
      <c r="O915" s="295"/>
      <c r="P915" s="295"/>
      <c r="Q915" s="295"/>
      <c r="R915" s="295"/>
      <c r="S915" s="295"/>
      <c r="T915" s="295"/>
      <c r="U915" s="296"/>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4" t="str">
        <f>IF(AND(OR(E909="RPX", E909="RPX-T", E909="SS"),E910=216),"NO 216 For RPX, RPX-T, OR SS CABLE","---")</f>
        <v>---</v>
      </c>
      <c r="K916" s="295"/>
      <c r="L916" s="296"/>
      <c r="M916" s="294" t="str" cm="1">
        <f t="array" ref="M916">IF(AND(E909="",OR(C919:C943="FST",C919:C943="REV T",C919:C943="DBL REV",C919:C943="TPL REV", C919:C943="QD REV")),"Non-FlexNap cables cannot have tethers","---")</f>
        <v>---</v>
      </c>
      <c r="N916" s="295"/>
      <c r="O916" s="295"/>
      <c r="P916" s="295"/>
      <c r="Q916" s="295"/>
      <c r="R916" s="295"/>
      <c r="S916" s="295"/>
      <c r="T916" s="295"/>
      <c r="U916" s="296"/>
      <c r="V916" s="25"/>
      <c r="W916" s="58"/>
      <c r="X916" s="58"/>
      <c r="Y916" s="25"/>
      <c r="Z916" s="45">
        <v>6</v>
      </c>
      <c r="AA916" s="65">
        <v>61</v>
      </c>
      <c r="AB916" s="65">
        <v>72</v>
      </c>
      <c r="AC916" s="25"/>
      <c r="AD916" s="25"/>
      <c r="BA916" s="226"/>
    </row>
    <row r="917" spans="1:53" ht="15.75" customHeight="1" thickBot="1" x14ac:dyDescent="0.3">
      <c r="A917" s="88"/>
      <c r="B917" s="279" t="s">
        <v>260</v>
      </c>
      <c r="C917" s="316" t="s">
        <v>261</v>
      </c>
      <c r="D917" s="316" t="s">
        <v>262</v>
      </c>
      <c r="E917" s="318" t="s">
        <v>263</v>
      </c>
      <c r="F917" s="316" t="s">
        <v>264</v>
      </c>
      <c r="G917" s="281" t="s">
        <v>265</v>
      </c>
      <c r="H917" s="281" t="s">
        <v>266</v>
      </c>
      <c r="I917" s="281" t="s">
        <v>267</v>
      </c>
      <c r="J917" s="320" t="s">
        <v>268</v>
      </c>
      <c r="K917" s="316" t="s">
        <v>269</v>
      </c>
      <c r="L917" s="322" t="s">
        <v>270</v>
      </c>
      <c r="M917" s="324" t="s">
        <v>271</v>
      </c>
      <c r="N917" s="324"/>
      <c r="O917" s="324"/>
      <c r="P917" s="324"/>
      <c r="Q917" s="324"/>
      <c r="R917" s="324"/>
      <c r="S917" s="324"/>
      <c r="T917" s="324"/>
      <c r="U917" s="325"/>
      <c r="V917" s="107"/>
      <c r="W917" s="72"/>
      <c r="X917" s="72"/>
      <c r="Y917" s="72"/>
      <c r="Z917" s="45">
        <v>7</v>
      </c>
      <c r="AA917" s="65">
        <v>73</v>
      </c>
      <c r="AB917" s="65">
        <v>84</v>
      </c>
      <c r="AC917" s="25"/>
      <c r="AD917" s="25"/>
      <c r="BA917" s="228"/>
    </row>
    <row r="918" spans="1:53" ht="15.75" thickBot="1" x14ac:dyDescent="0.3">
      <c r="A918" s="88"/>
      <c r="B918" s="280"/>
      <c r="C918" s="317"/>
      <c r="D918" s="317"/>
      <c r="E918" s="319"/>
      <c r="F918" s="317"/>
      <c r="G918" s="282"/>
      <c r="H918" s="282"/>
      <c r="I918" s="282"/>
      <c r="J918" s="321"/>
      <c r="K918" s="317"/>
      <c r="L918" s="323"/>
      <c r="M918" s="326"/>
      <c r="N918" s="326"/>
      <c r="O918" s="326"/>
      <c r="P918" s="326"/>
      <c r="Q918" s="326"/>
      <c r="R918" s="326"/>
      <c r="S918" s="326"/>
      <c r="T918" s="326"/>
      <c r="U918" s="327"/>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7"/>
      <c r="N919" s="297"/>
      <c r="O919" s="297"/>
      <c r="P919" s="297"/>
      <c r="Q919" s="297"/>
      <c r="R919" s="297"/>
      <c r="S919" s="297"/>
      <c r="T919" s="297"/>
      <c r="U919" s="298"/>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7"/>
      <c r="N920" s="297"/>
      <c r="O920" s="297"/>
      <c r="P920" s="297"/>
      <c r="Q920" s="297"/>
      <c r="R920" s="297"/>
      <c r="S920" s="297"/>
      <c r="T920" s="297"/>
      <c r="U920" s="298"/>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7"/>
      <c r="N921" s="297"/>
      <c r="O921" s="297"/>
      <c r="P921" s="297"/>
      <c r="Q921" s="297"/>
      <c r="R921" s="297"/>
      <c r="S921" s="297"/>
      <c r="T921" s="297"/>
      <c r="U921" s="298"/>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7"/>
      <c r="N922" s="297"/>
      <c r="O922" s="297"/>
      <c r="P922" s="297"/>
      <c r="Q922" s="297"/>
      <c r="R922" s="297"/>
      <c r="S922" s="297"/>
      <c r="T922" s="297"/>
      <c r="U922" s="298"/>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7"/>
      <c r="N923" s="297"/>
      <c r="O923" s="297"/>
      <c r="P923" s="297"/>
      <c r="Q923" s="297"/>
      <c r="R923" s="297"/>
      <c r="S923" s="297"/>
      <c r="T923" s="297"/>
      <c r="U923" s="29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7"/>
      <c r="N924" s="297"/>
      <c r="O924" s="297"/>
      <c r="P924" s="297"/>
      <c r="Q924" s="297"/>
      <c r="R924" s="297"/>
      <c r="S924" s="297"/>
      <c r="T924" s="297"/>
      <c r="U924" s="29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7"/>
      <c r="N925" s="297"/>
      <c r="O925" s="297"/>
      <c r="P925" s="297"/>
      <c r="Q925" s="297"/>
      <c r="R925" s="297"/>
      <c r="S925" s="297"/>
      <c r="T925" s="297"/>
      <c r="U925" s="29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7"/>
      <c r="N926" s="297"/>
      <c r="O926" s="297"/>
      <c r="P926" s="297"/>
      <c r="Q926" s="297"/>
      <c r="R926" s="297"/>
      <c r="S926" s="297"/>
      <c r="T926" s="297"/>
      <c r="U926" s="29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7"/>
      <c r="N927" s="297"/>
      <c r="O927" s="297"/>
      <c r="P927" s="297"/>
      <c r="Q927" s="297"/>
      <c r="R927" s="297"/>
      <c r="S927" s="297"/>
      <c r="T927" s="297"/>
      <c r="U927" s="29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7"/>
      <c r="N928" s="297"/>
      <c r="O928" s="297"/>
      <c r="P928" s="297"/>
      <c r="Q928" s="297"/>
      <c r="R928" s="297"/>
      <c r="S928" s="297"/>
      <c r="T928" s="297"/>
      <c r="U928" s="29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7"/>
      <c r="N929" s="297"/>
      <c r="O929" s="297"/>
      <c r="P929" s="297"/>
      <c r="Q929" s="297"/>
      <c r="R929" s="297"/>
      <c r="S929" s="297"/>
      <c r="T929" s="297"/>
      <c r="U929" s="29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7"/>
      <c r="N930" s="297"/>
      <c r="O930" s="297"/>
      <c r="P930" s="297"/>
      <c r="Q930" s="297"/>
      <c r="R930" s="297"/>
      <c r="S930" s="297"/>
      <c r="T930" s="297"/>
      <c r="U930" s="298"/>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7"/>
      <c r="N931" s="297"/>
      <c r="O931" s="297"/>
      <c r="P931" s="297"/>
      <c r="Q931" s="297"/>
      <c r="R931" s="297"/>
      <c r="S931" s="297"/>
      <c r="T931" s="297"/>
      <c r="U931" s="298"/>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7"/>
      <c r="N932" s="297"/>
      <c r="O932" s="297"/>
      <c r="P932" s="297"/>
      <c r="Q932" s="297"/>
      <c r="R932" s="297"/>
      <c r="S932" s="297"/>
      <c r="T932" s="297"/>
      <c r="U932" s="298"/>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7"/>
      <c r="N933" s="297"/>
      <c r="O933" s="297"/>
      <c r="P933" s="297"/>
      <c r="Q933" s="297"/>
      <c r="R933" s="297"/>
      <c r="S933" s="297"/>
      <c r="T933" s="297"/>
      <c r="U933" s="298"/>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7"/>
      <c r="N934" s="297"/>
      <c r="O934" s="297"/>
      <c r="P934" s="297"/>
      <c r="Q934" s="297"/>
      <c r="R934" s="297"/>
      <c r="S934" s="297"/>
      <c r="T934" s="297"/>
      <c r="U934" s="298"/>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7"/>
      <c r="N935" s="297"/>
      <c r="O935" s="297"/>
      <c r="P935" s="297"/>
      <c r="Q935" s="297"/>
      <c r="R935" s="297"/>
      <c r="S935" s="297"/>
      <c r="T935" s="297"/>
      <c r="U935" s="298"/>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7"/>
      <c r="N936" s="297"/>
      <c r="O936" s="297"/>
      <c r="P936" s="297"/>
      <c r="Q936" s="297"/>
      <c r="R936" s="297"/>
      <c r="S936" s="297"/>
      <c r="T936" s="297"/>
      <c r="U936" s="298"/>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7"/>
      <c r="N937" s="297"/>
      <c r="O937" s="297"/>
      <c r="P937" s="297"/>
      <c r="Q937" s="297"/>
      <c r="R937" s="297"/>
      <c r="S937" s="297"/>
      <c r="T937" s="297"/>
      <c r="U937" s="298"/>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7"/>
      <c r="N938" s="297"/>
      <c r="O938" s="297"/>
      <c r="P938" s="297"/>
      <c r="Q938" s="297"/>
      <c r="R938" s="297"/>
      <c r="S938" s="297"/>
      <c r="T938" s="297"/>
      <c r="U938" s="298"/>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7"/>
      <c r="N939" s="297"/>
      <c r="O939" s="297"/>
      <c r="P939" s="297"/>
      <c r="Q939" s="297"/>
      <c r="R939" s="297"/>
      <c r="S939" s="297"/>
      <c r="T939" s="297"/>
      <c r="U939" s="298"/>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7"/>
      <c r="N940" s="297"/>
      <c r="O940" s="297"/>
      <c r="P940" s="297"/>
      <c r="Q940" s="297"/>
      <c r="R940" s="297"/>
      <c r="S940" s="297"/>
      <c r="T940" s="297"/>
      <c r="U940" s="298"/>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7"/>
      <c r="N941" s="297"/>
      <c r="O941" s="297"/>
      <c r="P941" s="297"/>
      <c r="Q941" s="297"/>
      <c r="R941" s="297"/>
      <c r="S941" s="297"/>
      <c r="T941" s="297"/>
      <c r="U941" s="298"/>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7"/>
      <c r="N942" s="297"/>
      <c r="O942" s="297"/>
      <c r="P942" s="297"/>
      <c r="Q942" s="297"/>
      <c r="R942" s="297"/>
      <c r="S942" s="297"/>
      <c r="T942" s="297"/>
      <c r="U942" s="298"/>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7"/>
      <c r="N943" s="297"/>
      <c r="O943" s="297"/>
      <c r="P943" s="297"/>
      <c r="Q943" s="297"/>
      <c r="R943" s="297"/>
      <c r="S943" s="297"/>
      <c r="T943" s="297"/>
      <c r="U943" s="298"/>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6" t="s">
        <v>222</v>
      </c>
      <c r="C949" s="287"/>
      <c r="D949" s="288" t="s">
        <v>223</v>
      </c>
      <c r="E949" s="289"/>
      <c r="F949" s="88"/>
      <c r="G949" s="290" t="s">
        <v>224</v>
      </c>
      <c r="H949" s="291"/>
      <c r="I949" s="28">
        <f>SUM(E960:E984)</f>
        <v>0</v>
      </c>
      <c r="J949" s="292" t="s">
        <v>225</v>
      </c>
      <c r="K949" s="293"/>
      <c r="L949" s="289"/>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9" t="s">
        <v>226</v>
      </c>
      <c r="AA949" s="300"/>
      <c r="AB949" s="301"/>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2" t="s">
        <v>230</v>
      </c>
      <c r="H950" s="289"/>
      <c r="I950" s="33">
        <f>E951-I949</f>
        <v>0</v>
      </c>
      <c r="J950" s="303" t="s">
        <v>231</v>
      </c>
      <c r="K950" s="304"/>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5" t="s">
        <v>232</v>
      </c>
      <c r="AA950" s="307" t="s">
        <v>233</v>
      </c>
      <c r="AB950" s="308"/>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11" t="s">
        <v>237</v>
      </c>
      <c r="H951" s="312"/>
      <c r="I951" s="35">
        <f>IF(E951=0,0,12-(MOD(I949,12)))</f>
        <v>0</v>
      </c>
      <c r="J951" s="303" t="s">
        <v>238</v>
      </c>
      <c r="K951" s="304"/>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6"/>
      <c r="AA951" s="309"/>
      <c r="AB951" s="310"/>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9" t="s">
        <v>242</v>
      </c>
      <c r="H952" s="43" t="s">
        <v>243</v>
      </c>
      <c r="I952" s="35">
        <f>IF(E952&lt;&gt;0,1,0)</f>
        <v>0</v>
      </c>
      <c r="J952" s="311" t="s">
        <v>244</v>
      </c>
      <c r="K952" s="312"/>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80"/>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9" t="s">
        <v>251</v>
      </c>
      <c r="H954" s="51" t="s">
        <v>252</v>
      </c>
      <c r="I954" s="112">
        <f>E953</f>
        <v>0</v>
      </c>
      <c r="J954" s="313" t="s">
        <v>253</v>
      </c>
      <c r="K954" s="314"/>
      <c r="L954" s="315"/>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80"/>
      <c r="H955" s="47" t="s">
        <v>257</v>
      </c>
      <c r="I955" s="35" t="str">
        <f>IF(E953="","0",IF(AND(E950="EUC",E951=432), I954+(203-E952),IF(E953=0,0,(E953+(E951-E952)-1))))</f>
        <v>0</v>
      </c>
      <c r="J955" s="294" t="str">
        <f>IFERROR(IF(OR(E950="EUC",E950="SS"),"---",IF(OR(P949,S949),"NO 2F Tethers for RPX!",IF(OR(P951,S951),"NO 6F Tethers for RPX!","---"))),"---")</f>
        <v>---</v>
      </c>
      <c r="K955" s="295"/>
      <c r="L955" s="296"/>
      <c r="M955" s="294" t="str">
        <f>IF(E952&gt;60,"Dead Count &gt;60: Consider Downsize","---")</f>
        <v>---</v>
      </c>
      <c r="N955" s="295"/>
      <c r="O955" s="295"/>
      <c r="P955" s="295"/>
      <c r="Q955" s="295"/>
      <c r="R955" s="295"/>
      <c r="S955" s="295"/>
      <c r="T955" s="295"/>
      <c r="U955" s="296"/>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4"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5"/>
      <c r="L956" s="296"/>
      <c r="M956" s="294" t="str">
        <f>IF(AND(OR(E950="SS",E950="RPX",E950="EUC",E950="RPX-T"),(OR(C960="",C960="Field SPL"))),"Cannot have FlexNap cables without tethers","---")</f>
        <v>---</v>
      </c>
      <c r="N956" s="295"/>
      <c r="O956" s="295"/>
      <c r="P956" s="295"/>
      <c r="Q956" s="295"/>
      <c r="R956" s="295"/>
      <c r="S956" s="295"/>
      <c r="T956" s="295"/>
      <c r="U956" s="296"/>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4" t="str">
        <f>IF(AND(OR(E950="RPX", E950="RPX-T", E950="SS"),E951=216),"NO 216 For RPX, RPX-T, OR SS CABLE","---")</f>
        <v>---</v>
      </c>
      <c r="K957" s="295"/>
      <c r="L957" s="296"/>
      <c r="M957" s="294" t="str" cm="1">
        <f t="array" ref="M957">IF(AND(E950="",OR(C960:C984="FST",C960:C984="REV T",C960:C984="DBL REV",C960:C984="TPL REV", C960:C984="QD REV")),"Non-FlexNap cables cannot have tethers","---")</f>
        <v>---</v>
      </c>
      <c r="N957" s="295"/>
      <c r="O957" s="295"/>
      <c r="P957" s="295"/>
      <c r="Q957" s="295"/>
      <c r="R957" s="295"/>
      <c r="S957" s="295"/>
      <c r="T957" s="295"/>
      <c r="U957" s="296"/>
      <c r="V957" s="25"/>
      <c r="W957" s="58"/>
      <c r="X957" s="58"/>
      <c r="Y957" s="25"/>
      <c r="Z957" s="45">
        <v>6</v>
      </c>
      <c r="AA957" s="65">
        <v>61</v>
      </c>
      <c r="AB957" s="65">
        <v>72</v>
      </c>
      <c r="AC957" s="25"/>
      <c r="AD957" s="25"/>
      <c r="BA957" s="226"/>
    </row>
    <row r="958" spans="1:53" ht="15.75" customHeight="1" thickBot="1" x14ac:dyDescent="0.3">
      <c r="A958" s="88"/>
      <c r="B958" s="279" t="s">
        <v>260</v>
      </c>
      <c r="C958" s="316" t="s">
        <v>261</v>
      </c>
      <c r="D958" s="316" t="s">
        <v>262</v>
      </c>
      <c r="E958" s="318" t="s">
        <v>263</v>
      </c>
      <c r="F958" s="316" t="s">
        <v>264</v>
      </c>
      <c r="G958" s="281" t="s">
        <v>265</v>
      </c>
      <c r="H958" s="281" t="s">
        <v>266</v>
      </c>
      <c r="I958" s="281" t="s">
        <v>267</v>
      </c>
      <c r="J958" s="320" t="s">
        <v>268</v>
      </c>
      <c r="K958" s="316" t="s">
        <v>269</v>
      </c>
      <c r="L958" s="322" t="s">
        <v>270</v>
      </c>
      <c r="M958" s="324" t="s">
        <v>271</v>
      </c>
      <c r="N958" s="324"/>
      <c r="O958" s="324"/>
      <c r="P958" s="324"/>
      <c r="Q958" s="324"/>
      <c r="R958" s="324"/>
      <c r="S958" s="324"/>
      <c r="T958" s="324"/>
      <c r="U958" s="325"/>
      <c r="V958" s="107"/>
      <c r="W958" s="72"/>
      <c r="X958" s="72"/>
      <c r="Y958" s="72"/>
      <c r="Z958" s="45">
        <v>7</v>
      </c>
      <c r="AA958" s="65">
        <v>73</v>
      </c>
      <c r="AB958" s="65">
        <v>84</v>
      </c>
      <c r="AC958" s="25"/>
      <c r="AD958" s="25"/>
      <c r="BA958" s="228"/>
    </row>
    <row r="959" spans="1:53" ht="15.75" thickBot="1" x14ac:dyDescent="0.3">
      <c r="A959" s="88"/>
      <c r="B959" s="280"/>
      <c r="C959" s="317"/>
      <c r="D959" s="317"/>
      <c r="E959" s="319"/>
      <c r="F959" s="317"/>
      <c r="G959" s="282"/>
      <c r="H959" s="282"/>
      <c r="I959" s="282"/>
      <c r="J959" s="321"/>
      <c r="K959" s="317"/>
      <c r="L959" s="323"/>
      <c r="M959" s="326"/>
      <c r="N959" s="326"/>
      <c r="O959" s="326"/>
      <c r="P959" s="326"/>
      <c r="Q959" s="326"/>
      <c r="R959" s="326"/>
      <c r="S959" s="326"/>
      <c r="T959" s="326"/>
      <c r="U959" s="327"/>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7"/>
      <c r="N960" s="297"/>
      <c r="O960" s="297"/>
      <c r="P960" s="297"/>
      <c r="Q960" s="297"/>
      <c r="R960" s="297"/>
      <c r="S960" s="297"/>
      <c r="T960" s="297"/>
      <c r="U960" s="298"/>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7"/>
      <c r="N961" s="297"/>
      <c r="O961" s="297"/>
      <c r="P961" s="297"/>
      <c r="Q961" s="297"/>
      <c r="R961" s="297"/>
      <c r="S961" s="297"/>
      <c r="T961" s="297"/>
      <c r="U961" s="29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7"/>
      <c r="N962" s="297"/>
      <c r="O962" s="297"/>
      <c r="P962" s="297"/>
      <c r="Q962" s="297"/>
      <c r="R962" s="297"/>
      <c r="S962" s="297"/>
      <c r="T962" s="297"/>
      <c r="U962" s="29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7"/>
      <c r="N963" s="297"/>
      <c r="O963" s="297"/>
      <c r="P963" s="297"/>
      <c r="Q963" s="297"/>
      <c r="R963" s="297"/>
      <c r="S963" s="297"/>
      <c r="T963" s="297"/>
      <c r="U963" s="29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7"/>
      <c r="N964" s="297"/>
      <c r="O964" s="297"/>
      <c r="P964" s="297"/>
      <c r="Q964" s="297"/>
      <c r="R964" s="297"/>
      <c r="S964" s="297"/>
      <c r="T964" s="297"/>
      <c r="U964" s="29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7"/>
      <c r="N965" s="297"/>
      <c r="O965" s="297"/>
      <c r="P965" s="297"/>
      <c r="Q965" s="297"/>
      <c r="R965" s="297"/>
      <c r="S965" s="297"/>
      <c r="T965" s="297"/>
      <c r="U965" s="29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7"/>
      <c r="N966" s="297"/>
      <c r="O966" s="297"/>
      <c r="P966" s="297"/>
      <c r="Q966" s="297"/>
      <c r="R966" s="297"/>
      <c r="S966" s="297"/>
      <c r="T966" s="297"/>
      <c r="U966" s="29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7"/>
      <c r="N967" s="297"/>
      <c r="O967" s="297"/>
      <c r="P967" s="297"/>
      <c r="Q967" s="297"/>
      <c r="R967" s="297"/>
      <c r="S967" s="297"/>
      <c r="T967" s="297"/>
      <c r="U967" s="29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7"/>
      <c r="N968" s="297"/>
      <c r="O968" s="297"/>
      <c r="P968" s="297"/>
      <c r="Q968" s="297"/>
      <c r="R968" s="297"/>
      <c r="S968" s="297"/>
      <c r="T968" s="297"/>
      <c r="U968" s="29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7"/>
      <c r="N969" s="297"/>
      <c r="O969" s="297"/>
      <c r="P969" s="297"/>
      <c r="Q969" s="297"/>
      <c r="R969" s="297"/>
      <c r="S969" s="297"/>
      <c r="T969" s="297"/>
      <c r="U969" s="29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7"/>
      <c r="N970" s="297"/>
      <c r="O970" s="297"/>
      <c r="P970" s="297"/>
      <c r="Q970" s="297"/>
      <c r="R970" s="297"/>
      <c r="S970" s="297"/>
      <c r="T970" s="297"/>
      <c r="U970" s="29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7"/>
      <c r="N971" s="297"/>
      <c r="O971" s="297"/>
      <c r="P971" s="297"/>
      <c r="Q971" s="297"/>
      <c r="R971" s="297"/>
      <c r="S971" s="297"/>
      <c r="T971" s="297"/>
      <c r="U971" s="298"/>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7"/>
      <c r="N972" s="297"/>
      <c r="O972" s="297"/>
      <c r="P972" s="297"/>
      <c r="Q972" s="297"/>
      <c r="R972" s="297"/>
      <c r="S972" s="297"/>
      <c r="T972" s="297"/>
      <c r="U972" s="298"/>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7"/>
      <c r="N973" s="297"/>
      <c r="O973" s="297"/>
      <c r="P973" s="297"/>
      <c r="Q973" s="297"/>
      <c r="R973" s="297"/>
      <c r="S973" s="297"/>
      <c r="T973" s="297"/>
      <c r="U973" s="298"/>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7"/>
      <c r="N974" s="297"/>
      <c r="O974" s="297"/>
      <c r="P974" s="297"/>
      <c r="Q974" s="297"/>
      <c r="R974" s="297"/>
      <c r="S974" s="297"/>
      <c r="T974" s="297"/>
      <c r="U974" s="298"/>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7"/>
      <c r="N975" s="297"/>
      <c r="O975" s="297"/>
      <c r="P975" s="297"/>
      <c r="Q975" s="297"/>
      <c r="R975" s="297"/>
      <c r="S975" s="297"/>
      <c r="T975" s="297"/>
      <c r="U975" s="298"/>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7"/>
      <c r="N976" s="297"/>
      <c r="O976" s="297"/>
      <c r="P976" s="297"/>
      <c r="Q976" s="297"/>
      <c r="R976" s="297"/>
      <c r="S976" s="297"/>
      <c r="T976" s="297"/>
      <c r="U976" s="298"/>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7"/>
      <c r="N977" s="297"/>
      <c r="O977" s="297"/>
      <c r="P977" s="297"/>
      <c r="Q977" s="297"/>
      <c r="R977" s="297"/>
      <c r="S977" s="297"/>
      <c r="T977" s="297"/>
      <c r="U977" s="298"/>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7"/>
      <c r="N978" s="297"/>
      <c r="O978" s="297"/>
      <c r="P978" s="297"/>
      <c r="Q978" s="297"/>
      <c r="R978" s="297"/>
      <c r="S978" s="297"/>
      <c r="T978" s="297"/>
      <c r="U978" s="298"/>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7"/>
      <c r="N979" s="297"/>
      <c r="O979" s="297"/>
      <c r="P979" s="297"/>
      <c r="Q979" s="297"/>
      <c r="R979" s="297"/>
      <c r="S979" s="297"/>
      <c r="T979" s="297"/>
      <c r="U979" s="298"/>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7"/>
      <c r="N980" s="297"/>
      <c r="O980" s="297"/>
      <c r="P980" s="297"/>
      <c r="Q980" s="297"/>
      <c r="R980" s="297"/>
      <c r="S980" s="297"/>
      <c r="T980" s="297"/>
      <c r="U980" s="298"/>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7"/>
      <c r="N981" s="297"/>
      <c r="O981" s="297"/>
      <c r="P981" s="297"/>
      <c r="Q981" s="297"/>
      <c r="R981" s="297"/>
      <c r="S981" s="297"/>
      <c r="T981" s="297"/>
      <c r="U981" s="298"/>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7"/>
      <c r="N982" s="297"/>
      <c r="O982" s="297"/>
      <c r="P982" s="297"/>
      <c r="Q982" s="297"/>
      <c r="R982" s="297"/>
      <c r="S982" s="297"/>
      <c r="T982" s="297"/>
      <c r="U982" s="298"/>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7"/>
      <c r="N983" s="297"/>
      <c r="O983" s="297"/>
      <c r="P983" s="297"/>
      <c r="Q983" s="297"/>
      <c r="R983" s="297"/>
      <c r="S983" s="297"/>
      <c r="T983" s="297"/>
      <c r="U983" s="298"/>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7"/>
      <c r="N984" s="297"/>
      <c r="O984" s="297"/>
      <c r="P984" s="297"/>
      <c r="Q984" s="297"/>
      <c r="R984" s="297"/>
      <c r="S984" s="297"/>
      <c r="T984" s="297"/>
      <c r="U984" s="298"/>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3" t="s">
        <v>351</v>
      </c>
      <c r="C985" s="285"/>
      <c r="D985" s="79"/>
      <c r="E985" s="80"/>
      <c r="F985" s="80"/>
      <c r="G985" s="81"/>
      <c r="H985" s="192"/>
      <c r="I985" s="192"/>
      <c r="J985" s="192"/>
      <c r="K985" s="82"/>
      <c r="L985" s="283" t="s">
        <v>306</v>
      </c>
      <c r="M985" s="284"/>
      <c r="N985" s="284"/>
      <c r="O985" s="284"/>
      <c r="P985" s="284"/>
      <c r="Q985" s="284"/>
      <c r="R985" s="284"/>
      <c r="S985" s="284"/>
      <c r="T985" s="284"/>
      <c r="U985" s="285"/>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3" t="s">
        <v>307</v>
      </c>
      <c r="C986" s="285"/>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6" t="s">
        <v>222</v>
      </c>
      <c r="C990" s="287"/>
      <c r="D990" s="288" t="s">
        <v>223</v>
      </c>
      <c r="E990" s="289"/>
      <c r="F990" s="88"/>
      <c r="G990" s="290" t="s">
        <v>224</v>
      </c>
      <c r="H990" s="291"/>
      <c r="I990" s="28">
        <f>SUM(E1001:E1025)</f>
        <v>0</v>
      </c>
      <c r="J990" s="292" t="s">
        <v>225</v>
      </c>
      <c r="K990" s="293"/>
      <c r="L990" s="289"/>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9" t="s">
        <v>226</v>
      </c>
      <c r="AA990" s="300"/>
      <c r="AB990" s="301"/>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2" t="s">
        <v>230</v>
      </c>
      <c r="H991" s="289"/>
      <c r="I991" s="33">
        <f>E992-I990</f>
        <v>0</v>
      </c>
      <c r="J991" s="303" t="s">
        <v>231</v>
      </c>
      <c r="K991" s="304"/>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5" t="s">
        <v>232</v>
      </c>
      <c r="AA991" s="307" t="s">
        <v>233</v>
      </c>
      <c r="AB991" s="308"/>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11" t="s">
        <v>237</v>
      </c>
      <c r="H992" s="312"/>
      <c r="I992" s="35">
        <f>IF(E992=0,0,12-(MOD(I990,12)))</f>
        <v>0</v>
      </c>
      <c r="J992" s="303" t="s">
        <v>238</v>
      </c>
      <c r="K992" s="304"/>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6"/>
      <c r="AA992" s="309"/>
      <c r="AB992" s="310"/>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9" t="s">
        <v>242</v>
      </c>
      <c r="H993" s="43" t="s">
        <v>243</v>
      </c>
      <c r="I993" s="35">
        <f>IF(E993&lt;&gt;0,1,0)</f>
        <v>0</v>
      </c>
      <c r="J993" s="311" t="s">
        <v>244</v>
      </c>
      <c r="K993" s="312"/>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80"/>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9" t="s">
        <v>251</v>
      </c>
      <c r="H995" s="51" t="s">
        <v>252</v>
      </c>
      <c r="I995" s="112">
        <f>E994</f>
        <v>0</v>
      </c>
      <c r="J995" s="313" t="s">
        <v>253</v>
      </c>
      <c r="K995" s="314"/>
      <c r="L995" s="315"/>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80"/>
      <c r="H996" s="47" t="s">
        <v>257</v>
      </c>
      <c r="I996" s="35" t="str">
        <f>IF(E994="","0",IF(AND(E991="EUC",E992=432), I995+(203-E993),IF(E994=0,0,(E994+(E992-E993)-1))))</f>
        <v>0</v>
      </c>
      <c r="J996" s="294" t="str">
        <f>IFERROR(IF(OR(E991="EUC",E991="SS"),"---",IF(OR(P990,S990),"NO 2F Tethers for RPX!",IF(OR(P992,S992),"NO 6F Tethers for RPX!","---"))),"---")</f>
        <v>---</v>
      </c>
      <c r="K996" s="295"/>
      <c r="L996" s="296"/>
      <c r="M996" s="294" t="str">
        <f>IF(E993&gt;60,"Dead Count &gt;60: Consider Downsize","---")</f>
        <v>---</v>
      </c>
      <c r="N996" s="295"/>
      <c r="O996" s="295"/>
      <c r="P996" s="295"/>
      <c r="Q996" s="295"/>
      <c r="R996" s="295"/>
      <c r="S996" s="295"/>
      <c r="T996" s="295"/>
      <c r="U996" s="296"/>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4"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5"/>
      <c r="L997" s="296"/>
      <c r="M997" s="294" t="str">
        <f>IF(AND(OR(E991="SS",E991="RPX",E991="EUC",E991="RPX-T"),(OR(C1001="",C1001="Field SPL"))),"Cannot have FlexNap cables without tethers","---")</f>
        <v>---</v>
      </c>
      <c r="N997" s="295"/>
      <c r="O997" s="295"/>
      <c r="P997" s="295"/>
      <c r="Q997" s="295"/>
      <c r="R997" s="295"/>
      <c r="S997" s="295"/>
      <c r="T997" s="295"/>
      <c r="U997" s="296"/>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4" t="str">
        <f>IF(AND(OR(E991="RPX", E991="RPX-T", E991="SS"),E992=216),"NO 216 For RPX, RPX-T, OR SS CABLE","---")</f>
        <v>---</v>
      </c>
      <c r="K998" s="295"/>
      <c r="L998" s="296"/>
      <c r="M998" s="294" t="str" cm="1">
        <f t="array" ref="M998">IF(AND(E991="",OR(C1001:C1025="FST",C1001:C1025="REV T",C1001:C1025="DBL REV",C1001:C1025="TPL REV", C1001:C1025="QD REV")),"Non-FlexNap cables cannot have tethers","---")</f>
        <v>---</v>
      </c>
      <c r="N998" s="295"/>
      <c r="O998" s="295"/>
      <c r="P998" s="295"/>
      <c r="Q998" s="295"/>
      <c r="R998" s="295"/>
      <c r="S998" s="295"/>
      <c r="T998" s="295"/>
      <c r="U998" s="296"/>
      <c r="V998" s="25"/>
      <c r="W998" s="58"/>
      <c r="X998" s="58"/>
      <c r="Y998" s="25"/>
      <c r="Z998" s="45">
        <v>6</v>
      </c>
      <c r="AA998" s="65">
        <v>61</v>
      </c>
      <c r="AB998" s="65">
        <v>72</v>
      </c>
      <c r="AC998" s="25"/>
      <c r="AD998" s="25"/>
      <c r="BA998" s="226"/>
    </row>
    <row r="999" spans="1:53" ht="15.75" customHeight="1" thickBot="1" x14ac:dyDescent="0.3">
      <c r="A999" s="88"/>
      <c r="B999" s="279" t="s">
        <v>260</v>
      </c>
      <c r="C999" s="316" t="s">
        <v>261</v>
      </c>
      <c r="D999" s="316" t="s">
        <v>262</v>
      </c>
      <c r="E999" s="318" t="s">
        <v>263</v>
      </c>
      <c r="F999" s="316" t="s">
        <v>264</v>
      </c>
      <c r="G999" s="281" t="s">
        <v>265</v>
      </c>
      <c r="H999" s="281" t="s">
        <v>266</v>
      </c>
      <c r="I999" s="281" t="s">
        <v>267</v>
      </c>
      <c r="J999" s="320" t="s">
        <v>268</v>
      </c>
      <c r="K999" s="316" t="s">
        <v>269</v>
      </c>
      <c r="L999" s="322" t="s">
        <v>270</v>
      </c>
      <c r="M999" s="324" t="s">
        <v>271</v>
      </c>
      <c r="N999" s="324"/>
      <c r="O999" s="324"/>
      <c r="P999" s="324"/>
      <c r="Q999" s="324"/>
      <c r="R999" s="324"/>
      <c r="S999" s="324"/>
      <c r="T999" s="324"/>
      <c r="U999" s="325"/>
      <c r="V999" s="107"/>
      <c r="W999" s="72"/>
      <c r="X999" s="72"/>
      <c r="Y999" s="72"/>
      <c r="Z999" s="45">
        <v>7</v>
      </c>
      <c r="AA999" s="65">
        <v>73</v>
      </c>
      <c r="AB999" s="65">
        <v>84</v>
      </c>
      <c r="AC999" s="25"/>
      <c r="AD999" s="25"/>
      <c r="BA999" s="228"/>
    </row>
    <row r="1000" spans="1:53" ht="15.75" thickBot="1" x14ac:dyDescent="0.3">
      <c r="A1000" s="88"/>
      <c r="B1000" s="280"/>
      <c r="C1000" s="317"/>
      <c r="D1000" s="317"/>
      <c r="E1000" s="319"/>
      <c r="F1000" s="317"/>
      <c r="G1000" s="282"/>
      <c r="H1000" s="282"/>
      <c r="I1000" s="282"/>
      <c r="J1000" s="321"/>
      <c r="K1000" s="317"/>
      <c r="L1000" s="323"/>
      <c r="M1000" s="326"/>
      <c r="N1000" s="326"/>
      <c r="O1000" s="326"/>
      <c r="P1000" s="326"/>
      <c r="Q1000" s="326"/>
      <c r="R1000" s="326"/>
      <c r="S1000" s="326"/>
      <c r="T1000" s="326"/>
      <c r="U1000" s="327"/>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7"/>
      <c r="N1001" s="297"/>
      <c r="O1001" s="297"/>
      <c r="P1001" s="297"/>
      <c r="Q1001" s="297"/>
      <c r="R1001" s="297"/>
      <c r="S1001" s="297"/>
      <c r="T1001" s="297"/>
      <c r="U1001" s="298"/>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7"/>
      <c r="N1002" s="297"/>
      <c r="O1002" s="297"/>
      <c r="P1002" s="297"/>
      <c r="Q1002" s="297"/>
      <c r="R1002" s="297"/>
      <c r="S1002" s="297"/>
      <c r="T1002" s="297"/>
      <c r="U1002" s="298"/>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7"/>
      <c r="N1003" s="297"/>
      <c r="O1003" s="297"/>
      <c r="P1003" s="297"/>
      <c r="Q1003" s="297"/>
      <c r="R1003" s="297"/>
      <c r="S1003" s="297"/>
      <c r="T1003" s="297"/>
      <c r="U1003" s="298"/>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7"/>
      <c r="N1004" s="297"/>
      <c r="O1004" s="297"/>
      <c r="P1004" s="297"/>
      <c r="Q1004" s="297"/>
      <c r="R1004" s="297"/>
      <c r="S1004" s="297"/>
      <c r="T1004" s="297"/>
      <c r="U1004" s="298"/>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7"/>
      <c r="N1005" s="297"/>
      <c r="O1005" s="297"/>
      <c r="P1005" s="297"/>
      <c r="Q1005" s="297"/>
      <c r="R1005" s="297"/>
      <c r="S1005" s="297"/>
      <c r="T1005" s="297"/>
      <c r="U1005" s="29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7"/>
      <c r="N1006" s="297"/>
      <c r="O1006" s="297"/>
      <c r="P1006" s="297"/>
      <c r="Q1006" s="297"/>
      <c r="R1006" s="297"/>
      <c r="S1006" s="297"/>
      <c r="T1006" s="297"/>
      <c r="U1006" s="29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7"/>
      <c r="N1007" s="297"/>
      <c r="O1007" s="297"/>
      <c r="P1007" s="297"/>
      <c r="Q1007" s="297"/>
      <c r="R1007" s="297"/>
      <c r="S1007" s="297"/>
      <c r="T1007" s="297"/>
      <c r="U1007" s="29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7"/>
      <c r="N1008" s="297"/>
      <c r="O1008" s="297"/>
      <c r="P1008" s="297"/>
      <c r="Q1008" s="297"/>
      <c r="R1008" s="297"/>
      <c r="S1008" s="297"/>
      <c r="T1008" s="297"/>
      <c r="U1008" s="29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7"/>
      <c r="N1009" s="297"/>
      <c r="O1009" s="297"/>
      <c r="P1009" s="297"/>
      <c r="Q1009" s="297"/>
      <c r="R1009" s="297"/>
      <c r="S1009" s="297"/>
      <c r="T1009" s="297"/>
      <c r="U1009" s="29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7"/>
      <c r="N1010" s="297"/>
      <c r="O1010" s="297"/>
      <c r="P1010" s="297"/>
      <c r="Q1010" s="297"/>
      <c r="R1010" s="297"/>
      <c r="S1010" s="297"/>
      <c r="T1010" s="297"/>
      <c r="U1010" s="29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7"/>
      <c r="N1011" s="297"/>
      <c r="O1011" s="297"/>
      <c r="P1011" s="297"/>
      <c r="Q1011" s="297"/>
      <c r="R1011" s="297"/>
      <c r="S1011" s="297"/>
      <c r="T1011" s="297"/>
      <c r="U1011" s="29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7"/>
      <c r="N1012" s="297"/>
      <c r="O1012" s="297"/>
      <c r="P1012" s="297"/>
      <c r="Q1012" s="297"/>
      <c r="R1012" s="297"/>
      <c r="S1012" s="297"/>
      <c r="T1012" s="297"/>
      <c r="U1012" s="298"/>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7"/>
      <c r="N1013" s="297"/>
      <c r="O1013" s="297"/>
      <c r="P1013" s="297"/>
      <c r="Q1013" s="297"/>
      <c r="R1013" s="297"/>
      <c r="S1013" s="297"/>
      <c r="T1013" s="297"/>
      <c r="U1013" s="298"/>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7"/>
      <c r="N1014" s="297"/>
      <c r="O1014" s="297"/>
      <c r="P1014" s="297"/>
      <c r="Q1014" s="297"/>
      <c r="R1014" s="297"/>
      <c r="S1014" s="297"/>
      <c r="T1014" s="297"/>
      <c r="U1014" s="298"/>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7"/>
      <c r="N1015" s="297"/>
      <c r="O1015" s="297"/>
      <c r="P1015" s="297"/>
      <c r="Q1015" s="297"/>
      <c r="R1015" s="297"/>
      <c r="S1015" s="297"/>
      <c r="T1015" s="297"/>
      <c r="U1015" s="298"/>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7"/>
      <c r="N1016" s="297"/>
      <c r="O1016" s="297"/>
      <c r="P1016" s="297"/>
      <c r="Q1016" s="297"/>
      <c r="R1016" s="297"/>
      <c r="S1016" s="297"/>
      <c r="T1016" s="297"/>
      <c r="U1016" s="298"/>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7"/>
      <c r="N1017" s="297"/>
      <c r="O1017" s="297"/>
      <c r="P1017" s="297"/>
      <c r="Q1017" s="297"/>
      <c r="R1017" s="297"/>
      <c r="S1017" s="297"/>
      <c r="T1017" s="297"/>
      <c r="U1017" s="298"/>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7"/>
      <c r="N1018" s="297"/>
      <c r="O1018" s="297"/>
      <c r="P1018" s="297"/>
      <c r="Q1018" s="297"/>
      <c r="R1018" s="297"/>
      <c r="S1018" s="297"/>
      <c r="T1018" s="297"/>
      <c r="U1018" s="298"/>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7"/>
      <c r="N1019" s="297"/>
      <c r="O1019" s="297"/>
      <c r="P1019" s="297"/>
      <c r="Q1019" s="297"/>
      <c r="R1019" s="297"/>
      <c r="S1019" s="297"/>
      <c r="T1019" s="297"/>
      <c r="U1019" s="298"/>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7"/>
      <c r="N1020" s="297"/>
      <c r="O1020" s="297"/>
      <c r="P1020" s="297"/>
      <c r="Q1020" s="297"/>
      <c r="R1020" s="297"/>
      <c r="S1020" s="297"/>
      <c r="T1020" s="297"/>
      <c r="U1020" s="298"/>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7"/>
      <c r="N1021" s="297"/>
      <c r="O1021" s="297"/>
      <c r="P1021" s="297"/>
      <c r="Q1021" s="297"/>
      <c r="R1021" s="297"/>
      <c r="S1021" s="297"/>
      <c r="T1021" s="297"/>
      <c r="U1021" s="298"/>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7"/>
      <c r="N1022" s="297"/>
      <c r="O1022" s="297"/>
      <c r="P1022" s="297"/>
      <c r="Q1022" s="297"/>
      <c r="R1022" s="297"/>
      <c r="S1022" s="297"/>
      <c r="T1022" s="297"/>
      <c r="U1022" s="298"/>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7"/>
      <c r="N1023" s="297"/>
      <c r="O1023" s="297"/>
      <c r="P1023" s="297"/>
      <c r="Q1023" s="297"/>
      <c r="R1023" s="297"/>
      <c r="S1023" s="297"/>
      <c r="T1023" s="297"/>
      <c r="U1023" s="298"/>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7"/>
      <c r="N1024" s="297"/>
      <c r="O1024" s="297"/>
      <c r="P1024" s="297"/>
      <c r="Q1024" s="297"/>
      <c r="R1024" s="297"/>
      <c r="S1024" s="297"/>
      <c r="T1024" s="297"/>
      <c r="U1024" s="298"/>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7"/>
      <c r="N1025" s="297"/>
      <c r="O1025" s="297"/>
      <c r="P1025" s="297"/>
      <c r="Q1025" s="297"/>
      <c r="R1025" s="297"/>
      <c r="S1025" s="297"/>
      <c r="T1025" s="297"/>
      <c r="U1025" s="298"/>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3" t="s">
        <v>353</v>
      </c>
      <c r="C1026" s="285"/>
      <c r="D1026" s="79"/>
      <c r="E1026" s="80"/>
      <c r="F1026" s="80"/>
      <c r="G1026" s="81"/>
      <c r="H1026" s="192"/>
      <c r="I1026" s="192"/>
      <c r="J1026" s="192"/>
      <c r="K1026" s="82"/>
      <c r="L1026" s="283" t="s">
        <v>306</v>
      </c>
      <c r="M1026" s="284"/>
      <c r="N1026" s="284"/>
      <c r="O1026" s="284"/>
      <c r="P1026" s="284"/>
      <c r="Q1026" s="284"/>
      <c r="R1026" s="284"/>
      <c r="S1026" s="284"/>
      <c r="T1026" s="284"/>
      <c r="U1026" s="285"/>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3" t="s">
        <v>307</v>
      </c>
      <c r="C1027" s="285"/>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6" t="s">
        <v>222</v>
      </c>
      <c r="C1031" s="287"/>
      <c r="D1031" s="288" t="s">
        <v>223</v>
      </c>
      <c r="E1031" s="289"/>
      <c r="F1031" s="88"/>
      <c r="G1031" s="290" t="s">
        <v>224</v>
      </c>
      <c r="H1031" s="291"/>
      <c r="I1031" s="28">
        <f>SUM(E1042:E1066)</f>
        <v>0</v>
      </c>
      <c r="J1031" s="292" t="s">
        <v>225</v>
      </c>
      <c r="K1031" s="293"/>
      <c r="L1031" s="289"/>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9" t="s">
        <v>226</v>
      </c>
      <c r="AA1031" s="300"/>
      <c r="AB1031" s="301"/>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2" t="s">
        <v>230</v>
      </c>
      <c r="H1032" s="289"/>
      <c r="I1032" s="33">
        <f>E1033-I1031</f>
        <v>0</v>
      </c>
      <c r="J1032" s="303" t="s">
        <v>231</v>
      </c>
      <c r="K1032" s="304"/>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5" t="s">
        <v>232</v>
      </c>
      <c r="AA1032" s="307" t="s">
        <v>233</v>
      </c>
      <c r="AB1032" s="308"/>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11" t="s">
        <v>237</v>
      </c>
      <c r="H1033" s="312"/>
      <c r="I1033" s="35">
        <f>IF(E1033=0,0,12-(MOD(I1031,12)))</f>
        <v>0</v>
      </c>
      <c r="J1033" s="303" t="s">
        <v>238</v>
      </c>
      <c r="K1033" s="304"/>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6"/>
      <c r="AA1033" s="309"/>
      <c r="AB1033" s="310"/>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9" t="s">
        <v>242</v>
      </c>
      <c r="H1034" s="43" t="s">
        <v>243</v>
      </c>
      <c r="I1034" s="35">
        <f>IF(E1034&lt;&gt;0,1,0)</f>
        <v>0</v>
      </c>
      <c r="J1034" s="311" t="s">
        <v>244</v>
      </c>
      <c r="K1034" s="312"/>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80"/>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9" t="s">
        <v>251</v>
      </c>
      <c r="H1036" s="51" t="s">
        <v>252</v>
      </c>
      <c r="I1036" s="112">
        <f>E1035</f>
        <v>0</v>
      </c>
      <c r="J1036" s="313" t="s">
        <v>253</v>
      </c>
      <c r="K1036" s="314"/>
      <c r="L1036" s="315"/>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80"/>
      <c r="H1037" s="47" t="s">
        <v>257</v>
      </c>
      <c r="I1037" s="35" t="str">
        <f>IF(E1035="","0",IF(AND(E1032="EUC",E1033=432), I1036+(203-E1034),IF(E1035=0,0,(E1035+(E1033-E1034)-1))))</f>
        <v>0</v>
      </c>
      <c r="J1037" s="294" t="str">
        <f>IFERROR(IF(OR(E1032="EUC",E1032="SS"),"---",IF(OR(P1031,S1031),"NO 2F Tethers for RPX!",IF(OR(P1033,S1033),"NO 6F Tethers for RPX!","---"))),"---")</f>
        <v>---</v>
      </c>
      <c r="K1037" s="295"/>
      <c r="L1037" s="296"/>
      <c r="M1037" s="294" t="str">
        <f>IF(E1034&gt;60,"Dead Count &gt;60: Consider Downsize","---")</f>
        <v>---</v>
      </c>
      <c r="N1037" s="295"/>
      <c r="O1037" s="295"/>
      <c r="P1037" s="295"/>
      <c r="Q1037" s="295"/>
      <c r="R1037" s="295"/>
      <c r="S1037" s="295"/>
      <c r="T1037" s="295"/>
      <c r="U1037" s="296"/>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4"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5"/>
      <c r="L1038" s="296"/>
      <c r="M1038" s="294" t="str">
        <f>IF(AND(OR(E1032="SS",E1032="RPX",E1032="EUC",E1032="RPX-T"),(OR(C1042="",C1042="Field SPL"))),"Cannot have FlexNap cables without tethers","---")</f>
        <v>---</v>
      </c>
      <c r="N1038" s="295"/>
      <c r="O1038" s="295"/>
      <c r="P1038" s="295"/>
      <c r="Q1038" s="295"/>
      <c r="R1038" s="295"/>
      <c r="S1038" s="295"/>
      <c r="T1038" s="295"/>
      <c r="U1038" s="296"/>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4" t="str">
        <f>IF(AND(OR(E1032="RPX", E1032="RPX-T", E1032="SS"),E1033=216),"NO 216 For RPX, RPX-T, OR SS CABLE","---")</f>
        <v>---</v>
      </c>
      <c r="K1039" s="295"/>
      <c r="L1039" s="296"/>
      <c r="M1039" s="294" t="str" cm="1">
        <f t="array" ref="M1039">IF(AND(E1032="",OR(C1042:C1066="FST",C1042:C1066="REV T",C1042:C1066="DBL REV",C1042:C1066="TPL REV", C1042:C1066="QD REV")),"Non-FlexNap cables cannot have tethers","---")</f>
        <v>---</v>
      </c>
      <c r="N1039" s="295"/>
      <c r="O1039" s="295"/>
      <c r="P1039" s="295"/>
      <c r="Q1039" s="295"/>
      <c r="R1039" s="295"/>
      <c r="S1039" s="295"/>
      <c r="T1039" s="295"/>
      <c r="U1039" s="296"/>
      <c r="V1039" s="25"/>
      <c r="W1039" s="58"/>
      <c r="X1039" s="58"/>
      <c r="Y1039" s="25"/>
      <c r="Z1039" s="45">
        <v>6</v>
      </c>
      <c r="AA1039" s="65">
        <v>61</v>
      </c>
      <c r="AB1039" s="65">
        <v>72</v>
      </c>
      <c r="AC1039" s="25"/>
      <c r="AD1039" s="25"/>
      <c r="BA1039" s="226"/>
    </row>
    <row r="1040" spans="1:53" ht="15.75" customHeight="1" thickBot="1" x14ac:dyDescent="0.3">
      <c r="A1040" s="88"/>
      <c r="B1040" s="279" t="s">
        <v>260</v>
      </c>
      <c r="C1040" s="316" t="s">
        <v>261</v>
      </c>
      <c r="D1040" s="316" t="s">
        <v>262</v>
      </c>
      <c r="E1040" s="318" t="s">
        <v>263</v>
      </c>
      <c r="F1040" s="316" t="s">
        <v>264</v>
      </c>
      <c r="G1040" s="281" t="s">
        <v>265</v>
      </c>
      <c r="H1040" s="281" t="s">
        <v>266</v>
      </c>
      <c r="I1040" s="281" t="s">
        <v>267</v>
      </c>
      <c r="J1040" s="320" t="s">
        <v>268</v>
      </c>
      <c r="K1040" s="316" t="s">
        <v>269</v>
      </c>
      <c r="L1040" s="322" t="s">
        <v>270</v>
      </c>
      <c r="M1040" s="324" t="s">
        <v>271</v>
      </c>
      <c r="N1040" s="324"/>
      <c r="O1040" s="324"/>
      <c r="P1040" s="324"/>
      <c r="Q1040" s="324"/>
      <c r="R1040" s="324"/>
      <c r="S1040" s="324"/>
      <c r="T1040" s="324"/>
      <c r="U1040" s="325"/>
      <c r="V1040" s="107"/>
      <c r="W1040" s="72"/>
      <c r="X1040" s="72"/>
      <c r="Y1040" s="72"/>
      <c r="Z1040" s="45">
        <v>7</v>
      </c>
      <c r="AA1040" s="65">
        <v>73</v>
      </c>
      <c r="AB1040" s="65">
        <v>84</v>
      </c>
      <c r="AC1040" s="25"/>
      <c r="AD1040" s="25"/>
      <c r="BA1040" s="228"/>
    </row>
    <row r="1041" spans="1:53" ht="15.75" thickBot="1" x14ac:dyDescent="0.3">
      <c r="A1041" s="88"/>
      <c r="B1041" s="280"/>
      <c r="C1041" s="317"/>
      <c r="D1041" s="317"/>
      <c r="E1041" s="319"/>
      <c r="F1041" s="317"/>
      <c r="G1041" s="282"/>
      <c r="H1041" s="282"/>
      <c r="I1041" s="282"/>
      <c r="J1041" s="321"/>
      <c r="K1041" s="317"/>
      <c r="L1041" s="323"/>
      <c r="M1041" s="326"/>
      <c r="N1041" s="326"/>
      <c r="O1041" s="326"/>
      <c r="P1041" s="326"/>
      <c r="Q1041" s="326"/>
      <c r="R1041" s="326"/>
      <c r="S1041" s="326"/>
      <c r="T1041" s="326"/>
      <c r="U1041" s="327"/>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7"/>
      <c r="N1042" s="297"/>
      <c r="O1042" s="297"/>
      <c r="P1042" s="297"/>
      <c r="Q1042" s="297"/>
      <c r="R1042" s="297"/>
      <c r="S1042" s="297"/>
      <c r="T1042" s="297"/>
      <c r="U1042" s="298"/>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7"/>
      <c r="N1043" s="297"/>
      <c r="O1043" s="297"/>
      <c r="P1043" s="297"/>
      <c r="Q1043" s="297"/>
      <c r="R1043" s="297"/>
      <c r="S1043" s="297"/>
      <c r="T1043" s="297"/>
      <c r="U1043" s="29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7"/>
      <c r="N1044" s="297"/>
      <c r="O1044" s="297"/>
      <c r="P1044" s="297"/>
      <c r="Q1044" s="297"/>
      <c r="R1044" s="297"/>
      <c r="S1044" s="297"/>
      <c r="T1044" s="297"/>
      <c r="U1044" s="29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7"/>
      <c r="N1045" s="297"/>
      <c r="O1045" s="297"/>
      <c r="P1045" s="297"/>
      <c r="Q1045" s="297"/>
      <c r="R1045" s="297"/>
      <c r="S1045" s="297"/>
      <c r="T1045" s="297"/>
      <c r="U1045" s="29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7"/>
      <c r="N1046" s="297"/>
      <c r="O1046" s="297"/>
      <c r="P1046" s="297"/>
      <c r="Q1046" s="297"/>
      <c r="R1046" s="297"/>
      <c r="S1046" s="297"/>
      <c r="T1046" s="297"/>
      <c r="U1046" s="29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7"/>
      <c r="N1047" s="297"/>
      <c r="O1047" s="297"/>
      <c r="P1047" s="297"/>
      <c r="Q1047" s="297"/>
      <c r="R1047" s="297"/>
      <c r="S1047" s="297"/>
      <c r="T1047" s="297"/>
      <c r="U1047" s="29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7"/>
      <c r="N1048" s="297"/>
      <c r="O1048" s="297"/>
      <c r="P1048" s="297"/>
      <c r="Q1048" s="297"/>
      <c r="R1048" s="297"/>
      <c r="S1048" s="297"/>
      <c r="T1048" s="297"/>
      <c r="U1048" s="29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7"/>
      <c r="N1049" s="297"/>
      <c r="O1049" s="297"/>
      <c r="P1049" s="297"/>
      <c r="Q1049" s="297"/>
      <c r="R1049" s="297"/>
      <c r="S1049" s="297"/>
      <c r="T1049" s="297"/>
      <c r="U1049" s="29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7"/>
      <c r="N1050" s="297"/>
      <c r="O1050" s="297"/>
      <c r="P1050" s="297"/>
      <c r="Q1050" s="297"/>
      <c r="R1050" s="297"/>
      <c r="S1050" s="297"/>
      <c r="T1050" s="297"/>
      <c r="U1050" s="29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7"/>
      <c r="N1051" s="297"/>
      <c r="O1051" s="297"/>
      <c r="P1051" s="297"/>
      <c r="Q1051" s="297"/>
      <c r="R1051" s="297"/>
      <c r="S1051" s="297"/>
      <c r="T1051" s="297"/>
      <c r="U1051" s="29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7"/>
      <c r="N1052" s="297"/>
      <c r="O1052" s="297"/>
      <c r="P1052" s="297"/>
      <c r="Q1052" s="297"/>
      <c r="R1052" s="297"/>
      <c r="S1052" s="297"/>
      <c r="T1052" s="297"/>
      <c r="U1052" s="29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7"/>
      <c r="N1053" s="297"/>
      <c r="O1053" s="297"/>
      <c r="P1053" s="297"/>
      <c r="Q1053" s="297"/>
      <c r="R1053" s="297"/>
      <c r="S1053" s="297"/>
      <c r="T1053" s="297"/>
      <c r="U1053" s="298"/>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7"/>
      <c r="N1054" s="297"/>
      <c r="O1054" s="297"/>
      <c r="P1054" s="297"/>
      <c r="Q1054" s="297"/>
      <c r="R1054" s="297"/>
      <c r="S1054" s="297"/>
      <c r="T1054" s="297"/>
      <c r="U1054" s="298"/>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7"/>
      <c r="N1055" s="297"/>
      <c r="O1055" s="297"/>
      <c r="P1055" s="297"/>
      <c r="Q1055" s="297"/>
      <c r="R1055" s="297"/>
      <c r="S1055" s="297"/>
      <c r="T1055" s="297"/>
      <c r="U1055" s="298"/>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7"/>
      <c r="N1056" s="297"/>
      <c r="O1056" s="297"/>
      <c r="P1056" s="297"/>
      <c r="Q1056" s="297"/>
      <c r="R1056" s="297"/>
      <c r="S1056" s="297"/>
      <c r="T1056" s="297"/>
      <c r="U1056" s="298"/>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7"/>
      <c r="N1057" s="297"/>
      <c r="O1057" s="297"/>
      <c r="P1057" s="297"/>
      <c r="Q1057" s="297"/>
      <c r="R1057" s="297"/>
      <c r="S1057" s="297"/>
      <c r="T1057" s="297"/>
      <c r="U1057" s="298"/>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7"/>
      <c r="N1058" s="297"/>
      <c r="O1058" s="297"/>
      <c r="P1058" s="297"/>
      <c r="Q1058" s="297"/>
      <c r="R1058" s="297"/>
      <c r="S1058" s="297"/>
      <c r="T1058" s="297"/>
      <c r="U1058" s="298"/>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7"/>
      <c r="N1059" s="297"/>
      <c r="O1059" s="297"/>
      <c r="P1059" s="297"/>
      <c r="Q1059" s="297"/>
      <c r="R1059" s="297"/>
      <c r="S1059" s="297"/>
      <c r="T1059" s="297"/>
      <c r="U1059" s="298"/>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7"/>
      <c r="N1060" s="297"/>
      <c r="O1060" s="297"/>
      <c r="P1060" s="297"/>
      <c r="Q1060" s="297"/>
      <c r="R1060" s="297"/>
      <c r="S1060" s="297"/>
      <c r="T1060" s="297"/>
      <c r="U1060" s="298"/>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7"/>
      <c r="N1061" s="297"/>
      <c r="O1061" s="297"/>
      <c r="P1061" s="297"/>
      <c r="Q1061" s="297"/>
      <c r="R1061" s="297"/>
      <c r="S1061" s="297"/>
      <c r="T1061" s="297"/>
      <c r="U1061" s="298"/>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7"/>
      <c r="N1062" s="297"/>
      <c r="O1062" s="297"/>
      <c r="P1062" s="297"/>
      <c r="Q1062" s="297"/>
      <c r="R1062" s="297"/>
      <c r="S1062" s="297"/>
      <c r="T1062" s="297"/>
      <c r="U1062" s="298"/>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7"/>
      <c r="N1063" s="297"/>
      <c r="O1063" s="297"/>
      <c r="P1063" s="297"/>
      <c r="Q1063" s="297"/>
      <c r="R1063" s="297"/>
      <c r="S1063" s="297"/>
      <c r="T1063" s="297"/>
      <c r="U1063" s="298"/>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7"/>
      <c r="N1064" s="297"/>
      <c r="O1064" s="297"/>
      <c r="P1064" s="297"/>
      <c r="Q1064" s="297"/>
      <c r="R1064" s="297"/>
      <c r="S1064" s="297"/>
      <c r="T1064" s="297"/>
      <c r="U1064" s="298"/>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7"/>
      <c r="N1065" s="297"/>
      <c r="O1065" s="297"/>
      <c r="P1065" s="297"/>
      <c r="Q1065" s="297"/>
      <c r="R1065" s="297"/>
      <c r="S1065" s="297"/>
      <c r="T1065" s="297"/>
      <c r="U1065" s="298"/>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7"/>
      <c r="N1066" s="297"/>
      <c r="O1066" s="297"/>
      <c r="P1066" s="297"/>
      <c r="Q1066" s="297"/>
      <c r="R1066" s="297"/>
      <c r="S1066" s="297"/>
      <c r="T1066" s="297"/>
      <c r="U1066" s="298"/>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3" t="s">
        <v>355</v>
      </c>
      <c r="C1067" s="285"/>
      <c r="D1067" s="79"/>
      <c r="E1067" s="80"/>
      <c r="F1067" s="80"/>
      <c r="G1067" s="81"/>
      <c r="H1067" s="192"/>
      <c r="I1067" s="192"/>
      <c r="J1067" s="192"/>
      <c r="K1067" s="82"/>
      <c r="L1067" s="283" t="s">
        <v>306</v>
      </c>
      <c r="M1067" s="284"/>
      <c r="N1067" s="284"/>
      <c r="O1067" s="284"/>
      <c r="P1067" s="284"/>
      <c r="Q1067" s="284"/>
      <c r="R1067" s="284"/>
      <c r="S1067" s="284"/>
      <c r="T1067" s="284"/>
      <c r="U1067" s="285"/>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3" t="s">
        <v>307</v>
      </c>
      <c r="C1068" s="285"/>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6" t="s">
        <v>222</v>
      </c>
      <c r="C1072" s="287"/>
      <c r="D1072" s="288" t="s">
        <v>223</v>
      </c>
      <c r="E1072" s="289"/>
      <c r="F1072" s="88"/>
      <c r="G1072" s="290" t="s">
        <v>224</v>
      </c>
      <c r="H1072" s="291"/>
      <c r="I1072" s="28">
        <f>SUM(E1083:E1107)</f>
        <v>0</v>
      </c>
      <c r="J1072" s="292" t="s">
        <v>225</v>
      </c>
      <c r="K1072" s="293"/>
      <c r="L1072" s="289"/>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9" t="s">
        <v>226</v>
      </c>
      <c r="AA1072" s="300"/>
      <c r="AB1072" s="301"/>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2" t="s">
        <v>230</v>
      </c>
      <c r="H1073" s="289"/>
      <c r="I1073" s="33">
        <f>E1074-I1072</f>
        <v>0</v>
      </c>
      <c r="J1073" s="303" t="s">
        <v>231</v>
      </c>
      <c r="K1073" s="304"/>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5" t="s">
        <v>232</v>
      </c>
      <c r="AA1073" s="307" t="s">
        <v>233</v>
      </c>
      <c r="AB1073" s="308"/>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11" t="s">
        <v>237</v>
      </c>
      <c r="H1074" s="312"/>
      <c r="I1074" s="35">
        <f>IF(E1074=0,0,12-(MOD(I1072,12)))</f>
        <v>0</v>
      </c>
      <c r="J1074" s="303" t="s">
        <v>238</v>
      </c>
      <c r="K1074" s="304"/>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6"/>
      <c r="AA1074" s="309"/>
      <c r="AB1074" s="310"/>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9" t="s">
        <v>242</v>
      </c>
      <c r="H1075" s="43" t="s">
        <v>243</v>
      </c>
      <c r="I1075" s="35">
        <f>IF(E1075&lt;&gt;0,1,0)</f>
        <v>0</v>
      </c>
      <c r="J1075" s="311" t="s">
        <v>244</v>
      </c>
      <c r="K1075" s="312"/>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80"/>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9" t="s">
        <v>251</v>
      </c>
      <c r="H1077" s="51" t="s">
        <v>252</v>
      </c>
      <c r="I1077" s="112">
        <f>E1076</f>
        <v>0</v>
      </c>
      <c r="J1077" s="313" t="s">
        <v>253</v>
      </c>
      <c r="K1077" s="314"/>
      <c r="L1077" s="315"/>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80"/>
      <c r="H1078" s="47" t="s">
        <v>257</v>
      </c>
      <c r="I1078" s="35" t="str">
        <f>IF(E1076="","0",IF(AND(E1073="EUC",E1074=432), I1077+(203-E1075),IF(E1076=0,0,(E1076+(E1074-E1075)-1))))</f>
        <v>0</v>
      </c>
      <c r="J1078" s="294" t="str">
        <f>IFERROR(IF(OR(E1073="EUC",E1073="SS"),"---",IF(OR(P1072,S1072),"NO 2F Tethers for RPX!",IF(OR(P1074,S1074),"NO 6F Tethers for RPX!","---"))),"---")</f>
        <v>---</v>
      </c>
      <c r="K1078" s="295"/>
      <c r="L1078" s="296"/>
      <c r="M1078" s="294" t="str">
        <f>IF(E1075&gt;60,"Dead Count &gt;60: Consider Downsize","---")</f>
        <v>---</v>
      </c>
      <c r="N1078" s="295"/>
      <c r="O1078" s="295"/>
      <c r="P1078" s="295"/>
      <c r="Q1078" s="295"/>
      <c r="R1078" s="295"/>
      <c r="S1078" s="295"/>
      <c r="T1078" s="295"/>
      <c r="U1078" s="296"/>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4"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5"/>
      <c r="L1079" s="296"/>
      <c r="M1079" s="294" t="str">
        <f>IF(AND(OR(E1073="SS",E1073="RPX",E1073="EUC",E1073="RPX-T"),(OR(C1083="",C1083="Field SPL"))),"Cannot have FlexNap cables without tethers","---")</f>
        <v>---</v>
      </c>
      <c r="N1079" s="295"/>
      <c r="O1079" s="295"/>
      <c r="P1079" s="295"/>
      <c r="Q1079" s="295"/>
      <c r="R1079" s="295"/>
      <c r="S1079" s="295"/>
      <c r="T1079" s="295"/>
      <c r="U1079" s="296"/>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4" t="str">
        <f>IF(AND(OR(E1073="RPX", E1073="RPX-T", E1073="SS"),E1074=216),"NO 216 For RPX, RPX-T, OR SS CABLE","---")</f>
        <v>---</v>
      </c>
      <c r="K1080" s="295"/>
      <c r="L1080" s="296"/>
      <c r="M1080" s="294" t="str" cm="1">
        <f t="array" ref="M1080">IF(AND(E1073="",OR(C1083:C1107="FST",C1083:C1107="REV T",C1083:C1107="DBL REV",C1083:C1107="TPL REV", C1083:C1107="QD REV")),"Non-FlexNap cables cannot have tethers","---")</f>
        <v>---</v>
      </c>
      <c r="N1080" s="295"/>
      <c r="O1080" s="295"/>
      <c r="P1080" s="295"/>
      <c r="Q1080" s="295"/>
      <c r="R1080" s="295"/>
      <c r="S1080" s="295"/>
      <c r="T1080" s="295"/>
      <c r="U1080" s="296"/>
      <c r="V1080" s="25"/>
      <c r="W1080" s="58"/>
      <c r="X1080" s="58"/>
      <c r="Y1080" s="25"/>
      <c r="Z1080" s="45">
        <v>6</v>
      </c>
      <c r="AA1080" s="65">
        <v>61</v>
      </c>
      <c r="AB1080" s="65">
        <v>72</v>
      </c>
      <c r="AC1080" s="25"/>
      <c r="AD1080" s="25"/>
      <c r="BA1080" s="226"/>
    </row>
    <row r="1081" spans="1:53" ht="15.75" customHeight="1" thickBot="1" x14ac:dyDescent="0.3">
      <c r="A1081" s="88"/>
      <c r="B1081" s="279" t="s">
        <v>260</v>
      </c>
      <c r="C1081" s="316" t="s">
        <v>261</v>
      </c>
      <c r="D1081" s="316" t="s">
        <v>262</v>
      </c>
      <c r="E1081" s="318" t="s">
        <v>263</v>
      </c>
      <c r="F1081" s="316" t="s">
        <v>264</v>
      </c>
      <c r="G1081" s="281" t="s">
        <v>265</v>
      </c>
      <c r="H1081" s="281" t="s">
        <v>266</v>
      </c>
      <c r="I1081" s="281" t="s">
        <v>267</v>
      </c>
      <c r="J1081" s="320" t="s">
        <v>268</v>
      </c>
      <c r="K1081" s="316" t="s">
        <v>269</v>
      </c>
      <c r="L1081" s="322" t="s">
        <v>270</v>
      </c>
      <c r="M1081" s="324" t="s">
        <v>271</v>
      </c>
      <c r="N1081" s="324"/>
      <c r="O1081" s="324"/>
      <c r="P1081" s="324"/>
      <c r="Q1081" s="324"/>
      <c r="R1081" s="324"/>
      <c r="S1081" s="324"/>
      <c r="T1081" s="324"/>
      <c r="U1081" s="325"/>
      <c r="V1081" s="107"/>
      <c r="W1081" s="72"/>
      <c r="X1081" s="72"/>
      <c r="Y1081" s="72"/>
      <c r="Z1081" s="45">
        <v>7</v>
      </c>
      <c r="AA1081" s="65">
        <v>73</v>
      </c>
      <c r="AB1081" s="65">
        <v>84</v>
      </c>
      <c r="AC1081" s="25"/>
      <c r="AD1081" s="25"/>
      <c r="BA1081" s="228"/>
    </row>
    <row r="1082" spans="1:53" ht="15.75" thickBot="1" x14ac:dyDescent="0.3">
      <c r="A1082" s="88"/>
      <c r="B1082" s="280"/>
      <c r="C1082" s="317"/>
      <c r="D1082" s="317"/>
      <c r="E1082" s="319"/>
      <c r="F1082" s="317"/>
      <c r="G1082" s="282"/>
      <c r="H1082" s="282"/>
      <c r="I1082" s="282"/>
      <c r="J1082" s="321"/>
      <c r="K1082" s="317"/>
      <c r="L1082" s="323"/>
      <c r="M1082" s="326"/>
      <c r="N1082" s="326"/>
      <c r="O1082" s="326"/>
      <c r="P1082" s="326"/>
      <c r="Q1082" s="326"/>
      <c r="R1082" s="326"/>
      <c r="S1082" s="326"/>
      <c r="T1082" s="326"/>
      <c r="U1082" s="327"/>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7"/>
      <c r="N1083" s="297"/>
      <c r="O1083" s="297"/>
      <c r="P1083" s="297"/>
      <c r="Q1083" s="297"/>
      <c r="R1083" s="297"/>
      <c r="S1083" s="297"/>
      <c r="T1083" s="297"/>
      <c r="U1083" s="29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7"/>
      <c r="N1084" s="297"/>
      <c r="O1084" s="297"/>
      <c r="P1084" s="297"/>
      <c r="Q1084" s="297"/>
      <c r="R1084" s="297"/>
      <c r="S1084" s="297"/>
      <c r="T1084" s="297"/>
      <c r="U1084" s="298"/>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7"/>
      <c r="N1085" s="297"/>
      <c r="O1085" s="297"/>
      <c r="P1085" s="297"/>
      <c r="Q1085" s="297"/>
      <c r="R1085" s="297"/>
      <c r="S1085" s="297"/>
      <c r="T1085" s="297"/>
      <c r="U1085" s="29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7"/>
      <c r="N1086" s="297"/>
      <c r="O1086" s="297"/>
      <c r="P1086" s="297"/>
      <c r="Q1086" s="297"/>
      <c r="R1086" s="297"/>
      <c r="S1086" s="297"/>
      <c r="T1086" s="297"/>
      <c r="U1086" s="29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7"/>
      <c r="N1087" s="297"/>
      <c r="O1087" s="297"/>
      <c r="P1087" s="297"/>
      <c r="Q1087" s="297"/>
      <c r="R1087" s="297"/>
      <c r="S1087" s="297"/>
      <c r="T1087" s="297"/>
      <c r="U1087" s="29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7"/>
      <c r="N1088" s="297"/>
      <c r="O1088" s="297"/>
      <c r="P1088" s="297"/>
      <c r="Q1088" s="297"/>
      <c r="R1088" s="297"/>
      <c r="S1088" s="297"/>
      <c r="T1088" s="297"/>
      <c r="U1088" s="29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7"/>
      <c r="N1089" s="297"/>
      <c r="O1089" s="297"/>
      <c r="P1089" s="297"/>
      <c r="Q1089" s="297"/>
      <c r="R1089" s="297"/>
      <c r="S1089" s="297"/>
      <c r="T1089" s="297"/>
      <c r="U1089" s="29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7"/>
      <c r="N1090" s="297"/>
      <c r="O1090" s="297"/>
      <c r="P1090" s="297"/>
      <c r="Q1090" s="297"/>
      <c r="R1090" s="297"/>
      <c r="S1090" s="297"/>
      <c r="T1090" s="297"/>
      <c r="U1090" s="29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7"/>
      <c r="N1091" s="297"/>
      <c r="O1091" s="297"/>
      <c r="P1091" s="297"/>
      <c r="Q1091" s="297"/>
      <c r="R1091" s="297"/>
      <c r="S1091" s="297"/>
      <c r="T1091" s="297"/>
      <c r="U1091" s="29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7"/>
      <c r="N1092" s="297"/>
      <c r="O1092" s="297"/>
      <c r="P1092" s="297"/>
      <c r="Q1092" s="297"/>
      <c r="R1092" s="297"/>
      <c r="S1092" s="297"/>
      <c r="T1092" s="297"/>
      <c r="U1092" s="29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7"/>
      <c r="N1093" s="297"/>
      <c r="O1093" s="297"/>
      <c r="P1093" s="297"/>
      <c r="Q1093" s="297"/>
      <c r="R1093" s="297"/>
      <c r="S1093" s="297"/>
      <c r="T1093" s="297"/>
      <c r="U1093" s="29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7"/>
      <c r="N1094" s="297"/>
      <c r="O1094" s="297"/>
      <c r="P1094" s="297"/>
      <c r="Q1094" s="297"/>
      <c r="R1094" s="297"/>
      <c r="S1094" s="297"/>
      <c r="T1094" s="297"/>
      <c r="U1094" s="298"/>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7"/>
      <c r="N1095" s="297"/>
      <c r="O1095" s="297"/>
      <c r="P1095" s="297"/>
      <c r="Q1095" s="297"/>
      <c r="R1095" s="297"/>
      <c r="S1095" s="297"/>
      <c r="T1095" s="297"/>
      <c r="U1095" s="298"/>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7"/>
      <c r="N1096" s="297"/>
      <c r="O1096" s="297"/>
      <c r="P1096" s="297"/>
      <c r="Q1096" s="297"/>
      <c r="R1096" s="297"/>
      <c r="S1096" s="297"/>
      <c r="T1096" s="297"/>
      <c r="U1096" s="298"/>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7"/>
      <c r="N1097" s="297"/>
      <c r="O1097" s="297"/>
      <c r="P1097" s="297"/>
      <c r="Q1097" s="297"/>
      <c r="R1097" s="297"/>
      <c r="S1097" s="297"/>
      <c r="T1097" s="297"/>
      <c r="U1097" s="298"/>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7"/>
      <c r="N1098" s="297"/>
      <c r="O1098" s="297"/>
      <c r="P1098" s="297"/>
      <c r="Q1098" s="297"/>
      <c r="R1098" s="297"/>
      <c r="S1098" s="297"/>
      <c r="T1098" s="297"/>
      <c r="U1098" s="298"/>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7"/>
      <c r="N1099" s="297"/>
      <c r="O1099" s="297"/>
      <c r="P1099" s="297"/>
      <c r="Q1099" s="297"/>
      <c r="R1099" s="297"/>
      <c r="S1099" s="297"/>
      <c r="T1099" s="297"/>
      <c r="U1099" s="298"/>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7"/>
      <c r="N1100" s="297"/>
      <c r="O1100" s="297"/>
      <c r="P1100" s="297"/>
      <c r="Q1100" s="297"/>
      <c r="R1100" s="297"/>
      <c r="S1100" s="297"/>
      <c r="T1100" s="297"/>
      <c r="U1100" s="298"/>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7"/>
      <c r="N1101" s="297"/>
      <c r="O1101" s="297"/>
      <c r="P1101" s="297"/>
      <c r="Q1101" s="297"/>
      <c r="R1101" s="297"/>
      <c r="S1101" s="297"/>
      <c r="T1101" s="297"/>
      <c r="U1101" s="298"/>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7"/>
      <c r="N1102" s="297"/>
      <c r="O1102" s="297"/>
      <c r="P1102" s="297"/>
      <c r="Q1102" s="297"/>
      <c r="R1102" s="297"/>
      <c r="S1102" s="297"/>
      <c r="T1102" s="297"/>
      <c r="U1102" s="298"/>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7"/>
      <c r="N1103" s="297"/>
      <c r="O1103" s="297"/>
      <c r="P1103" s="297"/>
      <c r="Q1103" s="297"/>
      <c r="R1103" s="297"/>
      <c r="S1103" s="297"/>
      <c r="T1103" s="297"/>
      <c r="U1103" s="298"/>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7"/>
      <c r="N1104" s="297"/>
      <c r="O1104" s="297"/>
      <c r="P1104" s="297"/>
      <c r="Q1104" s="297"/>
      <c r="R1104" s="297"/>
      <c r="S1104" s="297"/>
      <c r="T1104" s="297"/>
      <c r="U1104" s="298"/>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7"/>
      <c r="N1105" s="297"/>
      <c r="O1105" s="297"/>
      <c r="P1105" s="297"/>
      <c r="Q1105" s="297"/>
      <c r="R1105" s="297"/>
      <c r="S1105" s="297"/>
      <c r="T1105" s="297"/>
      <c r="U1105" s="298"/>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7"/>
      <c r="N1106" s="297"/>
      <c r="O1106" s="297"/>
      <c r="P1106" s="297"/>
      <c r="Q1106" s="297"/>
      <c r="R1106" s="297"/>
      <c r="S1106" s="297"/>
      <c r="T1106" s="297"/>
      <c r="U1106" s="298"/>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7"/>
      <c r="N1107" s="297"/>
      <c r="O1107" s="297"/>
      <c r="P1107" s="297"/>
      <c r="Q1107" s="297"/>
      <c r="R1107" s="297"/>
      <c r="S1107" s="297"/>
      <c r="T1107" s="297"/>
      <c r="U1107" s="298"/>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3" t="s">
        <v>357</v>
      </c>
      <c r="C1108" s="285"/>
      <c r="D1108" s="79"/>
      <c r="E1108" s="80"/>
      <c r="F1108" s="80"/>
      <c r="G1108" s="81"/>
      <c r="H1108" s="192"/>
      <c r="I1108" s="192"/>
      <c r="J1108" s="192"/>
      <c r="K1108" s="82"/>
      <c r="L1108" s="283" t="s">
        <v>306</v>
      </c>
      <c r="M1108" s="284"/>
      <c r="N1108" s="284"/>
      <c r="O1108" s="284"/>
      <c r="P1108" s="284"/>
      <c r="Q1108" s="284"/>
      <c r="R1108" s="284"/>
      <c r="S1108" s="284"/>
      <c r="T1108" s="284"/>
      <c r="U1108" s="285"/>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3" t="s">
        <v>307</v>
      </c>
      <c r="C1109" s="285"/>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6" t="s">
        <v>222</v>
      </c>
      <c r="C1113" s="287"/>
      <c r="D1113" s="288" t="s">
        <v>223</v>
      </c>
      <c r="E1113" s="289"/>
      <c r="F1113" s="88"/>
      <c r="G1113" s="290" t="s">
        <v>224</v>
      </c>
      <c r="H1113" s="291"/>
      <c r="I1113" s="28">
        <f>SUM(E1124:E1148)</f>
        <v>0</v>
      </c>
      <c r="J1113" s="292" t="s">
        <v>225</v>
      </c>
      <c r="K1113" s="293"/>
      <c r="L1113" s="289"/>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9" t="s">
        <v>226</v>
      </c>
      <c r="AA1113" s="300"/>
      <c r="AB1113" s="301"/>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2" t="s">
        <v>230</v>
      </c>
      <c r="H1114" s="289"/>
      <c r="I1114" s="33">
        <f>E1115-I1113</f>
        <v>0</v>
      </c>
      <c r="J1114" s="303" t="s">
        <v>231</v>
      </c>
      <c r="K1114" s="304"/>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5" t="s">
        <v>232</v>
      </c>
      <c r="AA1114" s="307" t="s">
        <v>233</v>
      </c>
      <c r="AB1114" s="308"/>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11" t="s">
        <v>237</v>
      </c>
      <c r="H1115" s="312"/>
      <c r="I1115" s="35">
        <f>IF(E1115=0,0,12-(MOD(I1113,12)))</f>
        <v>0</v>
      </c>
      <c r="J1115" s="303" t="s">
        <v>238</v>
      </c>
      <c r="K1115" s="304"/>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6"/>
      <c r="AA1115" s="309"/>
      <c r="AB1115" s="310"/>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9" t="s">
        <v>242</v>
      </c>
      <c r="H1116" s="43" t="s">
        <v>243</v>
      </c>
      <c r="I1116" s="35">
        <f>IF(E1116&lt;&gt;0,1,0)</f>
        <v>0</v>
      </c>
      <c r="J1116" s="311" t="s">
        <v>244</v>
      </c>
      <c r="K1116" s="312"/>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80"/>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9" t="s">
        <v>251</v>
      </c>
      <c r="H1118" s="51" t="s">
        <v>252</v>
      </c>
      <c r="I1118" s="112">
        <f>E1117</f>
        <v>0</v>
      </c>
      <c r="J1118" s="313" t="s">
        <v>253</v>
      </c>
      <c r="K1118" s="314"/>
      <c r="L1118" s="315"/>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80"/>
      <c r="H1119" s="47" t="s">
        <v>257</v>
      </c>
      <c r="I1119" s="35" t="str">
        <f>IF(E1117="","0",IF(AND(E1114="EUC",E1115=432), I1118+(203-E1116),IF(E1117=0,0,(E1117+(E1115-E1116)-1))))</f>
        <v>0</v>
      </c>
      <c r="J1119" s="294" t="str">
        <f>IFERROR(IF(OR(E1114="EUC",E1114="SS"),"---",IF(OR(P1113,S1113),"NO 2F Tethers for RPX!",IF(OR(P1115,S1115),"NO 6F Tethers for RPX!","---"))),"---")</f>
        <v>---</v>
      </c>
      <c r="K1119" s="295"/>
      <c r="L1119" s="296"/>
      <c r="M1119" s="294" t="str">
        <f>IF(E1116&gt;60,"Dead Count &gt;60: Consider Downsize","---")</f>
        <v>---</v>
      </c>
      <c r="N1119" s="295"/>
      <c r="O1119" s="295"/>
      <c r="P1119" s="295"/>
      <c r="Q1119" s="295"/>
      <c r="R1119" s="295"/>
      <c r="S1119" s="295"/>
      <c r="T1119" s="295"/>
      <c r="U1119" s="296"/>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4"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5"/>
      <c r="L1120" s="296"/>
      <c r="M1120" s="294" t="str">
        <f>IF(AND(OR(E1114="SS",E1114="RPX",E1114="EUC",E1114="RPX-T"),(OR(C1124="",C1124="Field SPL"))),"Cannot have FlexNap cables without tethers","---")</f>
        <v>---</v>
      </c>
      <c r="N1120" s="295"/>
      <c r="O1120" s="295"/>
      <c r="P1120" s="295"/>
      <c r="Q1120" s="295"/>
      <c r="R1120" s="295"/>
      <c r="S1120" s="295"/>
      <c r="T1120" s="295"/>
      <c r="U1120" s="296"/>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4" t="str">
        <f>IF(AND(OR(E1114="RPX", E1114="RPX-T", E1114="SS"),E1115=216),"NO 216 For RPX, RPX-T, OR SS CABLE","---")</f>
        <v>---</v>
      </c>
      <c r="K1121" s="295"/>
      <c r="L1121" s="296"/>
      <c r="M1121" s="294" t="str" cm="1">
        <f t="array" ref="M1121">IF(AND(E1114="",OR(C1124:C1148="FST",C1124:C1148="REV T",C1124:C1148="DBL REV",C1124:C1148="TPL REV", C1124:C1148="QD REV")),"Non-FlexNap cables cannot have tethers","---")</f>
        <v>---</v>
      </c>
      <c r="N1121" s="295"/>
      <c r="O1121" s="295"/>
      <c r="P1121" s="295"/>
      <c r="Q1121" s="295"/>
      <c r="R1121" s="295"/>
      <c r="S1121" s="295"/>
      <c r="T1121" s="295"/>
      <c r="U1121" s="296"/>
      <c r="V1121" s="25"/>
      <c r="W1121" s="58"/>
      <c r="X1121" s="58"/>
      <c r="Y1121" s="25"/>
      <c r="Z1121" s="45">
        <v>6</v>
      </c>
      <c r="AA1121" s="65">
        <v>61</v>
      </c>
      <c r="AB1121" s="65">
        <v>72</v>
      </c>
      <c r="AC1121" s="25"/>
      <c r="AD1121" s="25"/>
      <c r="BA1121" s="226"/>
    </row>
    <row r="1122" spans="1:53" ht="15.75" customHeight="1" thickBot="1" x14ac:dyDescent="0.3">
      <c r="A1122" s="88"/>
      <c r="B1122" s="279" t="s">
        <v>260</v>
      </c>
      <c r="C1122" s="316" t="s">
        <v>261</v>
      </c>
      <c r="D1122" s="316" t="s">
        <v>262</v>
      </c>
      <c r="E1122" s="318" t="s">
        <v>263</v>
      </c>
      <c r="F1122" s="316" t="s">
        <v>264</v>
      </c>
      <c r="G1122" s="281" t="s">
        <v>265</v>
      </c>
      <c r="H1122" s="281" t="s">
        <v>266</v>
      </c>
      <c r="I1122" s="281" t="s">
        <v>267</v>
      </c>
      <c r="J1122" s="320" t="s">
        <v>268</v>
      </c>
      <c r="K1122" s="316" t="s">
        <v>269</v>
      </c>
      <c r="L1122" s="322" t="s">
        <v>270</v>
      </c>
      <c r="M1122" s="324" t="s">
        <v>271</v>
      </c>
      <c r="N1122" s="324"/>
      <c r="O1122" s="324"/>
      <c r="P1122" s="324"/>
      <c r="Q1122" s="324"/>
      <c r="R1122" s="324"/>
      <c r="S1122" s="324"/>
      <c r="T1122" s="324"/>
      <c r="U1122" s="325"/>
      <c r="V1122" s="107"/>
      <c r="W1122" s="72"/>
      <c r="X1122" s="72"/>
      <c r="Y1122" s="72"/>
      <c r="Z1122" s="45">
        <v>7</v>
      </c>
      <c r="AA1122" s="65">
        <v>73</v>
      </c>
      <c r="AB1122" s="65">
        <v>84</v>
      </c>
      <c r="AC1122" s="25"/>
      <c r="AD1122" s="25"/>
      <c r="BA1122" s="228"/>
    </row>
    <row r="1123" spans="1:53" ht="15.75" thickBot="1" x14ac:dyDescent="0.3">
      <c r="A1123" s="88"/>
      <c r="B1123" s="280"/>
      <c r="C1123" s="317"/>
      <c r="D1123" s="317"/>
      <c r="E1123" s="319"/>
      <c r="F1123" s="317"/>
      <c r="G1123" s="282"/>
      <c r="H1123" s="282"/>
      <c r="I1123" s="282"/>
      <c r="J1123" s="321"/>
      <c r="K1123" s="317"/>
      <c r="L1123" s="323"/>
      <c r="M1123" s="326"/>
      <c r="N1123" s="326"/>
      <c r="O1123" s="326"/>
      <c r="P1123" s="326"/>
      <c r="Q1123" s="326"/>
      <c r="R1123" s="326"/>
      <c r="S1123" s="326"/>
      <c r="T1123" s="326"/>
      <c r="U1123" s="327"/>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7"/>
      <c r="N1124" s="297"/>
      <c r="O1124" s="297"/>
      <c r="P1124" s="297"/>
      <c r="Q1124" s="297"/>
      <c r="R1124" s="297"/>
      <c r="S1124" s="297"/>
      <c r="T1124" s="297"/>
      <c r="U1124" s="29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7"/>
      <c r="N1125" s="297"/>
      <c r="O1125" s="297"/>
      <c r="P1125" s="297"/>
      <c r="Q1125" s="297"/>
      <c r="R1125" s="297"/>
      <c r="S1125" s="297"/>
      <c r="T1125" s="297"/>
      <c r="U1125" s="298"/>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7"/>
      <c r="N1126" s="297"/>
      <c r="O1126" s="297"/>
      <c r="P1126" s="297"/>
      <c r="Q1126" s="297"/>
      <c r="R1126" s="297"/>
      <c r="S1126" s="297"/>
      <c r="T1126" s="297"/>
      <c r="U1126" s="298"/>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7"/>
      <c r="N1127" s="297"/>
      <c r="O1127" s="297"/>
      <c r="P1127" s="297"/>
      <c r="Q1127" s="297"/>
      <c r="R1127" s="297"/>
      <c r="S1127" s="297"/>
      <c r="T1127" s="297"/>
      <c r="U1127" s="29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7"/>
      <c r="N1128" s="297"/>
      <c r="O1128" s="297"/>
      <c r="P1128" s="297"/>
      <c r="Q1128" s="297"/>
      <c r="R1128" s="297"/>
      <c r="S1128" s="297"/>
      <c r="T1128" s="297"/>
      <c r="U1128" s="29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7"/>
      <c r="N1129" s="297"/>
      <c r="O1129" s="297"/>
      <c r="P1129" s="297"/>
      <c r="Q1129" s="297"/>
      <c r="R1129" s="297"/>
      <c r="S1129" s="297"/>
      <c r="T1129" s="297"/>
      <c r="U1129" s="29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7"/>
      <c r="N1130" s="297"/>
      <c r="O1130" s="297"/>
      <c r="P1130" s="297"/>
      <c r="Q1130" s="297"/>
      <c r="R1130" s="297"/>
      <c r="S1130" s="297"/>
      <c r="T1130" s="297"/>
      <c r="U1130" s="29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7"/>
      <c r="N1131" s="297"/>
      <c r="O1131" s="297"/>
      <c r="P1131" s="297"/>
      <c r="Q1131" s="297"/>
      <c r="R1131" s="297"/>
      <c r="S1131" s="297"/>
      <c r="T1131" s="297"/>
      <c r="U1131" s="29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7"/>
      <c r="N1132" s="297"/>
      <c r="O1132" s="297"/>
      <c r="P1132" s="297"/>
      <c r="Q1132" s="297"/>
      <c r="R1132" s="297"/>
      <c r="S1132" s="297"/>
      <c r="T1132" s="297"/>
      <c r="U1132" s="29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7"/>
      <c r="N1133" s="297"/>
      <c r="O1133" s="297"/>
      <c r="P1133" s="297"/>
      <c r="Q1133" s="297"/>
      <c r="R1133" s="297"/>
      <c r="S1133" s="297"/>
      <c r="T1133" s="297"/>
      <c r="U1133" s="29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7"/>
      <c r="N1134" s="297"/>
      <c r="O1134" s="297"/>
      <c r="P1134" s="297"/>
      <c r="Q1134" s="297"/>
      <c r="R1134" s="297"/>
      <c r="S1134" s="297"/>
      <c r="T1134" s="297"/>
      <c r="U1134" s="29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7"/>
      <c r="N1135" s="297"/>
      <c r="O1135" s="297"/>
      <c r="P1135" s="297"/>
      <c r="Q1135" s="297"/>
      <c r="R1135" s="297"/>
      <c r="S1135" s="297"/>
      <c r="T1135" s="297"/>
      <c r="U1135" s="298"/>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7"/>
      <c r="N1136" s="297"/>
      <c r="O1136" s="297"/>
      <c r="P1136" s="297"/>
      <c r="Q1136" s="297"/>
      <c r="R1136" s="297"/>
      <c r="S1136" s="297"/>
      <c r="T1136" s="297"/>
      <c r="U1136" s="298"/>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7"/>
      <c r="N1137" s="297"/>
      <c r="O1137" s="297"/>
      <c r="P1137" s="297"/>
      <c r="Q1137" s="297"/>
      <c r="R1137" s="297"/>
      <c r="S1137" s="297"/>
      <c r="T1137" s="297"/>
      <c r="U1137" s="298"/>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7"/>
      <c r="N1138" s="297"/>
      <c r="O1138" s="297"/>
      <c r="P1138" s="297"/>
      <c r="Q1138" s="297"/>
      <c r="R1138" s="297"/>
      <c r="S1138" s="297"/>
      <c r="T1138" s="297"/>
      <c r="U1138" s="298"/>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7"/>
      <c r="N1139" s="297"/>
      <c r="O1139" s="297"/>
      <c r="P1139" s="297"/>
      <c r="Q1139" s="297"/>
      <c r="R1139" s="297"/>
      <c r="S1139" s="297"/>
      <c r="T1139" s="297"/>
      <c r="U1139" s="298"/>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7"/>
      <c r="N1140" s="297"/>
      <c r="O1140" s="297"/>
      <c r="P1140" s="297"/>
      <c r="Q1140" s="297"/>
      <c r="R1140" s="297"/>
      <c r="S1140" s="297"/>
      <c r="T1140" s="297"/>
      <c r="U1140" s="298"/>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7"/>
      <c r="N1141" s="297"/>
      <c r="O1141" s="297"/>
      <c r="P1141" s="297"/>
      <c r="Q1141" s="297"/>
      <c r="R1141" s="297"/>
      <c r="S1141" s="297"/>
      <c r="T1141" s="297"/>
      <c r="U1141" s="298"/>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7"/>
      <c r="N1142" s="297"/>
      <c r="O1142" s="297"/>
      <c r="P1142" s="297"/>
      <c r="Q1142" s="297"/>
      <c r="R1142" s="297"/>
      <c r="S1142" s="297"/>
      <c r="T1142" s="297"/>
      <c r="U1142" s="298"/>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7"/>
      <c r="N1143" s="297"/>
      <c r="O1143" s="297"/>
      <c r="P1143" s="297"/>
      <c r="Q1143" s="297"/>
      <c r="R1143" s="297"/>
      <c r="S1143" s="297"/>
      <c r="T1143" s="297"/>
      <c r="U1143" s="298"/>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7"/>
      <c r="N1144" s="297"/>
      <c r="O1144" s="297"/>
      <c r="P1144" s="297"/>
      <c r="Q1144" s="297"/>
      <c r="R1144" s="297"/>
      <c r="S1144" s="297"/>
      <c r="T1144" s="297"/>
      <c r="U1144" s="298"/>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7"/>
      <c r="N1145" s="297"/>
      <c r="O1145" s="297"/>
      <c r="P1145" s="297"/>
      <c r="Q1145" s="297"/>
      <c r="R1145" s="297"/>
      <c r="S1145" s="297"/>
      <c r="T1145" s="297"/>
      <c r="U1145" s="298"/>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7"/>
      <c r="N1146" s="297"/>
      <c r="O1146" s="297"/>
      <c r="P1146" s="297"/>
      <c r="Q1146" s="297"/>
      <c r="R1146" s="297"/>
      <c r="S1146" s="297"/>
      <c r="T1146" s="297"/>
      <c r="U1146" s="298"/>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7"/>
      <c r="N1147" s="297"/>
      <c r="O1147" s="297"/>
      <c r="P1147" s="297"/>
      <c r="Q1147" s="297"/>
      <c r="R1147" s="297"/>
      <c r="S1147" s="297"/>
      <c r="T1147" s="297"/>
      <c r="U1147" s="298"/>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7"/>
      <c r="N1148" s="297"/>
      <c r="O1148" s="297"/>
      <c r="P1148" s="297"/>
      <c r="Q1148" s="297"/>
      <c r="R1148" s="297"/>
      <c r="S1148" s="297"/>
      <c r="T1148" s="297"/>
      <c r="U1148" s="298"/>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3" t="s">
        <v>359</v>
      </c>
      <c r="C1149" s="285"/>
      <c r="D1149" s="79"/>
      <c r="E1149" s="80"/>
      <c r="F1149" s="80"/>
      <c r="G1149" s="81"/>
      <c r="H1149" s="192"/>
      <c r="I1149" s="192"/>
      <c r="J1149" s="192"/>
      <c r="K1149" s="82"/>
      <c r="L1149" s="283" t="s">
        <v>306</v>
      </c>
      <c r="M1149" s="284"/>
      <c r="N1149" s="284"/>
      <c r="O1149" s="284"/>
      <c r="P1149" s="284"/>
      <c r="Q1149" s="284"/>
      <c r="R1149" s="284"/>
      <c r="S1149" s="284"/>
      <c r="T1149" s="284"/>
      <c r="U1149" s="285"/>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3" t="s">
        <v>307</v>
      </c>
      <c r="C1150" s="285"/>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6" t="s">
        <v>222</v>
      </c>
      <c r="C1154" s="287"/>
      <c r="D1154" s="288" t="s">
        <v>223</v>
      </c>
      <c r="E1154" s="289"/>
      <c r="F1154" s="88"/>
      <c r="G1154" s="290" t="s">
        <v>224</v>
      </c>
      <c r="H1154" s="291"/>
      <c r="I1154" s="28">
        <f>SUM(E1165:E1189)</f>
        <v>0</v>
      </c>
      <c r="J1154" s="292" t="s">
        <v>225</v>
      </c>
      <c r="K1154" s="293"/>
      <c r="L1154" s="289"/>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9" t="s">
        <v>226</v>
      </c>
      <c r="AA1154" s="300"/>
      <c r="AB1154" s="301"/>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2" t="s">
        <v>230</v>
      </c>
      <c r="H1155" s="289"/>
      <c r="I1155" s="33">
        <f>E1156-I1154</f>
        <v>0</v>
      </c>
      <c r="J1155" s="303" t="s">
        <v>231</v>
      </c>
      <c r="K1155" s="304"/>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5" t="s">
        <v>232</v>
      </c>
      <c r="AA1155" s="307" t="s">
        <v>233</v>
      </c>
      <c r="AB1155" s="308"/>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11" t="s">
        <v>237</v>
      </c>
      <c r="H1156" s="312"/>
      <c r="I1156" s="35">
        <f>IF(E1156=0,0,12-(MOD(I1154,12)))</f>
        <v>0</v>
      </c>
      <c r="J1156" s="303" t="s">
        <v>238</v>
      </c>
      <c r="K1156" s="304"/>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6"/>
      <c r="AA1156" s="309"/>
      <c r="AB1156" s="310"/>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9" t="s">
        <v>242</v>
      </c>
      <c r="H1157" s="43" t="s">
        <v>243</v>
      </c>
      <c r="I1157" s="35">
        <f>IF(E1157&lt;&gt;0,1,0)</f>
        <v>0</v>
      </c>
      <c r="J1157" s="311" t="s">
        <v>244</v>
      </c>
      <c r="K1157" s="312"/>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80"/>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9" t="s">
        <v>251</v>
      </c>
      <c r="H1159" s="51" t="s">
        <v>252</v>
      </c>
      <c r="I1159" s="112">
        <f>E1158</f>
        <v>0</v>
      </c>
      <c r="J1159" s="313" t="s">
        <v>253</v>
      </c>
      <c r="K1159" s="314"/>
      <c r="L1159" s="315"/>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80"/>
      <c r="H1160" s="47" t="s">
        <v>257</v>
      </c>
      <c r="I1160" s="35" t="str">
        <f>IF(E1158="","0",IF(AND(E1155="EUC",E1156=432), I1159+(203-E1157),IF(E1158=0,0,(E1158+(E1156-E1157)-1))))</f>
        <v>0</v>
      </c>
      <c r="J1160" s="294" t="str">
        <f>IFERROR(IF(OR(E1155="EUC",E1155="SS"),"---",IF(OR(P1154,S1154),"NO 2F Tethers for RPX!",IF(OR(P1156,S1156),"NO 6F Tethers for RPX!","---"))),"---")</f>
        <v>---</v>
      </c>
      <c r="K1160" s="295"/>
      <c r="L1160" s="296"/>
      <c r="M1160" s="294" t="str">
        <f>IF(E1157&gt;60,"Dead Count &gt;60: Consider Downsize","---")</f>
        <v>---</v>
      </c>
      <c r="N1160" s="295"/>
      <c r="O1160" s="295"/>
      <c r="P1160" s="295"/>
      <c r="Q1160" s="295"/>
      <c r="R1160" s="295"/>
      <c r="S1160" s="295"/>
      <c r="T1160" s="295"/>
      <c r="U1160" s="296"/>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4"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5"/>
      <c r="L1161" s="296"/>
      <c r="M1161" s="294" t="str">
        <f>IF(AND(OR(E1155="SS",E1155="RPX",E1155="EUC",E1155="RPX-T"),(OR(C1165="",C1165="Field SPL"))),"Cannot have FlexNap cables without tethers","---")</f>
        <v>---</v>
      </c>
      <c r="N1161" s="295"/>
      <c r="O1161" s="295"/>
      <c r="P1161" s="295"/>
      <c r="Q1161" s="295"/>
      <c r="R1161" s="295"/>
      <c r="S1161" s="295"/>
      <c r="T1161" s="295"/>
      <c r="U1161" s="296"/>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4" t="str">
        <f>IF(AND(OR(E1155="RPX", E1155="RPX-T", E1155="SS"),E1156=216),"NO 216 For RPX, RPX-T, OR SS CABLE","---")</f>
        <v>---</v>
      </c>
      <c r="K1162" s="295"/>
      <c r="L1162" s="296"/>
      <c r="M1162" s="294" t="str" cm="1">
        <f t="array" ref="M1162">IF(AND(E1155="",OR(C1165:C1189="FST",C1165:C1189="REV T",C1165:C1189="DBL REV",C1165:C1189="TPL REV", C1165:C1189="QD REV")),"Non-FlexNap cables cannot have tethers","---")</f>
        <v>---</v>
      </c>
      <c r="N1162" s="295"/>
      <c r="O1162" s="295"/>
      <c r="P1162" s="295"/>
      <c r="Q1162" s="295"/>
      <c r="R1162" s="295"/>
      <c r="S1162" s="295"/>
      <c r="T1162" s="295"/>
      <c r="U1162" s="296"/>
      <c r="V1162" s="25"/>
      <c r="W1162" s="58"/>
      <c r="X1162" s="58"/>
      <c r="Y1162" s="25"/>
      <c r="Z1162" s="45">
        <v>6</v>
      </c>
      <c r="AA1162" s="65">
        <v>61</v>
      </c>
      <c r="AB1162" s="65">
        <v>72</v>
      </c>
      <c r="AC1162" s="25"/>
      <c r="AD1162" s="25"/>
      <c r="BA1162" s="226"/>
    </row>
    <row r="1163" spans="1:53" ht="15.75" customHeight="1" thickBot="1" x14ac:dyDescent="0.3">
      <c r="A1163" s="88"/>
      <c r="B1163" s="279" t="s">
        <v>260</v>
      </c>
      <c r="C1163" s="316" t="s">
        <v>261</v>
      </c>
      <c r="D1163" s="316" t="s">
        <v>262</v>
      </c>
      <c r="E1163" s="318" t="s">
        <v>263</v>
      </c>
      <c r="F1163" s="316" t="s">
        <v>264</v>
      </c>
      <c r="G1163" s="281" t="s">
        <v>265</v>
      </c>
      <c r="H1163" s="281" t="s">
        <v>266</v>
      </c>
      <c r="I1163" s="281" t="s">
        <v>267</v>
      </c>
      <c r="J1163" s="320" t="s">
        <v>268</v>
      </c>
      <c r="K1163" s="316" t="s">
        <v>269</v>
      </c>
      <c r="L1163" s="322" t="s">
        <v>270</v>
      </c>
      <c r="M1163" s="324" t="s">
        <v>271</v>
      </c>
      <c r="N1163" s="324"/>
      <c r="O1163" s="324"/>
      <c r="P1163" s="324"/>
      <c r="Q1163" s="324"/>
      <c r="R1163" s="324"/>
      <c r="S1163" s="324"/>
      <c r="T1163" s="324"/>
      <c r="U1163" s="325"/>
      <c r="V1163" s="107"/>
      <c r="W1163" s="72"/>
      <c r="X1163" s="72"/>
      <c r="Y1163" s="72"/>
      <c r="Z1163" s="45">
        <v>7</v>
      </c>
      <c r="AA1163" s="65">
        <v>73</v>
      </c>
      <c r="AB1163" s="65">
        <v>84</v>
      </c>
      <c r="AC1163" s="25"/>
      <c r="AD1163" s="25"/>
      <c r="BA1163" s="228"/>
    </row>
    <row r="1164" spans="1:53" ht="15.75" thickBot="1" x14ac:dyDescent="0.3">
      <c r="A1164" s="88"/>
      <c r="B1164" s="280"/>
      <c r="C1164" s="317"/>
      <c r="D1164" s="317"/>
      <c r="E1164" s="319"/>
      <c r="F1164" s="317"/>
      <c r="G1164" s="282"/>
      <c r="H1164" s="282"/>
      <c r="I1164" s="282"/>
      <c r="J1164" s="321"/>
      <c r="K1164" s="317"/>
      <c r="L1164" s="323"/>
      <c r="M1164" s="326"/>
      <c r="N1164" s="326"/>
      <c r="O1164" s="326"/>
      <c r="P1164" s="326"/>
      <c r="Q1164" s="326"/>
      <c r="R1164" s="326"/>
      <c r="S1164" s="326"/>
      <c r="T1164" s="326"/>
      <c r="U1164" s="327"/>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7"/>
      <c r="N1165" s="297"/>
      <c r="O1165" s="297"/>
      <c r="P1165" s="297"/>
      <c r="Q1165" s="297"/>
      <c r="R1165" s="297"/>
      <c r="S1165" s="297"/>
      <c r="T1165" s="297"/>
      <c r="U1165" s="29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7"/>
      <c r="N1166" s="297"/>
      <c r="O1166" s="297"/>
      <c r="P1166" s="297"/>
      <c r="Q1166" s="297"/>
      <c r="R1166" s="297"/>
      <c r="S1166" s="297"/>
      <c r="T1166" s="297"/>
      <c r="U1166" s="29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7"/>
      <c r="N1167" s="297"/>
      <c r="O1167" s="297"/>
      <c r="P1167" s="297"/>
      <c r="Q1167" s="297"/>
      <c r="R1167" s="297"/>
      <c r="S1167" s="297"/>
      <c r="T1167" s="297"/>
      <c r="U1167" s="29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7"/>
      <c r="N1168" s="297"/>
      <c r="O1168" s="297"/>
      <c r="P1168" s="297"/>
      <c r="Q1168" s="297"/>
      <c r="R1168" s="297"/>
      <c r="S1168" s="297"/>
      <c r="T1168" s="297"/>
      <c r="U1168" s="29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7"/>
      <c r="N1169" s="297"/>
      <c r="O1169" s="297"/>
      <c r="P1169" s="297"/>
      <c r="Q1169" s="297"/>
      <c r="R1169" s="297"/>
      <c r="S1169" s="297"/>
      <c r="T1169" s="297"/>
      <c r="U1169" s="29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7"/>
      <c r="N1170" s="297"/>
      <c r="O1170" s="297"/>
      <c r="P1170" s="297"/>
      <c r="Q1170" s="297"/>
      <c r="R1170" s="297"/>
      <c r="S1170" s="297"/>
      <c r="T1170" s="297"/>
      <c r="U1170" s="29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7"/>
      <c r="N1171" s="297"/>
      <c r="O1171" s="297"/>
      <c r="P1171" s="297"/>
      <c r="Q1171" s="297"/>
      <c r="R1171" s="297"/>
      <c r="S1171" s="297"/>
      <c r="T1171" s="297"/>
      <c r="U1171" s="29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7"/>
      <c r="N1172" s="297"/>
      <c r="O1172" s="297"/>
      <c r="P1172" s="297"/>
      <c r="Q1172" s="297"/>
      <c r="R1172" s="297"/>
      <c r="S1172" s="297"/>
      <c r="T1172" s="297"/>
      <c r="U1172" s="29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7"/>
      <c r="N1173" s="297"/>
      <c r="O1173" s="297"/>
      <c r="P1173" s="297"/>
      <c r="Q1173" s="297"/>
      <c r="R1173" s="297"/>
      <c r="S1173" s="297"/>
      <c r="T1173" s="297"/>
      <c r="U1173" s="29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7"/>
      <c r="N1174" s="297"/>
      <c r="O1174" s="297"/>
      <c r="P1174" s="297"/>
      <c r="Q1174" s="297"/>
      <c r="R1174" s="297"/>
      <c r="S1174" s="297"/>
      <c r="T1174" s="297"/>
      <c r="U1174" s="29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7"/>
      <c r="N1175" s="297"/>
      <c r="O1175" s="297"/>
      <c r="P1175" s="297"/>
      <c r="Q1175" s="297"/>
      <c r="R1175" s="297"/>
      <c r="S1175" s="297"/>
      <c r="T1175" s="297"/>
      <c r="U1175" s="29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7"/>
      <c r="N1176" s="297"/>
      <c r="O1176" s="297"/>
      <c r="P1176" s="297"/>
      <c r="Q1176" s="297"/>
      <c r="R1176" s="297"/>
      <c r="S1176" s="297"/>
      <c r="T1176" s="297"/>
      <c r="U1176" s="29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7"/>
      <c r="N1177" s="297"/>
      <c r="O1177" s="297"/>
      <c r="P1177" s="297"/>
      <c r="Q1177" s="297"/>
      <c r="R1177" s="297"/>
      <c r="S1177" s="297"/>
      <c r="T1177" s="297"/>
      <c r="U1177" s="29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7"/>
      <c r="N1178" s="297"/>
      <c r="O1178" s="297"/>
      <c r="P1178" s="297"/>
      <c r="Q1178" s="297"/>
      <c r="R1178" s="297"/>
      <c r="S1178" s="297"/>
      <c r="T1178" s="297"/>
      <c r="U1178" s="29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7"/>
      <c r="N1179" s="297"/>
      <c r="O1179" s="297"/>
      <c r="P1179" s="297"/>
      <c r="Q1179" s="297"/>
      <c r="R1179" s="297"/>
      <c r="S1179" s="297"/>
      <c r="T1179" s="297"/>
      <c r="U1179" s="29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7"/>
      <c r="N1180" s="297"/>
      <c r="O1180" s="297"/>
      <c r="P1180" s="297"/>
      <c r="Q1180" s="297"/>
      <c r="R1180" s="297"/>
      <c r="S1180" s="297"/>
      <c r="T1180" s="297"/>
      <c r="U1180" s="29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7"/>
      <c r="N1181" s="297"/>
      <c r="O1181" s="297"/>
      <c r="P1181" s="297"/>
      <c r="Q1181" s="297"/>
      <c r="R1181" s="297"/>
      <c r="S1181" s="297"/>
      <c r="T1181" s="297"/>
      <c r="U1181" s="29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7"/>
      <c r="N1182" s="297"/>
      <c r="O1182" s="297"/>
      <c r="P1182" s="297"/>
      <c r="Q1182" s="297"/>
      <c r="R1182" s="297"/>
      <c r="S1182" s="297"/>
      <c r="T1182" s="297"/>
      <c r="U1182" s="29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7"/>
      <c r="N1183" s="297"/>
      <c r="O1183" s="297"/>
      <c r="P1183" s="297"/>
      <c r="Q1183" s="297"/>
      <c r="R1183" s="297"/>
      <c r="S1183" s="297"/>
      <c r="T1183" s="297"/>
      <c r="U1183" s="29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7"/>
      <c r="N1184" s="297"/>
      <c r="O1184" s="297"/>
      <c r="P1184" s="297"/>
      <c r="Q1184" s="297"/>
      <c r="R1184" s="297"/>
      <c r="S1184" s="297"/>
      <c r="T1184" s="297"/>
      <c r="U1184" s="29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7"/>
      <c r="N1185" s="297"/>
      <c r="O1185" s="297"/>
      <c r="P1185" s="297"/>
      <c r="Q1185" s="297"/>
      <c r="R1185" s="297"/>
      <c r="S1185" s="297"/>
      <c r="T1185" s="297"/>
      <c r="U1185" s="29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7"/>
      <c r="N1186" s="297"/>
      <c r="O1186" s="297"/>
      <c r="P1186" s="297"/>
      <c r="Q1186" s="297"/>
      <c r="R1186" s="297"/>
      <c r="S1186" s="297"/>
      <c r="T1186" s="297"/>
      <c r="U1186" s="29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7"/>
      <c r="N1187" s="297"/>
      <c r="O1187" s="297"/>
      <c r="P1187" s="297"/>
      <c r="Q1187" s="297"/>
      <c r="R1187" s="297"/>
      <c r="S1187" s="297"/>
      <c r="T1187" s="297"/>
      <c r="U1187" s="29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7"/>
      <c r="N1188" s="297"/>
      <c r="O1188" s="297"/>
      <c r="P1188" s="297"/>
      <c r="Q1188" s="297"/>
      <c r="R1188" s="297"/>
      <c r="S1188" s="297"/>
      <c r="T1188" s="297"/>
      <c r="U1188" s="29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7"/>
      <c r="N1189" s="297"/>
      <c r="O1189" s="297"/>
      <c r="P1189" s="297"/>
      <c r="Q1189" s="297"/>
      <c r="R1189" s="297"/>
      <c r="S1189" s="297"/>
      <c r="T1189" s="297"/>
      <c r="U1189" s="29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3" t="s">
        <v>361</v>
      </c>
      <c r="C1190" s="285"/>
      <c r="D1190" s="79"/>
      <c r="E1190" s="80"/>
      <c r="F1190" s="80"/>
      <c r="G1190" s="81"/>
      <c r="H1190" s="192"/>
      <c r="I1190" s="192"/>
      <c r="J1190" s="192"/>
      <c r="K1190" s="82"/>
      <c r="L1190" s="283" t="s">
        <v>306</v>
      </c>
      <c r="M1190" s="284"/>
      <c r="N1190" s="284"/>
      <c r="O1190" s="284"/>
      <c r="P1190" s="284"/>
      <c r="Q1190" s="284"/>
      <c r="R1190" s="284"/>
      <c r="S1190" s="284"/>
      <c r="T1190" s="284"/>
      <c r="U1190" s="285"/>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3" t="s">
        <v>307</v>
      </c>
      <c r="C1191" s="285"/>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6" t="s">
        <v>222</v>
      </c>
      <c r="C1195" s="287"/>
      <c r="D1195" s="288" t="s">
        <v>223</v>
      </c>
      <c r="E1195" s="289"/>
      <c r="F1195" s="88"/>
      <c r="G1195" s="290" t="s">
        <v>224</v>
      </c>
      <c r="H1195" s="291"/>
      <c r="I1195" s="28">
        <f>SUM(E1206:E1230)</f>
        <v>0</v>
      </c>
      <c r="J1195" s="292" t="s">
        <v>225</v>
      </c>
      <c r="K1195" s="293"/>
      <c r="L1195" s="289"/>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9" t="s">
        <v>226</v>
      </c>
      <c r="AA1195" s="300"/>
      <c r="AB1195" s="301"/>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2" t="s">
        <v>230</v>
      </c>
      <c r="H1196" s="289"/>
      <c r="I1196" s="33">
        <f>E1197-I1195</f>
        <v>0</v>
      </c>
      <c r="J1196" s="303" t="s">
        <v>231</v>
      </c>
      <c r="K1196" s="304"/>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5" t="s">
        <v>232</v>
      </c>
      <c r="AA1196" s="307" t="s">
        <v>233</v>
      </c>
      <c r="AB1196" s="308"/>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11" t="s">
        <v>237</v>
      </c>
      <c r="H1197" s="312"/>
      <c r="I1197" s="35">
        <f>IF(E1197=0,0,12-(MOD(I1195,12)))</f>
        <v>0</v>
      </c>
      <c r="J1197" s="303" t="s">
        <v>238</v>
      </c>
      <c r="K1197" s="304"/>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6"/>
      <c r="AA1197" s="309"/>
      <c r="AB1197" s="310"/>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9" t="s">
        <v>242</v>
      </c>
      <c r="H1198" s="43" t="s">
        <v>243</v>
      </c>
      <c r="I1198" s="35">
        <f>IF(E1198&lt;&gt;0,1,0)</f>
        <v>0</v>
      </c>
      <c r="J1198" s="311" t="s">
        <v>244</v>
      </c>
      <c r="K1198" s="312"/>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80"/>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9" t="s">
        <v>251</v>
      </c>
      <c r="H1200" s="51" t="s">
        <v>252</v>
      </c>
      <c r="I1200" s="112">
        <f>E1199</f>
        <v>0</v>
      </c>
      <c r="J1200" s="313" t="s">
        <v>253</v>
      </c>
      <c r="K1200" s="314"/>
      <c r="L1200" s="315"/>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80"/>
      <c r="H1201" s="47" t="s">
        <v>257</v>
      </c>
      <c r="I1201" s="35" t="str">
        <f>IF(E1199="","0",IF(AND(E1196="EUC",E1197=432), I1200+(203-E1198),IF(E1199=0,0,(E1199+(E1197-E1198)-1))))</f>
        <v>0</v>
      </c>
      <c r="J1201" s="294" t="str">
        <f>IFERROR(IF(OR(E1196="EUC",E1196="SS"),"---",IF(OR(P1195,S1195),"NO 2F Tethers for RPX!",IF(OR(P1197,S1197),"NO 6F Tethers for RPX!","---"))),"---")</f>
        <v>---</v>
      </c>
      <c r="K1201" s="295"/>
      <c r="L1201" s="296"/>
      <c r="M1201" s="294" t="str">
        <f>IF(E1198&gt;60,"Dead Count &gt;60: Consider Downsize","---")</f>
        <v>---</v>
      </c>
      <c r="N1201" s="295"/>
      <c r="O1201" s="295"/>
      <c r="P1201" s="295"/>
      <c r="Q1201" s="295"/>
      <c r="R1201" s="295"/>
      <c r="S1201" s="295"/>
      <c r="T1201" s="295"/>
      <c r="U1201" s="296"/>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4"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5"/>
      <c r="L1202" s="296"/>
      <c r="M1202" s="294" t="str">
        <f>IF(AND(OR(E1196="SS",E1196="RPX",E1196="EUC",E1196="RPX-T"),(OR(C1206="",C1206="Field SPL"))),"Cannot have FlexNap cables without tethers","---")</f>
        <v>---</v>
      </c>
      <c r="N1202" s="295"/>
      <c r="O1202" s="295"/>
      <c r="P1202" s="295"/>
      <c r="Q1202" s="295"/>
      <c r="R1202" s="295"/>
      <c r="S1202" s="295"/>
      <c r="T1202" s="295"/>
      <c r="U1202" s="296"/>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4" t="str">
        <f>IF(AND(OR(E1196="RPX", E1196="RPX-T", E1196="SS"),E1197=216),"NO 216 For RPX, RPX-T, OR SS CABLE","---")</f>
        <v>---</v>
      </c>
      <c r="K1203" s="295"/>
      <c r="L1203" s="296"/>
      <c r="M1203" s="294" t="str" cm="1">
        <f t="array" ref="M1203">IF(AND(E1196="",OR(C1206:C1230="FST",C1206:C1230="REV T",C1206:C1230="DBL REV",C1206:C1230="TPL REV", C1206:C1230="QD REV")),"Non-FlexNap cables cannot have tethers","---")</f>
        <v>---</v>
      </c>
      <c r="N1203" s="295"/>
      <c r="O1203" s="295"/>
      <c r="P1203" s="295"/>
      <c r="Q1203" s="295"/>
      <c r="R1203" s="295"/>
      <c r="S1203" s="295"/>
      <c r="T1203" s="295"/>
      <c r="U1203" s="296"/>
      <c r="V1203" s="25"/>
      <c r="W1203" s="58"/>
      <c r="X1203" s="58"/>
      <c r="Y1203" s="25"/>
      <c r="Z1203" s="45">
        <v>6</v>
      </c>
      <c r="AA1203" s="65">
        <v>61</v>
      </c>
      <c r="AB1203" s="65">
        <v>72</v>
      </c>
      <c r="AC1203" s="25"/>
      <c r="AD1203" s="25"/>
      <c r="BA1203" s="226"/>
    </row>
    <row r="1204" spans="1:53" ht="15.75" customHeight="1" thickBot="1" x14ac:dyDescent="0.3">
      <c r="A1204" s="88"/>
      <c r="B1204" s="279" t="s">
        <v>260</v>
      </c>
      <c r="C1204" s="316" t="s">
        <v>261</v>
      </c>
      <c r="D1204" s="316" t="s">
        <v>262</v>
      </c>
      <c r="E1204" s="318" t="s">
        <v>263</v>
      </c>
      <c r="F1204" s="316" t="s">
        <v>264</v>
      </c>
      <c r="G1204" s="281" t="s">
        <v>265</v>
      </c>
      <c r="H1204" s="281" t="s">
        <v>266</v>
      </c>
      <c r="I1204" s="281" t="s">
        <v>267</v>
      </c>
      <c r="J1204" s="320" t="s">
        <v>268</v>
      </c>
      <c r="K1204" s="316" t="s">
        <v>269</v>
      </c>
      <c r="L1204" s="322" t="s">
        <v>270</v>
      </c>
      <c r="M1204" s="324" t="s">
        <v>271</v>
      </c>
      <c r="N1204" s="324"/>
      <c r="O1204" s="324"/>
      <c r="P1204" s="324"/>
      <c r="Q1204" s="324"/>
      <c r="R1204" s="324"/>
      <c r="S1204" s="324"/>
      <c r="T1204" s="324"/>
      <c r="U1204" s="325"/>
      <c r="V1204" s="107"/>
      <c r="W1204" s="72"/>
      <c r="X1204" s="72"/>
      <c r="Y1204" s="72"/>
      <c r="Z1204" s="45">
        <v>7</v>
      </c>
      <c r="AA1204" s="65">
        <v>73</v>
      </c>
      <c r="AB1204" s="65">
        <v>84</v>
      </c>
      <c r="AC1204" s="25"/>
      <c r="AD1204" s="25"/>
      <c r="BA1204" s="228"/>
    </row>
    <row r="1205" spans="1:53" ht="15.75" thickBot="1" x14ac:dyDescent="0.3">
      <c r="A1205" s="88"/>
      <c r="B1205" s="280"/>
      <c r="C1205" s="317"/>
      <c r="D1205" s="317"/>
      <c r="E1205" s="319"/>
      <c r="F1205" s="317"/>
      <c r="G1205" s="282"/>
      <c r="H1205" s="282"/>
      <c r="I1205" s="282"/>
      <c r="J1205" s="321"/>
      <c r="K1205" s="317"/>
      <c r="L1205" s="323"/>
      <c r="M1205" s="326"/>
      <c r="N1205" s="326"/>
      <c r="O1205" s="326"/>
      <c r="P1205" s="326"/>
      <c r="Q1205" s="326"/>
      <c r="R1205" s="326"/>
      <c r="S1205" s="326"/>
      <c r="T1205" s="326"/>
      <c r="U1205" s="327"/>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7"/>
      <c r="N1206" s="297"/>
      <c r="O1206" s="297"/>
      <c r="P1206" s="297"/>
      <c r="Q1206" s="297"/>
      <c r="R1206" s="297"/>
      <c r="S1206" s="297"/>
      <c r="T1206" s="297"/>
      <c r="U1206" s="29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7"/>
      <c r="N1207" s="297"/>
      <c r="O1207" s="297"/>
      <c r="P1207" s="297"/>
      <c r="Q1207" s="297"/>
      <c r="R1207" s="297"/>
      <c r="S1207" s="297"/>
      <c r="T1207" s="297"/>
      <c r="U1207" s="29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7"/>
      <c r="N1208" s="297"/>
      <c r="O1208" s="297"/>
      <c r="P1208" s="297"/>
      <c r="Q1208" s="297"/>
      <c r="R1208" s="297"/>
      <c r="S1208" s="297"/>
      <c r="T1208" s="297"/>
      <c r="U1208" s="29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7"/>
      <c r="N1209" s="297"/>
      <c r="O1209" s="297"/>
      <c r="P1209" s="297"/>
      <c r="Q1209" s="297"/>
      <c r="R1209" s="297"/>
      <c r="S1209" s="297"/>
      <c r="T1209" s="297"/>
      <c r="U1209" s="29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7"/>
      <c r="N1210" s="297"/>
      <c r="O1210" s="297"/>
      <c r="P1210" s="297"/>
      <c r="Q1210" s="297"/>
      <c r="R1210" s="297"/>
      <c r="S1210" s="297"/>
      <c r="T1210" s="297"/>
      <c r="U1210" s="29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7"/>
      <c r="N1211" s="297"/>
      <c r="O1211" s="297"/>
      <c r="P1211" s="297"/>
      <c r="Q1211" s="297"/>
      <c r="R1211" s="297"/>
      <c r="S1211" s="297"/>
      <c r="T1211" s="297"/>
      <c r="U1211" s="29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7"/>
      <c r="N1212" s="297"/>
      <c r="O1212" s="297"/>
      <c r="P1212" s="297"/>
      <c r="Q1212" s="297"/>
      <c r="R1212" s="297"/>
      <c r="S1212" s="297"/>
      <c r="T1212" s="297"/>
      <c r="U1212" s="29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7"/>
      <c r="N1213" s="297"/>
      <c r="O1213" s="297"/>
      <c r="P1213" s="297"/>
      <c r="Q1213" s="297"/>
      <c r="R1213" s="297"/>
      <c r="S1213" s="297"/>
      <c r="T1213" s="297"/>
      <c r="U1213" s="29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7"/>
      <c r="N1214" s="297"/>
      <c r="O1214" s="297"/>
      <c r="P1214" s="297"/>
      <c r="Q1214" s="297"/>
      <c r="R1214" s="297"/>
      <c r="S1214" s="297"/>
      <c r="T1214" s="297"/>
      <c r="U1214" s="29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7"/>
      <c r="N1215" s="297"/>
      <c r="O1215" s="297"/>
      <c r="P1215" s="297"/>
      <c r="Q1215" s="297"/>
      <c r="R1215" s="297"/>
      <c r="S1215" s="297"/>
      <c r="T1215" s="297"/>
      <c r="U1215" s="29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7"/>
      <c r="N1216" s="297"/>
      <c r="O1216" s="297"/>
      <c r="P1216" s="297"/>
      <c r="Q1216" s="297"/>
      <c r="R1216" s="297"/>
      <c r="S1216" s="297"/>
      <c r="T1216" s="297"/>
      <c r="U1216" s="29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7"/>
      <c r="N1217" s="297"/>
      <c r="O1217" s="297"/>
      <c r="P1217" s="297"/>
      <c r="Q1217" s="297"/>
      <c r="R1217" s="297"/>
      <c r="S1217" s="297"/>
      <c r="T1217" s="297"/>
      <c r="U1217" s="29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7"/>
      <c r="N1218" s="297"/>
      <c r="O1218" s="297"/>
      <c r="P1218" s="297"/>
      <c r="Q1218" s="297"/>
      <c r="R1218" s="297"/>
      <c r="S1218" s="297"/>
      <c r="T1218" s="297"/>
      <c r="U1218" s="29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7"/>
      <c r="N1219" s="297"/>
      <c r="O1219" s="297"/>
      <c r="P1219" s="297"/>
      <c r="Q1219" s="297"/>
      <c r="R1219" s="297"/>
      <c r="S1219" s="297"/>
      <c r="T1219" s="297"/>
      <c r="U1219" s="29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7"/>
      <c r="N1220" s="297"/>
      <c r="O1220" s="297"/>
      <c r="P1220" s="297"/>
      <c r="Q1220" s="297"/>
      <c r="R1220" s="297"/>
      <c r="S1220" s="297"/>
      <c r="T1220" s="297"/>
      <c r="U1220" s="29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7"/>
      <c r="N1221" s="297"/>
      <c r="O1221" s="297"/>
      <c r="P1221" s="297"/>
      <c r="Q1221" s="297"/>
      <c r="R1221" s="297"/>
      <c r="S1221" s="297"/>
      <c r="T1221" s="297"/>
      <c r="U1221" s="29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7"/>
      <c r="N1222" s="297"/>
      <c r="O1222" s="297"/>
      <c r="P1222" s="297"/>
      <c r="Q1222" s="297"/>
      <c r="R1222" s="297"/>
      <c r="S1222" s="297"/>
      <c r="T1222" s="297"/>
      <c r="U1222" s="29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7"/>
      <c r="N1223" s="297"/>
      <c r="O1223" s="297"/>
      <c r="P1223" s="297"/>
      <c r="Q1223" s="297"/>
      <c r="R1223" s="297"/>
      <c r="S1223" s="297"/>
      <c r="T1223" s="297"/>
      <c r="U1223" s="29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7"/>
      <c r="N1224" s="297"/>
      <c r="O1224" s="297"/>
      <c r="P1224" s="297"/>
      <c r="Q1224" s="297"/>
      <c r="R1224" s="297"/>
      <c r="S1224" s="297"/>
      <c r="T1224" s="297"/>
      <c r="U1224" s="29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7"/>
      <c r="N1225" s="297"/>
      <c r="O1225" s="297"/>
      <c r="P1225" s="297"/>
      <c r="Q1225" s="297"/>
      <c r="R1225" s="297"/>
      <c r="S1225" s="297"/>
      <c r="T1225" s="297"/>
      <c r="U1225" s="29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7"/>
      <c r="N1226" s="297"/>
      <c r="O1226" s="297"/>
      <c r="P1226" s="297"/>
      <c r="Q1226" s="297"/>
      <c r="R1226" s="297"/>
      <c r="S1226" s="297"/>
      <c r="T1226" s="297"/>
      <c r="U1226" s="29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7"/>
      <c r="N1227" s="297"/>
      <c r="O1227" s="297"/>
      <c r="P1227" s="297"/>
      <c r="Q1227" s="297"/>
      <c r="R1227" s="297"/>
      <c r="S1227" s="297"/>
      <c r="T1227" s="297"/>
      <c r="U1227" s="29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7"/>
      <c r="N1228" s="297"/>
      <c r="O1228" s="297"/>
      <c r="P1228" s="297"/>
      <c r="Q1228" s="297"/>
      <c r="R1228" s="297"/>
      <c r="S1228" s="297"/>
      <c r="T1228" s="297"/>
      <c r="U1228" s="29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7"/>
      <c r="N1229" s="297"/>
      <c r="O1229" s="297"/>
      <c r="P1229" s="297"/>
      <c r="Q1229" s="297"/>
      <c r="R1229" s="297"/>
      <c r="S1229" s="297"/>
      <c r="T1229" s="297"/>
      <c r="U1229" s="29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7"/>
      <c r="N1230" s="297"/>
      <c r="O1230" s="297"/>
      <c r="P1230" s="297"/>
      <c r="Q1230" s="297"/>
      <c r="R1230" s="297"/>
      <c r="S1230" s="297"/>
      <c r="T1230" s="297"/>
      <c r="U1230" s="29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3" t="s">
        <v>363</v>
      </c>
      <c r="C1231" s="285"/>
      <c r="D1231" s="79"/>
      <c r="E1231" s="80"/>
      <c r="F1231" s="80"/>
      <c r="G1231" s="81"/>
      <c r="H1231" s="192"/>
      <c r="I1231" s="192"/>
      <c r="J1231" s="192"/>
      <c r="K1231" s="82"/>
      <c r="L1231" s="283" t="s">
        <v>306</v>
      </c>
      <c r="M1231" s="284"/>
      <c r="N1231" s="284"/>
      <c r="O1231" s="284"/>
      <c r="P1231" s="284"/>
      <c r="Q1231" s="284"/>
      <c r="R1231" s="284"/>
      <c r="S1231" s="284"/>
      <c r="T1231" s="284"/>
      <c r="U1231" s="285"/>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3" t="s">
        <v>307</v>
      </c>
      <c r="C1232" s="285"/>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6" t="s">
        <v>222</v>
      </c>
      <c r="C1236" s="287"/>
      <c r="D1236" s="288" t="s">
        <v>223</v>
      </c>
      <c r="E1236" s="289"/>
      <c r="F1236" s="88"/>
      <c r="G1236" s="290" t="s">
        <v>224</v>
      </c>
      <c r="H1236" s="291"/>
      <c r="I1236" s="28">
        <f>SUM(E1247:E1271)</f>
        <v>0</v>
      </c>
      <c r="J1236" s="292" t="s">
        <v>225</v>
      </c>
      <c r="K1236" s="293"/>
      <c r="L1236" s="289"/>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9" t="s">
        <v>226</v>
      </c>
      <c r="AA1236" s="300"/>
      <c r="AB1236" s="301"/>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2" t="s">
        <v>230</v>
      </c>
      <c r="H1237" s="289"/>
      <c r="I1237" s="33">
        <f>E1238-I1236</f>
        <v>0</v>
      </c>
      <c r="J1237" s="303" t="s">
        <v>231</v>
      </c>
      <c r="K1237" s="304"/>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5" t="s">
        <v>232</v>
      </c>
      <c r="AA1237" s="307" t="s">
        <v>233</v>
      </c>
      <c r="AB1237" s="308"/>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11" t="s">
        <v>237</v>
      </c>
      <c r="H1238" s="312"/>
      <c r="I1238" s="35">
        <f>IF(E1238=0,0,12-(MOD(I1236,12)))</f>
        <v>0</v>
      </c>
      <c r="J1238" s="303" t="s">
        <v>238</v>
      </c>
      <c r="K1238" s="304"/>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6"/>
      <c r="AA1238" s="309"/>
      <c r="AB1238" s="310"/>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9" t="s">
        <v>242</v>
      </c>
      <c r="H1239" s="43" t="s">
        <v>243</v>
      </c>
      <c r="I1239" s="35">
        <f>IF(E1239&lt;&gt;0,1,0)</f>
        <v>0</v>
      </c>
      <c r="J1239" s="311" t="s">
        <v>244</v>
      </c>
      <c r="K1239" s="312"/>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80"/>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9" t="s">
        <v>251</v>
      </c>
      <c r="H1241" s="51" t="s">
        <v>252</v>
      </c>
      <c r="I1241" s="112">
        <f>E1240</f>
        <v>0</v>
      </c>
      <c r="J1241" s="313" t="s">
        <v>253</v>
      </c>
      <c r="K1241" s="314"/>
      <c r="L1241" s="315"/>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80"/>
      <c r="H1242" s="47" t="s">
        <v>257</v>
      </c>
      <c r="I1242" s="35" t="str">
        <f>IF(E1240="","0",IF(AND(E1237="EUC",E1238=432), I1241+(203-E1239),IF(E1240=0,0,(E1240+(E1238-E1239)-1))))</f>
        <v>0</v>
      </c>
      <c r="J1242" s="294" t="str">
        <f>IFERROR(IF(OR(E1237="EUC",E1237="SS"),"---",IF(OR(P1236,S1236),"NO 2F Tethers for RPX!",IF(OR(P1238,S1238),"NO 6F Tethers for RPX!","---"))),"---")</f>
        <v>---</v>
      </c>
      <c r="K1242" s="295"/>
      <c r="L1242" s="296"/>
      <c r="M1242" s="294" t="str">
        <f>IF(E1239&gt;60,"Dead Count &gt;60: Consider Downsize","---")</f>
        <v>---</v>
      </c>
      <c r="N1242" s="295"/>
      <c r="O1242" s="295"/>
      <c r="P1242" s="295"/>
      <c r="Q1242" s="295"/>
      <c r="R1242" s="295"/>
      <c r="S1242" s="295"/>
      <c r="T1242" s="295"/>
      <c r="U1242" s="296"/>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4"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5"/>
      <c r="L1243" s="296"/>
      <c r="M1243" s="294" t="str">
        <f>IF(AND(OR(E1237="SS",E1237="RPX",E1237="EUC",E1237="RPX-T"),(OR(C1247="",C1247="Field SPL"))),"Cannot have FlexNap cables without tethers","---")</f>
        <v>---</v>
      </c>
      <c r="N1243" s="295"/>
      <c r="O1243" s="295"/>
      <c r="P1243" s="295"/>
      <c r="Q1243" s="295"/>
      <c r="R1243" s="295"/>
      <c r="S1243" s="295"/>
      <c r="T1243" s="295"/>
      <c r="U1243" s="296"/>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4" t="str">
        <f>IF(AND(OR(E1237="RPX", E1237="RPX-T", E1237="SS"),E1238=216),"NO 216 For RPX, RPX-T, OR SS CABLE","---")</f>
        <v>---</v>
      </c>
      <c r="K1244" s="295"/>
      <c r="L1244" s="296"/>
      <c r="M1244" s="294" t="str" cm="1">
        <f t="array" ref="M1244">IF(AND(E1237="",OR(C1247:C1271="FST",C1247:C1271="REV T",C1247:C1271="DBL REV",C1247:C1271="TPL REV", C1247:C1271="QD REV")),"Non-FlexNap cables cannot have tethers","---")</f>
        <v>---</v>
      </c>
      <c r="N1244" s="295"/>
      <c r="O1244" s="295"/>
      <c r="P1244" s="295"/>
      <c r="Q1244" s="295"/>
      <c r="R1244" s="295"/>
      <c r="S1244" s="295"/>
      <c r="T1244" s="295"/>
      <c r="U1244" s="296"/>
      <c r="V1244" s="25"/>
      <c r="W1244" s="58"/>
      <c r="X1244" s="58"/>
      <c r="Y1244" s="25"/>
      <c r="Z1244" s="45">
        <v>6</v>
      </c>
      <c r="AA1244" s="65">
        <v>61</v>
      </c>
      <c r="AB1244" s="65">
        <v>72</v>
      </c>
      <c r="AC1244" s="25"/>
      <c r="AD1244" s="25"/>
      <c r="BA1244" s="226"/>
    </row>
    <row r="1245" spans="1:53" ht="15.75" customHeight="1" thickBot="1" x14ac:dyDescent="0.3">
      <c r="A1245" s="88"/>
      <c r="B1245" s="279" t="s">
        <v>260</v>
      </c>
      <c r="C1245" s="316" t="s">
        <v>261</v>
      </c>
      <c r="D1245" s="316" t="s">
        <v>262</v>
      </c>
      <c r="E1245" s="318" t="s">
        <v>263</v>
      </c>
      <c r="F1245" s="316" t="s">
        <v>264</v>
      </c>
      <c r="G1245" s="281" t="s">
        <v>265</v>
      </c>
      <c r="H1245" s="281" t="s">
        <v>266</v>
      </c>
      <c r="I1245" s="281" t="s">
        <v>267</v>
      </c>
      <c r="J1245" s="320" t="s">
        <v>268</v>
      </c>
      <c r="K1245" s="316" t="s">
        <v>269</v>
      </c>
      <c r="L1245" s="322" t="s">
        <v>270</v>
      </c>
      <c r="M1245" s="324" t="s">
        <v>271</v>
      </c>
      <c r="N1245" s="324"/>
      <c r="O1245" s="324"/>
      <c r="P1245" s="324"/>
      <c r="Q1245" s="324"/>
      <c r="R1245" s="324"/>
      <c r="S1245" s="324"/>
      <c r="T1245" s="324"/>
      <c r="U1245" s="325"/>
      <c r="V1245" s="107"/>
      <c r="W1245" s="72"/>
      <c r="X1245" s="72"/>
      <c r="Y1245" s="72"/>
      <c r="Z1245" s="45">
        <v>7</v>
      </c>
      <c r="AA1245" s="65">
        <v>73</v>
      </c>
      <c r="AB1245" s="65">
        <v>84</v>
      </c>
      <c r="AC1245" s="25"/>
      <c r="AD1245" s="25"/>
      <c r="BA1245" s="228"/>
    </row>
    <row r="1246" spans="1:53" ht="15.75" thickBot="1" x14ac:dyDescent="0.3">
      <c r="A1246" s="88"/>
      <c r="B1246" s="280"/>
      <c r="C1246" s="317"/>
      <c r="D1246" s="317"/>
      <c r="E1246" s="319"/>
      <c r="F1246" s="317"/>
      <c r="G1246" s="282"/>
      <c r="H1246" s="282"/>
      <c r="I1246" s="282"/>
      <c r="J1246" s="321"/>
      <c r="K1246" s="317"/>
      <c r="L1246" s="323"/>
      <c r="M1246" s="326"/>
      <c r="N1246" s="326"/>
      <c r="O1246" s="326"/>
      <c r="P1246" s="326"/>
      <c r="Q1246" s="326"/>
      <c r="R1246" s="326"/>
      <c r="S1246" s="326"/>
      <c r="T1246" s="326"/>
      <c r="U1246" s="327"/>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7"/>
      <c r="N1247" s="297"/>
      <c r="O1247" s="297"/>
      <c r="P1247" s="297"/>
      <c r="Q1247" s="297"/>
      <c r="R1247" s="297"/>
      <c r="S1247" s="297"/>
      <c r="T1247" s="297"/>
      <c r="U1247" s="29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7"/>
      <c r="N1248" s="297"/>
      <c r="O1248" s="297"/>
      <c r="P1248" s="297"/>
      <c r="Q1248" s="297"/>
      <c r="R1248" s="297"/>
      <c r="S1248" s="297"/>
      <c r="T1248" s="297"/>
      <c r="U1248" s="29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7"/>
      <c r="N1249" s="297"/>
      <c r="O1249" s="297"/>
      <c r="P1249" s="297"/>
      <c r="Q1249" s="297"/>
      <c r="R1249" s="297"/>
      <c r="S1249" s="297"/>
      <c r="T1249" s="297"/>
      <c r="U1249" s="29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7"/>
      <c r="N1250" s="297"/>
      <c r="O1250" s="297"/>
      <c r="P1250" s="297"/>
      <c r="Q1250" s="297"/>
      <c r="R1250" s="297"/>
      <c r="S1250" s="297"/>
      <c r="T1250" s="297"/>
      <c r="U1250" s="29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7"/>
      <c r="N1251" s="297"/>
      <c r="O1251" s="297"/>
      <c r="P1251" s="297"/>
      <c r="Q1251" s="297"/>
      <c r="R1251" s="297"/>
      <c r="S1251" s="297"/>
      <c r="T1251" s="297"/>
      <c r="U1251" s="29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7"/>
      <c r="N1252" s="297"/>
      <c r="O1252" s="297"/>
      <c r="P1252" s="297"/>
      <c r="Q1252" s="297"/>
      <c r="R1252" s="297"/>
      <c r="S1252" s="297"/>
      <c r="T1252" s="297"/>
      <c r="U1252" s="29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7"/>
      <c r="N1253" s="297"/>
      <c r="O1253" s="297"/>
      <c r="P1253" s="297"/>
      <c r="Q1253" s="297"/>
      <c r="R1253" s="297"/>
      <c r="S1253" s="297"/>
      <c r="T1253" s="297"/>
      <c r="U1253" s="29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7"/>
      <c r="N1254" s="297"/>
      <c r="O1254" s="297"/>
      <c r="P1254" s="297"/>
      <c r="Q1254" s="297"/>
      <c r="R1254" s="297"/>
      <c r="S1254" s="297"/>
      <c r="T1254" s="297"/>
      <c r="U1254" s="29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7"/>
      <c r="N1255" s="297"/>
      <c r="O1255" s="297"/>
      <c r="P1255" s="297"/>
      <c r="Q1255" s="297"/>
      <c r="R1255" s="297"/>
      <c r="S1255" s="297"/>
      <c r="T1255" s="297"/>
      <c r="U1255" s="29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7"/>
      <c r="N1256" s="297"/>
      <c r="O1256" s="297"/>
      <c r="P1256" s="297"/>
      <c r="Q1256" s="297"/>
      <c r="R1256" s="297"/>
      <c r="S1256" s="297"/>
      <c r="T1256" s="297"/>
      <c r="U1256" s="29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7"/>
      <c r="N1257" s="297"/>
      <c r="O1257" s="297"/>
      <c r="P1257" s="297"/>
      <c r="Q1257" s="297"/>
      <c r="R1257" s="297"/>
      <c r="S1257" s="297"/>
      <c r="T1257" s="297"/>
      <c r="U1257" s="29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7"/>
      <c r="N1258" s="297"/>
      <c r="O1258" s="297"/>
      <c r="P1258" s="297"/>
      <c r="Q1258" s="297"/>
      <c r="R1258" s="297"/>
      <c r="S1258" s="297"/>
      <c r="T1258" s="297"/>
      <c r="U1258" s="29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7"/>
      <c r="N1259" s="297"/>
      <c r="O1259" s="297"/>
      <c r="P1259" s="297"/>
      <c r="Q1259" s="297"/>
      <c r="R1259" s="297"/>
      <c r="S1259" s="297"/>
      <c r="T1259" s="297"/>
      <c r="U1259" s="29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7"/>
      <c r="N1260" s="297"/>
      <c r="O1260" s="297"/>
      <c r="P1260" s="297"/>
      <c r="Q1260" s="297"/>
      <c r="R1260" s="297"/>
      <c r="S1260" s="297"/>
      <c r="T1260" s="297"/>
      <c r="U1260" s="29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7"/>
      <c r="N1261" s="297"/>
      <c r="O1261" s="297"/>
      <c r="P1261" s="297"/>
      <c r="Q1261" s="297"/>
      <c r="R1261" s="297"/>
      <c r="S1261" s="297"/>
      <c r="T1261" s="297"/>
      <c r="U1261" s="29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7"/>
      <c r="N1262" s="297"/>
      <c r="O1262" s="297"/>
      <c r="P1262" s="297"/>
      <c r="Q1262" s="297"/>
      <c r="R1262" s="297"/>
      <c r="S1262" s="297"/>
      <c r="T1262" s="297"/>
      <c r="U1262" s="29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7"/>
      <c r="N1263" s="297"/>
      <c r="O1263" s="297"/>
      <c r="P1263" s="297"/>
      <c r="Q1263" s="297"/>
      <c r="R1263" s="297"/>
      <c r="S1263" s="297"/>
      <c r="T1263" s="297"/>
      <c r="U1263" s="29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7"/>
      <c r="N1264" s="297"/>
      <c r="O1264" s="297"/>
      <c r="P1264" s="297"/>
      <c r="Q1264" s="297"/>
      <c r="R1264" s="297"/>
      <c r="S1264" s="297"/>
      <c r="T1264" s="297"/>
      <c r="U1264" s="29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7"/>
      <c r="N1265" s="297"/>
      <c r="O1265" s="297"/>
      <c r="P1265" s="297"/>
      <c r="Q1265" s="297"/>
      <c r="R1265" s="297"/>
      <c r="S1265" s="297"/>
      <c r="T1265" s="297"/>
      <c r="U1265" s="29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7"/>
      <c r="N1266" s="297"/>
      <c r="O1266" s="297"/>
      <c r="P1266" s="297"/>
      <c r="Q1266" s="297"/>
      <c r="R1266" s="297"/>
      <c r="S1266" s="297"/>
      <c r="T1266" s="297"/>
      <c r="U1266" s="29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7"/>
      <c r="N1267" s="297"/>
      <c r="O1267" s="297"/>
      <c r="P1267" s="297"/>
      <c r="Q1267" s="297"/>
      <c r="R1267" s="297"/>
      <c r="S1267" s="297"/>
      <c r="T1267" s="297"/>
      <c r="U1267" s="29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7"/>
      <c r="N1268" s="297"/>
      <c r="O1268" s="297"/>
      <c r="P1268" s="297"/>
      <c r="Q1268" s="297"/>
      <c r="R1268" s="297"/>
      <c r="S1268" s="297"/>
      <c r="T1268" s="297"/>
      <c r="U1268" s="29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7"/>
      <c r="N1269" s="297"/>
      <c r="O1269" s="297"/>
      <c r="P1269" s="297"/>
      <c r="Q1269" s="297"/>
      <c r="R1269" s="297"/>
      <c r="S1269" s="297"/>
      <c r="T1269" s="297"/>
      <c r="U1269" s="29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7"/>
      <c r="N1270" s="297"/>
      <c r="O1270" s="297"/>
      <c r="P1270" s="297"/>
      <c r="Q1270" s="297"/>
      <c r="R1270" s="297"/>
      <c r="S1270" s="297"/>
      <c r="T1270" s="297"/>
      <c r="U1270" s="29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7"/>
      <c r="N1271" s="297"/>
      <c r="O1271" s="297"/>
      <c r="P1271" s="297"/>
      <c r="Q1271" s="297"/>
      <c r="R1271" s="297"/>
      <c r="S1271" s="297"/>
      <c r="T1271" s="297"/>
      <c r="U1271" s="29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3" t="s">
        <v>365</v>
      </c>
      <c r="C1272" s="285"/>
      <c r="D1272" s="79"/>
      <c r="E1272" s="80"/>
      <c r="F1272" s="80"/>
      <c r="G1272" s="81"/>
      <c r="H1272" s="192"/>
      <c r="I1272" s="192"/>
      <c r="J1272" s="192"/>
      <c r="K1272" s="82"/>
      <c r="L1272" s="283" t="s">
        <v>306</v>
      </c>
      <c r="M1272" s="284"/>
      <c r="N1272" s="284"/>
      <c r="O1272" s="284"/>
      <c r="P1272" s="284"/>
      <c r="Q1272" s="284"/>
      <c r="R1272" s="284"/>
      <c r="S1272" s="284"/>
      <c r="T1272" s="284"/>
      <c r="U1272" s="285"/>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3" t="s">
        <v>307</v>
      </c>
      <c r="C1273" s="285"/>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6" t="s">
        <v>222</v>
      </c>
      <c r="C1277" s="287"/>
      <c r="D1277" s="288" t="s">
        <v>223</v>
      </c>
      <c r="E1277" s="289"/>
      <c r="F1277" s="88"/>
      <c r="G1277" s="290" t="s">
        <v>224</v>
      </c>
      <c r="H1277" s="291"/>
      <c r="I1277" s="28">
        <f>SUM(E1288:E1312)</f>
        <v>0</v>
      </c>
      <c r="J1277" s="292" t="s">
        <v>225</v>
      </c>
      <c r="K1277" s="293"/>
      <c r="L1277" s="289"/>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9" t="s">
        <v>226</v>
      </c>
      <c r="AA1277" s="300"/>
      <c r="AB1277" s="301"/>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2" t="s">
        <v>230</v>
      </c>
      <c r="H1278" s="289"/>
      <c r="I1278" s="33">
        <f>E1279-I1277</f>
        <v>0</v>
      </c>
      <c r="J1278" s="303" t="s">
        <v>231</v>
      </c>
      <c r="K1278" s="304"/>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5" t="s">
        <v>232</v>
      </c>
      <c r="AA1278" s="307" t="s">
        <v>233</v>
      </c>
      <c r="AB1278" s="308"/>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11" t="s">
        <v>237</v>
      </c>
      <c r="H1279" s="312"/>
      <c r="I1279" s="35">
        <f>IF(E1279=0,0,12-(MOD(I1277,12)))</f>
        <v>0</v>
      </c>
      <c r="J1279" s="303" t="s">
        <v>238</v>
      </c>
      <c r="K1279" s="304"/>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6"/>
      <c r="AA1279" s="309"/>
      <c r="AB1279" s="310"/>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9" t="s">
        <v>242</v>
      </c>
      <c r="H1280" s="43" t="s">
        <v>243</v>
      </c>
      <c r="I1280" s="35">
        <f>IF(E1280&lt;&gt;0,1,0)</f>
        <v>0</v>
      </c>
      <c r="J1280" s="311" t="s">
        <v>244</v>
      </c>
      <c r="K1280" s="312"/>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80"/>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9" t="s">
        <v>251</v>
      </c>
      <c r="H1282" s="51" t="s">
        <v>252</v>
      </c>
      <c r="I1282" s="112">
        <f>E1281</f>
        <v>0</v>
      </c>
      <c r="J1282" s="313" t="s">
        <v>253</v>
      </c>
      <c r="K1282" s="314"/>
      <c r="L1282" s="315"/>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80"/>
      <c r="H1283" s="47" t="s">
        <v>257</v>
      </c>
      <c r="I1283" s="35" t="str">
        <f>IF(E1281="","0",IF(AND(E1278="EUC",E1279=432), I1282+(203-E1280),IF(E1281=0,0,(E1281+(E1279-E1280)-1))))</f>
        <v>0</v>
      </c>
      <c r="J1283" s="294" t="str">
        <f>IFERROR(IF(OR(E1278="EUC",E1278="SS"),"---",IF(OR(P1277,S1277),"NO 2F Tethers for RPX!",IF(OR(P1279,S1279),"NO 6F Tethers for RPX!","---"))),"---")</f>
        <v>---</v>
      </c>
      <c r="K1283" s="295"/>
      <c r="L1283" s="296"/>
      <c r="M1283" s="294" t="str">
        <f>IF(E1280&gt;60,"Dead Count &gt;60: Consider Downsize","---")</f>
        <v>---</v>
      </c>
      <c r="N1283" s="295"/>
      <c r="O1283" s="295"/>
      <c r="P1283" s="295"/>
      <c r="Q1283" s="295"/>
      <c r="R1283" s="295"/>
      <c r="S1283" s="295"/>
      <c r="T1283" s="295"/>
      <c r="U1283" s="296"/>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4"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5"/>
      <c r="L1284" s="296"/>
      <c r="M1284" s="294" t="str">
        <f>IF(AND(OR(E1278="SS",E1278="RPX",E1278="EUC",E1278="RPX-T"),(OR(C1288="",C1288="Field SPL"))),"Cannot have FlexNap cables without tethers","---")</f>
        <v>---</v>
      </c>
      <c r="N1284" s="295"/>
      <c r="O1284" s="295"/>
      <c r="P1284" s="295"/>
      <c r="Q1284" s="295"/>
      <c r="R1284" s="295"/>
      <c r="S1284" s="295"/>
      <c r="T1284" s="295"/>
      <c r="U1284" s="296"/>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4" t="str">
        <f>IF(AND(OR(E1278="RPX", E1278="RPX-T", E1278="SS"),E1279=216),"NO 216 For RPX, RPX-T, OR SS CABLE","---")</f>
        <v>---</v>
      </c>
      <c r="K1285" s="295"/>
      <c r="L1285" s="296"/>
      <c r="M1285" s="294" t="str" cm="1">
        <f t="array" ref="M1285">IF(AND(E1278="",OR(C1288:C1312="FST",C1288:C1312="REV T",C1288:C1312="DBL REV",C1288:C1312="TPL REV", C1288:C1312="QD REV")),"Non-FlexNap cables cannot have tethers","---")</f>
        <v>---</v>
      </c>
      <c r="N1285" s="295"/>
      <c r="O1285" s="295"/>
      <c r="P1285" s="295"/>
      <c r="Q1285" s="295"/>
      <c r="R1285" s="295"/>
      <c r="S1285" s="295"/>
      <c r="T1285" s="295"/>
      <c r="U1285" s="296"/>
      <c r="V1285" s="25"/>
      <c r="W1285" s="58"/>
      <c r="X1285" s="58"/>
      <c r="Y1285" s="25"/>
      <c r="Z1285" s="45">
        <v>6</v>
      </c>
      <c r="AA1285" s="65">
        <v>61</v>
      </c>
      <c r="AB1285" s="65">
        <v>72</v>
      </c>
      <c r="AC1285" s="25"/>
      <c r="AD1285" s="25"/>
      <c r="BA1285" s="226"/>
    </row>
    <row r="1286" spans="1:53" ht="15.75" customHeight="1" thickBot="1" x14ac:dyDescent="0.3">
      <c r="A1286" s="88"/>
      <c r="B1286" s="279" t="s">
        <v>260</v>
      </c>
      <c r="C1286" s="316" t="s">
        <v>261</v>
      </c>
      <c r="D1286" s="316" t="s">
        <v>262</v>
      </c>
      <c r="E1286" s="318" t="s">
        <v>263</v>
      </c>
      <c r="F1286" s="316" t="s">
        <v>264</v>
      </c>
      <c r="G1286" s="281" t="s">
        <v>265</v>
      </c>
      <c r="H1286" s="281" t="s">
        <v>266</v>
      </c>
      <c r="I1286" s="281" t="s">
        <v>267</v>
      </c>
      <c r="J1286" s="320" t="s">
        <v>268</v>
      </c>
      <c r="K1286" s="316" t="s">
        <v>269</v>
      </c>
      <c r="L1286" s="322" t="s">
        <v>270</v>
      </c>
      <c r="M1286" s="324" t="s">
        <v>271</v>
      </c>
      <c r="N1286" s="324"/>
      <c r="O1286" s="324"/>
      <c r="P1286" s="324"/>
      <c r="Q1286" s="324"/>
      <c r="R1286" s="324"/>
      <c r="S1286" s="324"/>
      <c r="T1286" s="324"/>
      <c r="U1286" s="325"/>
      <c r="V1286" s="107"/>
      <c r="W1286" s="72"/>
      <c r="X1286" s="72"/>
      <c r="Y1286" s="72"/>
      <c r="Z1286" s="45">
        <v>7</v>
      </c>
      <c r="AA1286" s="65">
        <v>73</v>
      </c>
      <c r="AB1286" s="65">
        <v>84</v>
      </c>
      <c r="AC1286" s="25"/>
      <c r="AD1286" s="25"/>
      <c r="BA1286" s="228"/>
    </row>
    <row r="1287" spans="1:53" ht="15.75" thickBot="1" x14ac:dyDescent="0.3">
      <c r="A1287" s="88"/>
      <c r="B1287" s="280"/>
      <c r="C1287" s="317"/>
      <c r="D1287" s="317"/>
      <c r="E1287" s="319"/>
      <c r="F1287" s="317"/>
      <c r="G1287" s="282"/>
      <c r="H1287" s="282"/>
      <c r="I1287" s="282"/>
      <c r="J1287" s="321"/>
      <c r="K1287" s="317"/>
      <c r="L1287" s="323"/>
      <c r="M1287" s="326"/>
      <c r="N1287" s="326"/>
      <c r="O1287" s="326"/>
      <c r="P1287" s="326"/>
      <c r="Q1287" s="326"/>
      <c r="R1287" s="326"/>
      <c r="S1287" s="326"/>
      <c r="T1287" s="326"/>
      <c r="U1287" s="327"/>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7"/>
      <c r="N1288" s="297"/>
      <c r="O1288" s="297"/>
      <c r="P1288" s="297"/>
      <c r="Q1288" s="297"/>
      <c r="R1288" s="297"/>
      <c r="S1288" s="297"/>
      <c r="T1288" s="297"/>
      <c r="U1288" s="29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7"/>
      <c r="N1289" s="297"/>
      <c r="O1289" s="297"/>
      <c r="P1289" s="297"/>
      <c r="Q1289" s="297"/>
      <c r="R1289" s="297"/>
      <c r="S1289" s="297"/>
      <c r="T1289" s="297"/>
      <c r="U1289" s="29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7"/>
      <c r="N1290" s="297"/>
      <c r="O1290" s="297"/>
      <c r="P1290" s="297"/>
      <c r="Q1290" s="297"/>
      <c r="R1290" s="297"/>
      <c r="S1290" s="297"/>
      <c r="T1290" s="297"/>
      <c r="U1290" s="29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7"/>
      <c r="N1291" s="297"/>
      <c r="O1291" s="297"/>
      <c r="P1291" s="297"/>
      <c r="Q1291" s="297"/>
      <c r="R1291" s="297"/>
      <c r="S1291" s="297"/>
      <c r="T1291" s="297"/>
      <c r="U1291" s="29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7"/>
      <c r="N1292" s="297"/>
      <c r="O1292" s="297"/>
      <c r="P1292" s="297"/>
      <c r="Q1292" s="297"/>
      <c r="R1292" s="297"/>
      <c r="S1292" s="297"/>
      <c r="T1292" s="297"/>
      <c r="U1292" s="29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7"/>
      <c r="N1293" s="297"/>
      <c r="O1293" s="297"/>
      <c r="P1293" s="297"/>
      <c r="Q1293" s="297"/>
      <c r="R1293" s="297"/>
      <c r="S1293" s="297"/>
      <c r="T1293" s="297"/>
      <c r="U1293" s="29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7"/>
      <c r="N1294" s="297"/>
      <c r="O1294" s="297"/>
      <c r="P1294" s="297"/>
      <c r="Q1294" s="297"/>
      <c r="R1294" s="297"/>
      <c r="S1294" s="297"/>
      <c r="T1294" s="297"/>
      <c r="U1294" s="29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7"/>
      <c r="N1295" s="297"/>
      <c r="O1295" s="297"/>
      <c r="P1295" s="297"/>
      <c r="Q1295" s="297"/>
      <c r="R1295" s="297"/>
      <c r="S1295" s="297"/>
      <c r="T1295" s="297"/>
      <c r="U1295" s="29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7"/>
      <c r="N1296" s="297"/>
      <c r="O1296" s="297"/>
      <c r="P1296" s="297"/>
      <c r="Q1296" s="297"/>
      <c r="R1296" s="297"/>
      <c r="S1296" s="297"/>
      <c r="T1296" s="297"/>
      <c r="U1296" s="29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7"/>
      <c r="N1297" s="297"/>
      <c r="O1297" s="297"/>
      <c r="P1297" s="297"/>
      <c r="Q1297" s="297"/>
      <c r="R1297" s="297"/>
      <c r="S1297" s="297"/>
      <c r="T1297" s="297"/>
      <c r="U1297" s="29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7"/>
      <c r="N1298" s="297"/>
      <c r="O1298" s="297"/>
      <c r="P1298" s="297"/>
      <c r="Q1298" s="297"/>
      <c r="R1298" s="297"/>
      <c r="S1298" s="297"/>
      <c r="T1298" s="297"/>
      <c r="U1298" s="29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7"/>
      <c r="N1299" s="297"/>
      <c r="O1299" s="297"/>
      <c r="P1299" s="297"/>
      <c r="Q1299" s="297"/>
      <c r="R1299" s="297"/>
      <c r="S1299" s="297"/>
      <c r="T1299" s="297"/>
      <c r="U1299" s="29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7"/>
      <c r="N1300" s="297"/>
      <c r="O1300" s="297"/>
      <c r="P1300" s="297"/>
      <c r="Q1300" s="297"/>
      <c r="R1300" s="297"/>
      <c r="S1300" s="297"/>
      <c r="T1300" s="297"/>
      <c r="U1300" s="29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7"/>
      <c r="N1301" s="297"/>
      <c r="O1301" s="297"/>
      <c r="P1301" s="297"/>
      <c r="Q1301" s="297"/>
      <c r="R1301" s="297"/>
      <c r="S1301" s="297"/>
      <c r="T1301" s="297"/>
      <c r="U1301" s="29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7"/>
      <c r="N1302" s="297"/>
      <c r="O1302" s="297"/>
      <c r="P1302" s="297"/>
      <c r="Q1302" s="297"/>
      <c r="R1302" s="297"/>
      <c r="S1302" s="297"/>
      <c r="T1302" s="297"/>
      <c r="U1302" s="29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7"/>
      <c r="N1303" s="297"/>
      <c r="O1303" s="297"/>
      <c r="P1303" s="297"/>
      <c r="Q1303" s="297"/>
      <c r="R1303" s="297"/>
      <c r="S1303" s="297"/>
      <c r="T1303" s="297"/>
      <c r="U1303" s="29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7"/>
      <c r="N1304" s="297"/>
      <c r="O1304" s="297"/>
      <c r="P1304" s="297"/>
      <c r="Q1304" s="297"/>
      <c r="R1304" s="297"/>
      <c r="S1304" s="297"/>
      <c r="T1304" s="297"/>
      <c r="U1304" s="29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7"/>
      <c r="N1305" s="297"/>
      <c r="O1305" s="297"/>
      <c r="P1305" s="297"/>
      <c r="Q1305" s="297"/>
      <c r="R1305" s="297"/>
      <c r="S1305" s="297"/>
      <c r="T1305" s="297"/>
      <c r="U1305" s="29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7"/>
      <c r="N1306" s="297"/>
      <c r="O1306" s="297"/>
      <c r="P1306" s="297"/>
      <c r="Q1306" s="297"/>
      <c r="R1306" s="297"/>
      <c r="S1306" s="297"/>
      <c r="T1306" s="297"/>
      <c r="U1306" s="29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7"/>
      <c r="N1307" s="297"/>
      <c r="O1307" s="297"/>
      <c r="P1307" s="297"/>
      <c r="Q1307" s="297"/>
      <c r="R1307" s="297"/>
      <c r="S1307" s="297"/>
      <c r="T1307" s="297"/>
      <c r="U1307" s="29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7"/>
      <c r="N1308" s="297"/>
      <c r="O1308" s="297"/>
      <c r="P1308" s="297"/>
      <c r="Q1308" s="297"/>
      <c r="R1308" s="297"/>
      <c r="S1308" s="297"/>
      <c r="T1308" s="297"/>
      <c r="U1308" s="29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7"/>
      <c r="N1309" s="297"/>
      <c r="O1309" s="297"/>
      <c r="P1309" s="297"/>
      <c r="Q1309" s="297"/>
      <c r="R1309" s="297"/>
      <c r="S1309" s="297"/>
      <c r="T1309" s="297"/>
      <c r="U1309" s="29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7"/>
      <c r="N1310" s="297"/>
      <c r="O1310" s="297"/>
      <c r="P1310" s="297"/>
      <c r="Q1310" s="297"/>
      <c r="R1310" s="297"/>
      <c r="S1310" s="297"/>
      <c r="T1310" s="297"/>
      <c r="U1310" s="29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7"/>
      <c r="N1311" s="297"/>
      <c r="O1311" s="297"/>
      <c r="P1311" s="297"/>
      <c r="Q1311" s="297"/>
      <c r="R1311" s="297"/>
      <c r="S1311" s="297"/>
      <c r="T1311" s="297"/>
      <c r="U1311" s="29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7"/>
      <c r="N1312" s="297"/>
      <c r="O1312" s="297"/>
      <c r="P1312" s="297"/>
      <c r="Q1312" s="297"/>
      <c r="R1312" s="297"/>
      <c r="S1312" s="297"/>
      <c r="T1312" s="297"/>
      <c r="U1312" s="29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3" t="s">
        <v>367</v>
      </c>
      <c r="C1313" s="285"/>
      <c r="D1313" s="79"/>
      <c r="E1313" s="80"/>
      <c r="F1313" s="80"/>
      <c r="G1313" s="81"/>
      <c r="H1313" s="192"/>
      <c r="I1313" s="192"/>
      <c r="J1313" s="192"/>
      <c r="K1313" s="82"/>
      <c r="L1313" s="283" t="s">
        <v>306</v>
      </c>
      <c r="M1313" s="284"/>
      <c r="N1313" s="284"/>
      <c r="O1313" s="284"/>
      <c r="P1313" s="284"/>
      <c r="Q1313" s="284"/>
      <c r="R1313" s="284"/>
      <c r="S1313" s="284"/>
      <c r="T1313" s="284"/>
      <c r="U1313" s="285"/>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3" t="s">
        <v>307</v>
      </c>
      <c r="C1314" s="285"/>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6" t="s">
        <v>222</v>
      </c>
      <c r="C1318" s="287"/>
      <c r="D1318" s="288" t="s">
        <v>223</v>
      </c>
      <c r="E1318" s="289"/>
      <c r="F1318" s="88"/>
      <c r="G1318" s="290" t="s">
        <v>224</v>
      </c>
      <c r="H1318" s="291"/>
      <c r="I1318" s="28">
        <f>SUM(E1329:E1353)</f>
        <v>0</v>
      </c>
      <c r="J1318" s="292" t="s">
        <v>225</v>
      </c>
      <c r="K1318" s="293"/>
      <c r="L1318" s="289"/>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9" t="s">
        <v>226</v>
      </c>
      <c r="AA1318" s="300"/>
      <c r="AB1318" s="301"/>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2" t="s">
        <v>230</v>
      </c>
      <c r="H1319" s="289"/>
      <c r="I1319" s="33">
        <f>E1320-I1318</f>
        <v>0</v>
      </c>
      <c r="J1319" s="303" t="s">
        <v>231</v>
      </c>
      <c r="K1319" s="304"/>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5" t="s">
        <v>232</v>
      </c>
      <c r="AA1319" s="307" t="s">
        <v>233</v>
      </c>
      <c r="AB1319" s="308"/>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11" t="s">
        <v>237</v>
      </c>
      <c r="H1320" s="312"/>
      <c r="I1320" s="35">
        <f>IF(E1320=0,0,12-(MOD(I1318,12)))</f>
        <v>0</v>
      </c>
      <c r="J1320" s="303" t="s">
        <v>238</v>
      </c>
      <c r="K1320" s="304"/>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6"/>
      <c r="AA1320" s="309"/>
      <c r="AB1320" s="310"/>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9" t="s">
        <v>242</v>
      </c>
      <c r="H1321" s="43" t="s">
        <v>243</v>
      </c>
      <c r="I1321" s="35">
        <f>IF(E1321&lt;&gt;0,1,0)</f>
        <v>0</v>
      </c>
      <c r="J1321" s="311" t="s">
        <v>244</v>
      </c>
      <c r="K1321" s="312"/>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80"/>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9" t="s">
        <v>251</v>
      </c>
      <c r="H1323" s="51" t="s">
        <v>252</v>
      </c>
      <c r="I1323" s="112">
        <f>E1322</f>
        <v>0</v>
      </c>
      <c r="J1323" s="313" t="s">
        <v>253</v>
      </c>
      <c r="K1323" s="314"/>
      <c r="L1323" s="315"/>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80"/>
      <c r="H1324" s="47" t="s">
        <v>257</v>
      </c>
      <c r="I1324" s="35" t="str">
        <f>IF(E1322="","0",IF(AND(E1319="EUC",E1320=432), I1323+(203-E1321),IF(E1322=0,0,(E1322+(E1320-E1321)-1))))</f>
        <v>0</v>
      </c>
      <c r="J1324" s="294" t="str">
        <f>IFERROR(IF(OR(E1319="EUC",E1319="SS"),"---",IF(OR(P1318,S1318),"NO 2F Tethers for RPX!",IF(OR(P1320,S1320),"NO 6F Tethers for RPX!","---"))),"---")</f>
        <v>---</v>
      </c>
      <c r="K1324" s="295"/>
      <c r="L1324" s="296"/>
      <c r="M1324" s="294" t="str">
        <f>IF(E1321&gt;60,"Dead Count &gt;60: Consider Downsize","---")</f>
        <v>---</v>
      </c>
      <c r="N1324" s="295"/>
      <c r="O1324" s="295"/>
      <c r="P1324" s="295"/>
      <c r="Q1324" s="295"/>
      <c r="R1324" s="295"/>
      <c r="S1324" s="295"/>
      <c r="T1324" s="295"/>
      <c r="U1324" s="296"/>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4"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5"/>
      <c r="L1325" s="296"/>
      <c r="M1325" s="294" t="str">
        <f>IF(AND(OR(E1319="SS",E1319="RPX",E1319="EUC",E1319="RPX-T"),(OR(C1329="",C1329="Field SPL"))),"Cannot have FlexNap cables without tethers","---")</f>
        <v>---</v>
      </c>
      <c r="N1325" s="295"/>
      <c r="O1325" s="295"/>
      <c r="P1325" s="295"/>
      <c r="Q1325" s="295"/>
      <c r="R1325" s="295"/>
      <c r="S1325" s="295"/>
      <c r="T1325" s="295"/>
      <c r="U1325" s="296"/>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4" t="str">
        <f>IF(AND(OR(E1319="RPX", E1319="RPX-T", E1319="SS"),E1320=216),"NO 216 For RPX, RPX-T, OR SS CABLE","---")</f>
        <v>---</v>
      </c>
      <c r="K1326" s="295"/>
      <c r="L1326" s="296"/>
      <c r="M1326" s="294" t="str" cm="1">
        <f t="array" ref="M1326">IF(AND(E1319="",OR(C1329:C1353="FST",C1329:C1353="REV T",C1329:C1353="DBL REV",C1329:C1353="TPL REV", C1329:C1353="QD REV")),"Non-FlexNap cables cannot have tethers","---")</f>
        <v>---</v>
      </c>
      <c r="N1326" s="295"/>
      <c r="O1326" s="295"/>
      <c r="P1326" s="295"/>
      <c r="Q1326" s="295"/>
      <c r="R1326" s="295"/>
      <c r="S1326" s="295"/>
      <c r="T1326" s="295"/>
      <c r="U1326" s="296"/>
      <c r="V1326" s="25"/>
      <c r="W1326" s="58"/>
      <c r="X1326" s="58"/>
      <c r="Y1326" s="25"/>
      <c r="Z1326" s="45">
        <v>6</v>
      </c>
      <c r="AA1326" s="65">
        <v>61</v>
      </c>
      <c r="AB1326" s="65">
        <v>72</v>
      </c>
      <c r="AC1326" s="25"/>
      <c r="AD1326" s="25"/>
      <c r="BA1326" s="226"/>
    </row>
    <row r="1327" spans="1:53" ht="15.75" customHeight="1" thickBot="1" x14ac:dyDescent="0.3">
      <c r="A1327" s="88"/>
      <c r="B1327" s="279" t="s">
        <v>260</v>
      </c>
      <c r="C1327" s="316" t="s">
        <v>261</v>
      </c>
      <c r="D1327" s="316" t="s">
        <v>262</v>
      </c>
      <c r="E1327" s="318" t="s">
        <v>263</v>
      </c>
      <c r="F1327" s="316" t="s">
        <v>264</v>
      </c>
      <c r="G1327" s="281" t="s">
        <v>265</v>
      </c>
      <c r="H1327" s="281" t="s">
        <v>266</v>
      </c>
      <c r="I1327" s="281" t="s">
        <v>267</v>
      </c>
      <c r="J1327" s="320" t="s">
        <v>268</v>
      </c>
      <c r="K1327" s="316" t="s">
        <v>269</v>
      </c>
      <c r="L1327" s="322" t="s">
        <v>270</v>
      </c>
      <c r="M1327" s="324" t="s">
        <v>271</v>
      </c>
      <c r="N1327" s="324"/>
      <c r="O1327" s="324"/>
      <c r="P1327" s="324"/>
      <c r="Q1327" s="324"/>
      <c r="R1327" s="324"/>
      <c r="S1327" s="324"/>
      <c r="T1327" s="324"/>
      <c r="U1327" s="325"/>
      <c r="V1327" s="107"/>
      <c r="W1327" s="72"/>
      <c r="X1327" s="72"/>
      <c r="Y1327" s="72"/>
      <c r="Z1327" s="45">
        <v>7</v>
      </c>
      <c r="AA1327" s="65">
        <v>73</v>
      </c>
      <c r="AB1327" s="65">
        <v>84</v>
      </c>
      <c r="AC1327" s="25"/>
      <c r="AD1327" s="25"/>
      <c r="BA1327" s="228"/>
    </row>
    <row r="1328" spans="1:53" ht="15.75" thickBot="1" x14ac:dyDescent="0.3">
      <c r="A1328" s="88"/>
      <c r="B1328" s="280"/>
      <c r="C1328" s="317"/>
      <c r="D1328" s="317"/>
      <c r="E1328" s="319"/>
      <c r="F1328" s="317"/>
      <c r="G1328" s="282"/>
      <c r="H1328" s="282"/>
      <c r="I1328" s="282"/>
      <c r="J1328" s="321"/>
      <c r="K1328" s="317"/>
      <c r="L1328" s="323"/>
      <c r="M1328" s="326"/>
      <c r="N1328" s="326"/>
      <c r="O1328" s="326"/>
      <c r="P1328" s="326"/>
      <c r="Q1328" s="326"/>
      <c r="R1328" s="326"/>
      <c r="S1328" s="326"/>
      <c r="T1328" s="326"/>
      <c r="U1328" s="327"/>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7"/>
      <c r="N1329" s="297"/>
      <c r="O1329" s="297"/>
      <c r="P1329" s="297"/>
      <c r="Q1329" s="297"/>
      <c r="R1329" s="297"/>
      <c r="S1329" s="297"/>
      <c r="T1329" s="297"/>
      <c r="U1329" s="29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7"/>
      <c r="N1330" s="297"/>
      <c r="O1330" s="297"/>
      <c r="P1330" s="297"/>
      <c r="Q1330" s="297"/>
      <c r="R1330" s="297"/>
      <c r="S1330" s="297"/>
      <c r="T1330" s="297"/>
      <c r="U1330" s="29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7"/>
      <c r="N1331" s="297"/>
      <c r="O1331" s="297"/>
      <c r="P1331" s="297"/>
      <c r="Q1331" s="297"/>
      <c r="R1331" s="297"/>
      <c r="S1331" s="297"/>
      <c r="T1331" s="297"/>
      <c r="U1331" s="29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7"/>
      <c r="N1332" s="297"/>
      <c r="O1332" s="297"/>
      <c r="P1332" s="297"/>
      <c r="Q1332" s="297"/>
      <c r="R1332" s="297"/>
      <c r="S1332" s="297"/>
      <c r="T1332" s="297"/>
      <c r="U1332" s="29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7"/>
      <c r="N1333" s="297"/>
      <c r="O1333" s="297"/>
      <c r="P1333" s="297"/>
      <c r="Q1333" s="297"/>
      <c r="R1333" s="297"/>
      <c r="S1333" s="297"/>
      <c r="T1333" s="297"/>
      <c r="U1333" s="29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7"/>
      <c r="N1334" s="297"/>
      <c r="O1334" s="297"/>
      <c r="P1334" s="297"/>
      <c r="Q1334" s="297"/>
      <c r="R1334" s="297"/>
      <c r="S1334" s="297"/>
      <c r="T1334" s="297"/>
      <c r="U1334" s="29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7"/>
      <c r="N1335" s="297"/>
      <c r="O1335" s="297"/>
      <c r="P1335" s="297"/>
      <c r="Q1335" s="297"/>
      <c r="R1335" s="297"/>
      <c r="S1335" s="297"/>
      <c r="T1335" s="297"/>
      <c r="U1335" s="29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7"/>
      <c r="N1336" s="297"/>
      <c r="O1336" s="297"/>
      <c r="P1336" s="297"/>
      <c r="Q1336" s="297"/>
      <c r="R1336" s="297"/>
      <c r="S1336" s="297"/>
      <c r="T1336" s="297"/>
      <c r="U1336" s="29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7"/>
      <c r="N1337" s="297"/>
      <c r="O1337" s="297"/>
      <c r="P1337" s="297"/>
      <c r="Q1337" s="297"/>
      <c r="R1337" s="297"/>
      <c r="S1337" s="297"/>
      <c r="T1337" s="297"/>
      <c r="U1337" s="29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7"/>
      <c r="N1338" s="297"/>
      <c r="O1338" s="297"/>
      <c r="P1338" s="297"/>
      <c r="Q1338" s="297"/>
      <c r="R1338" s="297"/>
      <c r="S1338" s="297"/>
      <c r="T1338" s="297"/>
      <c r="U1338" s="29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7"/>
      <c r="N1339" s="297"/>
      <c r="O1339" s="297"/>
      <c r="P1339" s="297"/>
      <c r="Q1339" s="297"/>
      <c r="R1339" s="297"/>
      <c r="S1339" s="297"/>
      <c r="T1339" s="297"/>
      <c r="U1339" s="29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7"/>
      <c r="N1340" s="297"/>
      <c r="O1340" s="297"/>
      <c r="P1340" s="297"/>
      <c r="Q1340" s="297"/>
      <c r="R1340" s="297"/>
      <c r="S1340" s="297"/>
      <c r="T1340" s="297"/>
      <c r="U1340" s="29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7"/>
      <c r="N1341" s="297"/>
      <c r="O1341" s="297"/>
      <c r="P1341" s="297"/>
      <c r="Q1341" s="297"/>
      <c r="R1341" s="297"/>
      <c r="S1341" s="297"/>
      <c r="T1341" s="297"/>
      <c r="U1341" s="29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7"/>
      <c r="N1342" s="297"/>
      <c r="O1342" s="297"/>
      <c r="P1342" s="297"/>
      <c r="Q1342" s="297"/>
      <c r="R1342" s="297"/>
      <c r="S1342" s="297"/>
      <c r="T1342" s="297"/>
      <c r="U1342" s="29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7"/>
      <c r="N1343" s="297"/>
      <c r="O1343" s="297"/>
      <c r="P1343" s="297"/>
      <c r="Q1343" s="297"/>
      <c r="R1343" s="297"/>
      <c r="S1343" s="297"/>
      <c r="T1343" s="297"/>
      <c r="U1343" s="29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7"/>
      <c r="N1344" s="297"/>
      <c r="O1344" s="297"/>
      <c r="P1344" s="297"/>
      <c r="Q1344" s="297"/>
      <c r="R1344" s="297"/>
      <c r="S1344" s="297"/>
      <c r="T1344" s="297"/>
      <c r="U1344" s="29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7"/>
      <c r="N1345" s="297"/>
      <c r="O1345" s="297"/>
      <c r="P1345" s="297"/>
      <c r="Q1345" s="297"/>
      <c r="R1345" s="297"/>
      <c r="S1345" s="297"/>
      <c r="T1345" s="297"/>
      <c r="U1345" s="29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7"/>
      <c r="N1346" s="297"/>
      <c r="O1346" s="297"/>
      <c r="P1346" s="297"/>
      <c r="Q1346" s="297"/>
      <c r="R1346" s="297"/>
      <c r="S1346" s="297"/>
      <c r="T1346" s="297"/>
      <c r="U1346" s="29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7"/>
      <c r="N1347" s="297"/>
      <c r="O1347" s="297"/>
      <c r="P1347" s="297"/>
      <c r="Q1347" s="297"/>
      <c r="R1347" s="297"/>
      <c r="S1347" s="297"/>
      <c r="T1347" s="297"/>
      <c r="U1347" s="29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7"/>
      <c r="N1348" s="297"/>
      <c r="O1348" s="297"/>
      <c r="P1348" s="297"/>
      <c r="Q1348" s="297"/>
      <c r="R1348" s="297"/>
      <c r="S1348" s="297"/>
      <c r="T1348" s="297"/>
      <c r="U1348" s="29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7"/>
      <c r="N1349" s="297"/>
      <c r="O1349" s="297"/>
      <c r="P1349" s="297"/>
      <c r="Q1349" s="297"/>
      <c r="R1349" s="297"/>
      <c r="S1349" s="297"/>
      <c r="T1349" s="297"/>
      <c r="U1349" s="29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7"/>
      <c r="N1350" s="297"/>
      <c r="O1350" s="297"/>
      <c r="P1350" s="297"/>
      <c r="Q1350" s="297"/>
      <c r="R1350" s="297"/>
      <c r="S1350" s="297"/>
      <c r="T1350" s="297"/>
      <c r="U1350" s="29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7"/>
      <c r="N1351" s="297"/>
      <c r="O1351" s="297"/>
      <c r="P1351" s="297"/>
      <c r="Q1351" s="297"/>
      <c r="R1351" s="297"/>
      <c r="S1351" s="297"/>
      <c r="T1351" s="297"/>
      <c r="U1351" s="29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7"/>
      <c r="N1352" s="297"/>
      <c r="O1352" s="297"/>
      <c r="P1352" s="297"/>
      <c r="Q1352" s="297"/>
      <c r="R1352" s="297"/>
      <c r="S1352" s="297"/>
      <c r="T1352" s="297"/>
      <c r="U1352" s="29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7"/>
      <c r="N1353" s="297"/>
      <c r="O1353" s="297"/>
      <c r="P1353" s="297"/>
      <c r="Q1353" s="297"/>
      <c r="R1353" s="297"/>
      <c r="S1353" s="297"/>
      <c r="T1353" s="297"/>
      <c r="U1353" s="29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3" t="s">
        <v>369</v>
      </c>
      <c r="C1354" s="285"/>
      <c r="D1354" s="79"/>
      <c r="E1354" s="80"/>
      <c r="F1354" s="80"/>
      <c r="G1354" s="81"/>
      <c r="H1354" s="192"/>
      <c r="I1354" s="192"/>
      <c r="J1354" s="192"/>
      <c r="K1354" s="82"/>
      <c r="L1354" s="283" t="s">
        <v>306</v>
      </c>
      <c r="M1354" s="284"/>
      <c r="N1354" s="284"/>
      <c r="O1354" s="284"/>
      <c r="P1354" s="284"/>
      <c r="Q1354" s="284"/>
      <c r="R1354" s="284"/>
      <c r="S1354" s="284"/>
      <c r="T1354" s="284"/>
      <c r="U1354" s="285"/>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3" t="s">
        <v>307</v>
      </c>
      <c r="C1355" s="285"/>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6" t="s">
        <v>222</v>
      </c>
      <c r="C1359" s="287"/>
      <c r="D1359" s="288" t="s">
        <v>223</v>
      </c>
      <c r="E1359" s="289"/>
      <c r="F1359" s="88"/>
      <c r="G1359" s="290" t="s">
        <v>224</v>
      </c>
      <c r="H1359" s="291"/>
      <c r="I1359" s="28">
        <f>SUM(E1370:E1394)</f>
        <v>0</v>
      </c>
      <c r="J1359" s="292" t="s">
        <v>225</v>
      </c>
      <c r="K1359" s="293"/>
      <c r="L1359" s="289"/>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9" t="s">
        <v>226</v>
      </c>
      <c r="AA1359" s="300"/>
      <c r="AB1359" s="301"/>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2" t="s">
        <v>230</v>
      </c>
      <c r="H1360" s="289"/>
      <c r="I1360" s="33">
        <f>E1361-I1359</f>
        <v>0</v>
      </c>
      <c r="J1360" s="303" t="s">
        <v>231</v>
      </c>
      <c r="K1360" s="304"/>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5" t="s">
        <v>232</v>
      </c>
      <c r="AA1360" s="307" t="s">
        <v>233</v>
      </c>
      <c r="AB1360" s="308"/>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11" t="s">
        <v>237</v>
      </c>
      <c r="H1361" s="312"/>
      <c r="I1361" s="35">
        <f>IF(E1361=0,0,12-(MOD(I1359,12)))</f>
        <v>0</v>
      </c>
      <c r="J1361" s="303" t="s">
        <v>238</v>
      </c>
      <c r="K1361" s="304"/>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6"/>
      <c r="AA1361" s="309"/>
      <c r="AB1361" s="310"/>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9" t="s">
        <v>242</v>
      </c>
      <c r="H1362" s="43" t="s">
        <v>243</v>
      </c>
      <c r="I1362" s="35">
        <f>IF(E1362&lt;&gt;0,1,0)</f>
        <v>0</v>
      </c>
      <c r="J1362" s="311" t="s">
        <v>244</v>
      </c>
      <c r="K1362" s="312"/>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80"/>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9" t="s">
        <v>251</v>
      </c>
      <c r="H1364" s="51" t="s">
        <v>252</v>
      </c>
      <c r="I1364" s="112">
        <f>E1363</f>
        <v>0</v>
      </c>
      <c r="J1364" s="313" t="s">
        <v>253</v>
      </c>
      <c r="K1364" s="314"/>
      <c r="L1364" s="315"/>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80"/>
      <c r="H1365" s="47" t="s">
        <v>257</v>
      </c>
      <c r="I1365" s="35" t="str">
        <f>IF(E1363="","0",IF(AND(E1360="EUC",E1361=432), I1364+(203-E1362),IF(E1363=0,0,(E1363+(E1361-E1362)-1))))</f>
        <v>0</v>
      </c>
      <c r="J1365" s="294" t="str">
        <f>IFERROR(IF(OR(E1360="EUC",E1360="SS"),"---",IF(OR(P1359,S1359),"NO 2F Tethers for RPX!",IF(OR(P1361,S1361),"NO 6F Tethers for RPX!","---"))),"---")</f>
        <v>---</v>
      </c>
      <c r="K1365" s="295"/>
      <c r="L1365" s="296"/>
      <c r="M1365" s="294" t="str">
        <f>IF(E1362&gt;60,"Dead Count &gt;60: Consider Downsize","---")</f>
        <v>---</v>
      </c>
      <c r="N1365" s="295"/>
      <c r="O1365" s="295"/>
      <c r="P1365" s="295"/>
      <c r="Q1365" s="295"/>
      <c r="R1365" s="295"/>
      <c r="S1365" s="295"/>
      <c r="T1365" s="295"/>
      <c r="U1365" s="296"/>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4"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5"/>
      <c r="L1366" s="296"/>
      <c r="M1366" s="294" t="str">
        <f>IF(AND(OR(E1360="SS",E1360="RPX",E1360="EUC",E1360="RPX-T"),(OR(C1370="",C1370="Field SPL"))),"Cannot have FlexNap cables without tethers","---")</f>
        <v>---</v>
      </c>
      <c r="N1366" s="295"/>
      <c r="O1366" s="295"/>
      <c r="P1366" s="295"/>
      <c r="Q1366" s="295"/>
      <c r="R1366" s="295"/>
      <c r="S1366" s="295"/>
      <c r="T1366" s="295"/>
      <c r="U1366" s="296"/>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4" t="str">
        <f>IF(AND(OR(E1360="RPX", E1360="RPX-T", E1360="SS"),E1361=216),"NO 216 For RPX, RPX-T, OR SS CABLE","---")</f>
        <v>---</v>
      </c>
      <c r="K1367" s="295"/>
      <c r="L1367" s="296"/>
      <c r="M1367" s="294" t="str" cm="1">
        <f t="array" ref="M1367">IF(AND(E1360="",OR(C1370:C1394="FST",C1370:C1394="REV T",C1370:C1394="DBL REV",C1370:C1394="TPL REV", C1370:C1394="QD REV")),"Non-FlexNap cables cannot have tethers","---")</f>
        <v>---</v>
      </c>
      <c r="N1367" s="295"/>
      <c r="O1367" s="295"/>
      <c r="P1367" s="295"/>
      <c r="Q1367" s="295"/>
      <c r="R1367" s="295"/>
      <c r="S1367" s="295"/>
      <c r="T1367" s="295"/>
      <c r="U1367" s="296"/>
      <c r="V1367" s="25"/>
      <c r="W1367" s="58"/>
      <c r="X1367" s="58"/>
      <c r="Y1367" s="25"/>
      <c r="Z1367" s="45">
        <v>6</v>
      </c>
      <c r="AA1367" s="65">
        <v>61</v>
      </c>
      <c r="AB1367" s="65">
        <v>72</v>
      </c>
      <c r="AC1367" s="25"/>
      <c r="AD1367" s="25"/>
      <c r="BA1367" s="226"/>
    </row>
    <row r="1368" spans="1:53" ht="15.75" customHeight="1" thickBot="1" x14ac:dyDescent="0.3">
      <c r="A1368" s="88"/>
      <c r="B1368" s="279" t="s">
        <v>260</v>
      </c>
      <c r="C1368" s="316" t="s">
        <v>261</v>
      </c>
      <c r="D1368" s="316" t="s">
        <v>262</v>
      </c>
      <c r="E1368" s="318" t="s">
        <v>263</v>
      </c>
      <c r="F1368" s="316" t="s">
        <v>264</v>
      </c>
      <c r="G1368" s="281" t="s">
        <v>265</v>
      </c>
      <c r="H1368" s="281" t="s">
        <v>266</v>
      </c>
      <c r="I1368" s="281" t="s">
        <v>267</v>
      </c>
      <c r="J1368" s="320" t="s">
        <v>268</v>
      </c>
      <c r="K1368" s="316" t="s">
        <v>269</v>
      </c>
      <c r="L1368" s="322" t="s">
        <v>270</v>
      </c>
      <c r="M1368" s="324" t="s">
        <v>271</v>
      </c>
      <c r="N1368" s="324"/>
      <c r="O1368" s="324"/>
      <c r="P1368" s="324"/>
      <c r="Q1368" s="324"/>
      <c r="R1368" s="324"/>
      <c r="S1368" s="324"/>
      <c r="T1368" s="324"/>
      <c r="U1368" s="325"/>
      <c r="V1368" s="107"/>
      <c r="W1368" s="72"/>
      <c r="X1368" s="72"/>
      <c r="Y1368" s="72"/>
      <c r="Z1368" s="45">
        <v>7</v>
      </c>
      <c r="AA1368" s="65">
        <v>73</v>
      </c>
      <c r="AB1368" s="65">
        <v>84</v>
      </c>
      <c r="AC1368" s="25"/>
      <c r="AD1368" s="25"/>
      <c r="BA1368" s="228"/>
    </row>
    <row r="1369" spans="1:53" ht="15.75" thickBot="1" x14ac:dyDescent="0.3">
      <c r="A1369" s="88"/>
      <c r="B1369" s="280"/>
      <c r="C1369" s="317"/>
      <c r="D1369" s="317"/>
      <c r="E1369" s="319"/>
      <c r="F1369" s="317"/>
      <c r="G1369" s="282"/>
      <c r="H1369" s="282"/>
      <c r="I1369" s="282"/>
      <c r="J1369" s="321"/>
      <c r="K1369" s="317"/>
      <c r="L1369" s="323"/>
      <c r="M1369" s="326"/>
      <c r="N1369" s="326"/>
      <c r="O1369" s="326"/>
      <c r="P1369" s="326"/>
      <c r="Q1369" s="326"/>
      <c r="R1369" s="326"/>
      <c r="S1369" s="326"/>
      <c r="T1369" s="326"/>
      <c r="U1369" s="327"/>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7"/>
      <c r="N1370" s="297"/>
      <c r="O1370" s="297"/>
      <c r="P1370" s="297"/>
      <c r="Q1370" s="297"/>
      <c r="R1370" s="297"/>
      <c r="S1370" s="297"/>
      <c r="T1370" s="297"/>
      <c r="U1370" s="29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7"/>
      <c r="N1371" s="297"/>
      <c r="O1371" s="297"/>
      <c r="P1371" s="297"/>
      <c r="Q1371" s="297"/>
      <c r="R1371" s="297"/>
      <c r="S1371" s="297"/>
      <c r="T1371" s="297"/>
      <c r="U1371" s="29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7"/>
      <c r="N1372" s="297"/>
      <c r="O1372" s="297"/>
      <c r="P1372" s="297"/>
      <c r="Q1372" s="297"/>
      <c r="R1372" s="297"/>
      <c r="S1372" s="297"/>
      <c r="T1372" s="297"/>
      <c r="U1372" s="29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7"/>
      <c r="N1373" s="297"/>
      <c r="O1373" s="297"/>
      <c r="P1373" s="297"/>
      <c r="Q1373" s="297"/>
      <c r="R1373" s="297"/>
      <c r="S1373" s="297"/>
      <c r="T1373" s="297"/>
      <c r="U1373" s="29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7"/>
      <c r="N1374" s="297"/>
      <c r="O1374" s="297"/>
      <c r="P1374" s="297"/>
      <c r="Q1374" s="297"/>
      <c r="R1374" s="297"/>
      <c r="S1374" s="297"/>
      <c r="T1374" s="297"/>
      <c r="U1374" s="29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7"/>
      <c r="N1375" s="297"/>
      <c r="O1375" s="297"/>
      <c r="P1375" s="297"/>
      <c r="Q1375" s="297"/>
      <c r="R1375" s="297"/>
      <c r="S1375" s="297"/>
      <c r="T1375" s="297"/>
      <c r="U1375" s="29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7"/>
      <c r="N1376" s="297"/>
      <c r="O1376" s="297"/>
      <c r="P1376" s="297"/>
      <c r="Q1376" s="297"/>
      <c r="R1376" s="297"/>
      <c r="S1376" s="297"/>
      <c r="T1376" s="297"/>
      <c r="U1376" s="29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7"/>
      <c r="N1377" s="297"/>
      <c r="O1377" s="297"/>
      <c r="P1377" s="297"/>
      <c r="Q1377" s="297"/>
      <c r="R1377" s="297"/>
      <c r="S1377" s="297"/>
      <c r="T1377" s="297"/>
      <c r="U1377" s="29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7"/>
      <c r="N1378" s="297"/>
      <c r="O1378" s="297"/>
      <c r="P1378" s="297"/>
      <c r="Q1378" s="297"/>
      <c r="R1378" s="297"/>
      <c r="S1378" s="297"/>
      <c r="T1378" s="297"/>
      <c r="U1378" s="29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7"/>
      <c r="N1379" s="297"/>
      <c r="O1379" s="297"/>
      <c r="P1379" s="297"/>
      <c r="Q1379" s="297"/>
      <c r="R1379" s="297"/>
      <c r="S1379" s="297"/>
      <c r="T1379" s="297"/>
      <c r="U1379" s="29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7"/>
      <c r="N1380" s="297"/>
      <c r="O1380" s="297"/>
      <c r="P1380" s="297"/>
      <c r="Q1380" s="297"/>
      <c r="R1380" s="297"/>
      <c r="S1380" s="297"/>
      <c r="T1380" s="297"/>
      <c r="U1380" s="29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7"/>
      <c r="N1381" s="297"/>
      <c r="O1381" s="297"/>
      <c r="P1381" s="297"/>
      <c r="Q1381" s="297"/>
      <c r="R1381" s="297"/>
      <c r="S1381" s="297"/>
      <c r="T1381" s="297"/>
      <c r="U1381" s="29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7"/>
      <c r="N1382" s="297"/>
      <c r="O1382" s="297"/>
      <c r="P1382" s="297"/>
      <c r="Q1382" s="297"/>
      <c r="R1382" s="297"/>
      <c r="S1382" s="297"/>
      <c r="T1382" s="297"/>
      <c r="U1382" s="29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7"/>
      <c r="N1383" s="297"/>
      <c r="O1383" s="297"/>
      <c r="P1383" s="297"/>
      <c r="Q1383" s="297"/>
      <c r="R1383" s="297"/>
      <c r="S1383" s="297"/>
      <c r="T1383" s="297"/>
      <c r="U1383" s="29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7"/>
      <c r="N1384" s="297"/>
      <c r="O1384" s="297"/>
      <c r="P1384" s="297"/>
      <c r="Q1384" s="297"/>
      <c r="R1384" s="297"/>
      <c r="S1384" s="297"/>
      <c r="T1384" s="297"/>
      <c r="U1384" s="29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7"/>
      <c r="N1385" s="297"/>
      <c r="O1385" s="297"/>
      <c r="P1385" s="297"/>
      <c r="Q1385" s="297"/>
      <c r="R1385" s="297"/>
      <c r="S1385" s="297"/>
      <c r="T1385" s="297"/>
      <c r="U1385" s="29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7"/>
      <c r="N1386" s="297"/>
      <c r="O1386" s="297"/>
      <c r="P1386" s="297"/>
      <c r="Q1386" s="297"/>
      <c r="R1386" s="297"/>
      <c r="S1386" s="297"/>
      <c r="T1386" s="297"/>
      <c r="U1386" s="29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7"/>
      <c r="N1387" s="297"/>
      <c r="O1387" s="297"/>
      <c r="P1387" s="297"/>
      <c r="Q1387" s="297"/>
      <c r="R1387" s="297"/>
      <c r="S1387" s="297"/>
      <c r="T1387" s="297"/>
      <c r="U1387" s="29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7"/>
      <c r="N1388" s="297"/>
      <c r="O1388" s="297"/>
      <c r="P1388" s="297"/>
      <c r="Q1388" s="297"/>
      <c r="R1388" s="297"/>
      <c r="S1388" s="297"/>
      <c r="T1388" s="297"/>
      <c r="U1388" s="29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7"/>
      <c r="N1389" s="297"/>
      <c r="O1389" s="297"/>
      <c r="P1389" s="297"/>
      <c r="Q1389" s="297"/>
      <c r="R1389" s="297"/>
      <c r="S1389" s="297"/>
      <c r="T1389" s="297"/>
      <c r="U1389" s="29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7"/>
      <c r="N1390" s="297"/>
      <c r="O1390" s="297"/>
      <c r="P1390" s="297"/>
      <c r="Q1390" s="297"/>
      <c r="R1390" s="297"/>
      <c r="S1390" s="297"/>
      <c r="T1390" s="297"/>
      <c r="U1390" s="29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7"/>
      <c r="N1391" s="297"/>
      <c r="O1391" s="297"/>
      <c r="P1391" s="297"/>
      <c r="Q1391" s="297"/>
      <c r="R1391" s="297"/>
      <c r="S1391" s="297"/>
      <c r="T1391" s="297"/>
      <c r="U1391" s="29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7"/>
      <c r="N1392" s="297"/>
      <c r="O1392" s="297"/>
      <c r="P1392" s="297"/>
      <c r="Q1392" s="297"/>
      <c r="R1392" s="297"/>
      <c r="S1392" s="297"/>
      <c r="T1392" s="297"/>
      <c r="U1392" s="29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7"/>
      <c r="N1393" s="297"/>
      <c r="O1393" s="297"/>
      <c r="P1393" s="297"/>
      <c r="Q1393" s="297"/>
      <c r="R1393" s="297"/>
      <c r="S1393" s="297"/>
      <c r="T1393" s="297"/>
      <c r="U1393" s="29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7"/>
      <c r="N1394" s="297"/>
      <c r="O1394" s="297"/>
      <c r="P1394" s="297"/>
      <c r="Q1394" s="297"/>
      <c r="R1394" s="297"/>
      <c r="S1394" s="297"/>
      <c r="T1394" s="297"/>
      <c r="U1394" s="29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3" t="s">
        <v>371</v>
      </c>
      <c r="C1395" s="285"/>
      <c r="D1395" s="79"/>
      <c r="E1395" s="80"/>
      <c r="F1395" s="80"/>
      <c r="G1395" s="81"/>
      <c r="H1395" s="192"/>
      <c r="I1395" s="192"/>
      <c r="J1395" s="192"/>
      <c r="K1395" s="82"/>
      <c r="L1395" s="283" t="s">
        <v>306</v>
      </c>
      <c r="M1395" s="284"/>
      <c r="N1395" s="284"/>
      <c r="O1395" s="284"/>
      <c r="P1395" s="284"/>
      <c r="Q1395" s="284"/>
      <c r="R1395" s="284"/>
      <c r="S1395" s="284"/>
      <c r="T1395" s="284"/>
      <c r="U1395" s="285"/>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3" t="s">
        <v>307</v>
      </c>
      <c r="C1396" s="285"/>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6" t="s">
        <v>222</v>
      </c>
      <c r="C1400" s="287"/>
      <c r="D1400" s="288" t="s">
        <v>223</v>
      </c>
      <c r="E1400" s="289"/>
      <c r="F1400" s="88"/>
      <c r="G1400" s="290" t="s">
        <v>224</v>
      </c>
      <c r="H1400" s="291"/>
      <c r="I1400" s="28">
        <f>SUM(E1411:E1435)</f>
        <v>0</v>
      </c>
      <c r="J1400" s="292" t="s">
        <v>225</v>
      </c>
      <c r="K1400" s="293"/>
      <c r="L1400" s="289"/>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9" t="s">
        <v>226</v>
      </c>
      <c r="AA1400" s="300"/>
      <c r="AB1400" s="301"/>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2" t="s">
        <v>230</v>
      </c>
      <c r="H1401" s="289"/>
      <c r="I1401" s="33">
        <f>E1402-I1400</f>
        <v>0</v>
      </c>
      <c r="J1401" s="303" t="s">
        <v>231</v>
      </c>
      <c r="K1401" s="304"/>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5" t="s">
        <v>232</v>
      </c>
      <c r="AA1401" s="307" t="s">
        <v>233</v>
      </c>
      <c r="AB1401" s="308"/>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11" t="s">
        <v>237</v>
      </c>
      <c r="H1402" s="312"/>
      <c r="I1402" s="35">
        <f>IF(E1402=0,0,12-(MOD(I1400,12)))</f>
        <v>0</v>
      </c>
      <c r="J1402" s="303" t="s">
        <v>238</v>
      </c>
      <c r="K1402" s="304"/>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6"/>
      <c r="AA1402" s="309"/>
      <c r="AB1402" s="310"/>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9" t="s">
        <v>242</v>
      </c>
      <c r="H1403" s="43" t="s">
        <v>243</v>
      </c>
      <c r="I1403" s="35">
        <f>IF(E1403&lt;&gt;0,1,0)</f>
        <v>0</v>
      </c>
      <c r="J1403" s="311" t="s">
        <v>244</v>
      </c>
      <c r="K1403" s="312"/>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80"/>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9" t="s">
        <v>251</v>
      </c>
      <c r="H1405" s="51" t="s">
        <v>252</v>
      </c>
      <c r="I1405" s="112">
        <f>E1404</f>
        <v>0</v>
      </c>
      <c r="J1405" s="313" t="s">
        <v>253</v>
      </c>
      <c r="K1405" s="314"/>
      <c r="L1405" s="315"/>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80"/>
      <c r="H1406" s="47" t="s">
        <v>257</v>
      </c>
      <c r="I1406" s="35" t="str">
        <f>IF(E1404="","0",IF(AND(E1401="EUC",E1402=432), I1405+(203-E1403),IF(E1404=0,0,(E1404+(E1402-E1403)-1))))</f>
        <v>0</v>
      </c>
      <c r="J1406" s="294" t="str">
        <f>IFERROR(IF(OR(E1401="EUC",E1401="SS"),"---",IF(OR(P1400,S1400),"NO 2F Tethers for RPX!",IF(OR(P1402,S1402),"NO 6F Tethers for RPX!","---"))),"---")</f>
        <v>---</v>
      </c>
      <c r="K1406" s="295"/>
      <c r="L1406" s="296"/>
      <c r="M1406" s="294" t="str">
        <f>IF(E1403&gt;60,"Dead Count &gt;60: Consider Downsize","---")</f>
        <v>---</v>
      </c>
      <c r="N1406" s="295"/>
      <c r="O1406" s="295"/>
      <c r="P1406" s="295"/>
      <c r="Q1406" s="295"/>
      <c r="R1406" s="295"/>
      <c r="S1406" s="295"/>
      <c r="T1406" s="295"/>
      <c r="U1406" s="296"/>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4"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5"/>
      <c r="L1407" s="296"/>
      <c r="M1407" s="294" t="str">
        <f>IF(AND(OR(E1401="SS",E1401="RPX",E1401="EUC",E1401="RPX-T"),(OR(C1411="",C1411="Field SPL"))),"Cannot have FlexNap cables without tethers","---")</f>
        <v>---</v>
      </c>
      <c r="N1407" s="295"/>
      <c r="O1407" s="295"/>
      <c r="P1407" s="295"/>
      <c r="Q1407" s="295"/>
      <c r="R1407" s="295"/>
      <c r="S1407" s="295"/>
      <c r="T1407" s="295"/>
      <c r="U1407" s="296"/>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4" t="str">
        <f>IF(AND(OR(E1401="RPX", E1401="RPX-T", E1401="SS"),E1402=216),"NO 216 For RPX, RPX-T, OR SS CABLE","---")</f>
        <v>---</v>
      </c>
      <c r="K1408" s="295"/>
      <c r="L1408" s="296"/>
      <c r="M1408" s="294" t="str" cm="1">
        <f t="array" ref="M1408">IF(AND(E1401="",OR(C1411:C1435="FST",C1411:C1435="REV T",C1411:C1435="DBL REV",C1411:C1435="TPL REV", C1411:C1435="QD REV")),"Non-FlexNap cables cannot have tethers","---")</f>
        <v>---</v>
      </c>
      <c r="N1408" s="295"/>
      <c r="O1408" s="295"/>
      <c r="P1408" s="295"/>
      <c r="Q1408" s="295"/>
      <c r="R1408" s="295"/>
      <c r="S1408" s="295"/>
      <c r="T1408" s="295"/>
      <c r="U1408" s="296"/>
      <c r="V1408" s="25"/>
      <c r="W1408" s="58"/>
      <c r="X1408" s="58"/>
      <c r="Y1408" s="25"/>
      <c r="Z1408" s="45">
        <v>6</v>
      </c>
      <c r="AA1408" s="65">
        <v>61</v>
      </c>
      <c r="AB1408" s="65">
        <v>72</v>
      </c>
      <c r="AC1408" s="25"/>
      <c r="AD1408" s="25"/>
      <c r="BA1408" s="226"/>
    </row>
    <row r="1409" spans="1:53" ht="15.75" customHeight="1" thickBot="1" x14ac:dyDescent="0.3">
      <c r="A1409" s="88"/>
      <c r="B1409" s="279" t="s">
        <v>260</v>
      </c>
      <c r="C1409" s="316" t="s">
        <v>261</v>
      </c>
      <c r="D1409" s="316" t="s">
        <v>262</v>
      </c>
      <c r="E1409" s="318" t="s">
        <v>263</v>
      </c>
      <c r="F1409" s="316" t="s">
        <v>264</v>
      </c>
      <c r="G1409" s="281" t="s">
        <v>265</v>
      </c>
      <c r="H1409" s="281" t="s">
        <v>266</v>
      </c>
      <c r="I1409" s="281" t="s">
        <v>267</v>
      </c>
      <c r="J1409" s="320" t="s">
        <v>268</v>
      </c>
      <c r="K1409" s="316" t="s">
        <v>269</v>
      </c>
      <c r="L1409" s="322" t="s">
        <v>270</v>
      </c>
      <c r="M1409" s="324" t="s">
        <v>271</v>
      </c>
      <c r="N1409" s="324"/>
      <c r="O1409" s="324"/>
      <c r="P1409" s="324"/>
      <c r="Q1409" s="324"/>
      <c r="R1409" s="324"/>
      <c r="S1409" s="324"/>
      <c r="T1409" s="324"/>
      <c r="U1409" s="325"/>
      <c r="V1409" s="107"/>
      <c r="W1409" s="72"/>
      <c r="X1409" s="72"/>
      <c r="Y1409" s="72"/>
      <c r="Z1409" s="45">
        <v>7</v>
      </c>
      <c r="AA1409" s="65">
        <v>73</v>
      </c>
      <c r="AB1409" s="65">
        <v>84</v>
      </c>
      <c r="AC1409" s="25"/>
      <c r="AD1409" s="25"/>
      <c r="BA1409" s="228"/>
    </row>
    <row r="1410" spans="1:53" ht="15.75" thickBot="1" x14ac:dyDescent="0.3">
      <c r="A1410" s="88"/>
      <c r="B1410" s="280"/>
      <c r="C1410" s="317"/>
      <c r="D1410" s="317"/>
      <c r="E1410" s="319"/>
      <c r="F1410" s="317"/>
      <c r="G1410" s="282"/>
      <c r="H1410" s="282"/>
      <c r="I1410" s="282"/>
      <c r="J1410" s="321"/>
      <c r="K1410" s="317"/>
      <c r="L1410" s="323"/>
      <c r="M1410" s="326"/>
      <c r="N1410" s="326"/>
      <c r="O1410" s="326"/>
      <c r="P1410" s="326"/>
      <c r="Q1410" s="326"/>
      <c r="R1410" s="326"/>
      <c r="S1410" s="326"/>
      <c r="T1410" s="326"/>
      <c r="U1410" s="327"/>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7"/>
      <c r="N1411" s="297"/>
      <c r="O1411" s="297"/>
      <c r="P1411" s="297"/>
      <c r="Q1411" s="297"/>
      <c r="R1411" s="297"/>
      <c r="S1411" s="297"/>
      <c r="T1411" s="297"/>
      <c r="U1411" s="29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7"/>
      <c r="N1412" s="297"/>
      <c r="O1412" s="297"/>
      <c r="P1412" s="297"/>
      <c r="Q1412" s="297"/>
      <c r="R1412" s="297"/>
      <c r="S1412" s="297"/>
      <c r="T1412" s="297"/>
      <c r="U1412" s="29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7"/>
      <c r="N1413" s="297"/>
      <c r="O1413" s="297"/>
      <c r="P1413" s="297"/>
      <c r="Q1413" s="297"/>
      <c r="R1413" s="297"/>
      <c r="S1413" s="297"/>
      <c r="T1413" s="297"/>
      <c r="U1413" s="29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7"/>
      <c r="N1414" s="297"/>
      <c r="O1414" s="297"/>
      <c r="P1414" s="297"/>
      <c r="Q1414" s="297"/>
      <c r="R1414" s="297"/>
      <c r="S1414" s="297"/>
      <c r="T1414" s="297"/>
      <c r="U1414" s="29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7"/>
      <c r="N1415" s="297"/>
      <c r="O1415" s="297"/>
      <c r="P1415" s="297"/>
      <c r="Q1415" s="297"/>
      <c r="R1415" s="297"/>
      <c r="S1415" s="297"/>
      <c r="T1415" s="297"/>
      <c r="U1415" s="29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7"/>
      <c r="N1416" s="297"/>
      <c r="O1416" s="297"/>
      <c r="P1416" s="297"/>
      <c r="Q1416" s="297"/>
      <c r="R1416" s="297"/>
      <c r="S1416" s="297"/>
      <c r="T1416" s="297"/>
      <c r="U1416" s="29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7"/>
      <c r="N1417" s="297"/>
      <c r="O1417" s="297"/>
      <c r="P1417" s="297"/>
      <c r="Q1417" s="297"/>
      <c r="R1417" s="297"/>
      <c r="S1417" s="297"/>
      <c r="T1417" s="297"/>
      <c r="U1417" s="29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7"/>
      <c r="N1418" s="297"/>
      <c r="O1418" s="297"/>
      <c r="P1418" s="297"/>
      <c r="Q1418" s="297"/>
      <c r="R1418" s="297"/>
      <c r="S1418" s="297"/>
      <c r="T1418" s="297"/>
      <c r="U1418" s="29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7"/>
      <c r="N1419" s="297"/>
      <c r="O1419" s="297"/>
      <c r="P1419" s="297"/>
      <c r="Q1419" s="297"/>
      <c r="R1419" s="297"/>
      <c r="S1419" s="297"/>
      <c r="T1419" s="297"/>
      <c r="U1419" s="29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7"/>
      <c r="N1420" s="297"/>
      <c r="O1420" s="297"/>
      <c r="P1420" s="297"/>
      <c r="Q1420" s="297"/>
      <c r="R1420" s="297"/>
      <c r="S1420" s="297"/>
      <c r="T1420" s="297"/>
      <c r="U1420" s="29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7"/>
      <c r="N1421" s="297"/>
      <c r="O1421" s="297"/>
      <c r="P1421" s="297"/>
      <c r="Q1421" s="297"/>
      <c r="R1421" s="297"/>
      <c r="S1421" s="297"/>
      <c r="T1421" s="297"/>
      <c r="U1421" s="29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7"/>
      <c r="N1422" s="297"/>
      <c r="O1422" s="297"/>
      <c r="P1422" s="297"/>
      <c r="Q1422" s="297"/>
      <c r="R1422" s="297"/>
      <c r="S1422" s="297"/>
      <c r="T1422" s="297"/>
      <c r="U1422" s="29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7"/>
      <c r="N1423" s="297"/>
      <c r="O1423" s="297"/>
      <c r="P1423" s="297"/>
      <c r="Q1423" s="297"/>
      <c r="R1423" s="297"/>
      <c r="S1423" s="297"/>
      <c r="T1423" s="297"/>
      <c r="U1423" s="29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7"/>
      <c r="N1424" s="297"/>
      <c r="O1424" s="297"/>
      <c r="P1424" s="297"/>
      <c r="Q1424" s="297"/>
      <c r="R1424" s="297"/>
      <c r="S1424" s="297"/>
      <c r="T1424" s="297"/>
      <c r="U1424" s="29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7"/>
      <c r="N1425" s="297"/>
      <c r="O1425" s="297"/>
      <c r="P1425" s="297"/>
      <c r="Q1425" s="297"/>
      <c r="R1425" s="297"/>
      <c r="S1425" s="297"/>
      <c r="T1425" s="297"/>
      <c r="U1425" s="29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7"/>
      <c r="N1426" s="297"/>
      <c r="O1426" s="297"/>
      <c r="P1426" s="297"/>
      <c r="Q1426" s="297"/>
      <c r="R1426" s="297"/>
      <c r="S1426" s="297"/>
      <c r="T1426" s="297"/>
      <c r="U1426" s="29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7"/>
      <c r="N1427" s="297"/>
      <c r="O1427" s="297"/>
      <c r="P1427" s="297"/>
      <c r="Q1427" s="297"/>
      <c r="R1427" s="297"/>
      <c r="S1427" s="297"/>
      <c r="T1427" s="297"/>
      <c r="U1427" s="29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7"/>
      <c r="N1428" s="297"/>
      <c r="O1428" s="297"/>
      <c r="P1428" s="297"/>
      <c r="Q1428" s="297"/>
      <c r="R1428" s="297"/>
      <c r="S1428" s="297"/>
      <c r="T1428" s="297"/>
      <c r="U1428" s="29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7"/>
      <c r="N1429" s="297"/>
      <c r="O1429" s="297"/>
      <c r="P1429" s="297"/>
      <c r="Q1429" s="297"/>
      <c r="R1429" s="297"/>
      <c r="S1429" s="297"/>
      <c r="T1429" s="297"/>
      <c r="U1429" s="29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7"/>
      <c r="N1430" s="297"/>
      <c r="O1430" s="297"/>
      <c r="P1430" s="297"/>
      <c r="Q1430" s="297"/>
      <c r="R1430" s="297"/>
      <c r="S1430" s="297"/>
      <c r="T1430" s="297"/>
      <c r="U1430" s="29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7"/>
      <c r="N1431" s="297"/>
      <c r="O1431" s="297"/>
      <c r="P1431" s="297"/>
      <c r="Q1431" s="297"/>
      <c r="R1431" s="297"/>
      <c r="S1431" s="297"/>
      <c r="T1431" s="297"/>
      <c r="U1431" s="29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7"/>
      <c r="N1432" s="297"/>
      <c r="O1432" s="297"/>
      <c r="P1432" s="297"/>
      <c r="Q1432" s="297"/>
      <c r="R1432" s="297"/>
      <c r="S1432" s="297"/>
      <c r="T1432" s="297"/>
      <c r="U1432" s="29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7"/>
      <c r="N1433" s="297"/>
      <c r="O1433" s="297"/>
      <c r="P1433" s="297"/>
      <c r="Q1433" s="297"/>
      <c r="R1433" s="297"/>
      <c r="S1433" s="297"/>
      <c r="T1433" s="297"/>
      <c r="U1433" s="29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7"/>
      <c r="N1434" s="297"/>
      <c r="O1434" s="297"/>
      <c r="P1434" s="297"/>
      <c r="Q1434" s="297"/>
      <c r="R1434" s="297"/>
      <c r="S1434" s="297"/>
      <c r="T1434" s="297"/>
      <c r="U1434" s="29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7"/>
      <c r="N1435" s="297"/>
      <c r="O1435" s="297"/>
      <c r="P1435" s="297"/>
      <c r="Q1435" s="297"/>
      <c r="R1435" s="297"/>
      <c r="S1435" s="297"/>
      <c r="T1435" s="297"/>
      <c r="U1435" s="29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3" t="s">
        <v>373</v>
      </c>
      <c r="C1436" s="285"/>
      <c r="D1436" s="79"/>
      <c r="E1436" s="80"/>
      <c r="F1436" s="80"/>
      <c r="G1436" s="81"/>
      <c r="H1436" s="192"/>
      <c r="I1436" s="192"/>
      <c r="J1436" s="192"/>
      <c r="K1436" s="82"/>
      <c r="L1436" s="283" t="s">
        <v>306</v>
      </c>
      <c r="M1436" s="284"/>
      <c r="N1436" s="284"/>
      <c r="O1436" s="284"/>
      <c r="P1436" s="284"/>
      <c r="Q1436" s="284"/>
      <c r="R1436" s="284"/>
      <c r="S1436" s="284"/>
      <c r="T1436" s="284"/>
      <c r="U1436" s="285"/>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3" t="s">
        <v>307</v>
      </c>
      <c r="C1437" s="285"/>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6" t="s">
        <v>222</v>
      </c>
      <c r="C1441" s="287"/>
      <c r="D1441" s="288" t="s">
        <v>223</v>
      </c>
      <c r="E1441" s="289"/>
      <c r="F1441" s="88"/>
      <c r="G1441" s="290" t="s">
        <v>224</v>
      </c>
      <c r="H1441" s="291"/>
      <c r="I1441" s="28">
        <f>SUM(E1452:E1476)</f>
        <v>0</v>
      </c>
      <c r="J1441" s="292" t="s">
        <v>225</v>
      </c>
      <c r="K1441" s="293"/>
      <c r="L1441" s="289"/>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9" t="s">
        <v>226</v>
      </c>
      <c r="AA1441" s="300"/>
      <c r="AB1441" s="301"/>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2" t="s">
        <v>230</v>
      </c>
      <c r="H1442" s="289"/>
      <c r="I1442" s="33">
        <f>E1443-I1441</f>
        <v>0</v>
      </c>
      <c r="J1442" s="303" t="s">
        <v>231</v>
      </c>
      <c r="K1442" s="304"/>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5" t="s">
        <v>232</v>
      </c>
      <c r="AA1442" s="307" t="s">
        <v>233</v>
      </c>
      <c r="AB1442" s="308"/>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11" t="s">
        <v>237</v>
      </c>
      <c r="H1443" s="312"/>
      <c r="I1443" s="35">
        <f>IF(E1443=0,0,12-(MOD(I1441,12)))</f>
        <v>0</v>
      </c>
      <c r="J1443" s="303" t="s">
        <v>238</v>
      </c>
      <c r="K1443" s="304"/>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6"/>
      <c r="AA1443" s="309"/>
      <c r="AB1443" s="310"/>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9" t="s">
        <v>242</v>
      </c>
      <c r="H1444" s="43" t="s">
        <v>243</v>
      </c>
      <c r="I1444" s="35">
        <f>IF(E1444&lt;&gt;0,1,0)</f>
        <v>0</v>
      </c>
      <c r="J1444" s="311" t="s">
        <v>244</v>
      </c>
      <c r="K1444" s="312"/>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80"/>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9" t="s">
        <v>251</v>
      </c>
      <c r="H1446" s="51" t="s">
        <v>252</v>
      </c>
      <c r="I1446" s="112">
        <f>E1445</f>
        <v>0</v>
      </c>
      <c r="J1446" s="313" t="s">
        <v>253</v>
      </c>
      <c r="K1446" s="314"/>
      <c r="L1446" s="315"/>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80"/>
      <c r="H1447" s="47" t="s">
        <v>257</v>
      </c>
      <c r="I1447" s="35" t="str">
        <f>IF(E1445="","0",IF(AND(E1442="EUC",E1443=432), I1446+(203-E1444),IF(E1445=0,0,(E1445+(E1443-E1444)-1))))</f>
        <v>0</v>
      </c>
      <c r="J1447" s="294" t="str">
        <f>IFERROR(IF(OR(E1442="EUC",E1442="SS"),"---",IF(OR(P1441,S1441),"NO 2F Tethers for RPX!",IF(OR(P1443,S1443),"NO 6F Tethers for RPX!","---"))),"---")</f>
        <v>---</v>
      </c>
      <c r="K1447" s="295"/>
      <c r="L1447" s="296"/>
      <c r="M1447" s="294" t="str">
        <f>IF(E1444&gt;60,"Dead Count &gt;60: Consider Downsize","---")</f>
        <v>---</v>
      </c>
      <c r="N1447" s="295"/>
      <c r="O1447" s="295"/>
      <c r="P1447" s="295"/>
      <c r="Q1447" s="295"/>
      <c r="R1447" s="295"/>
      <c r="S1447" s="295"/>
      <c r="T1447" s="295"/>
      <c r="U1447" s="296"/>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4"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5"/>
      <c r="L1448" s="296"/>
      <c r="M1448" s="294" t="str">
        <f>IF(AND(OR(E1442="SS",E1442="RPX",E1442="EUC",E1442="RPX-T"),(OR(C1452="",C1452="Field SPL"))),"Cannot have FlexNap cables without tethers","---")</f>
        <v>---</v>
      </c>
      <c r="N1448" s="295"/>
      <c r="O1448" s="295"/>
      <c r="P1448" s="295"/>
      <c r="Q1448" s="295"/>
      <c r="R1448" s="295"/>
      <c r="S1448" s="295"/>
      <c r="T1448" s="295"/>
      <c r="U1448" s="296"/>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4" t="str">
        <f>IF(AND(OR(E1442="RPX", E1442="RPX-T", E1442="SS"),E1443=216),"NO 216 For RPX, RPX-T, OR SS CABLE","---")</f>
        <v>---</v>
      </c>
      <c r="K1449" s="295"/>
      <c r="L1449" s="296"/>
      <c r="M1449" s="294" t="str" cm="1">
        <f t="array" ref="M1449">IF(AND(E1442="",OR(C1452:C1476="FST",C1452:C1476="REV T",C1452:C1476="DBL REV",C1452:C1476="TPL REV", C1452:C1476="QD REV")),"Non-FlexNap cables cannot have tethers","---")</f>
        <v>---</v>
      </c>
      <c r="N1449" s="295"/>
      <c r="O1449" s="295"/>
      <c r="P1449" s="295"/>
      <c r="Q1449" s="295"/>
      <c r="R1449" s="295"/>
      <c r="S1449" s="295"/>
      <c r="T1449" s="295"/>
      <c r="U1449" s="296"/>
      <c r="V1449" s="25"/>
      <c r="W1449" s="58"/>
      <c r="X1449" s="58"/>
      <c r="Y1449" s="25"/>
      <c r="Z1449" s="45">
        <v>6</v>
      </c>
      <c r="AA1449" s="65">
        <v>61</v>
      </c>
      <c r="AB1449" s="65">
        <v>72</v>
      </c>
      <c r="AC1449" s="25"/>
      <c r="AD1449" s="25"/>
      <c r="BA1449" s="226"/>
    </row>
    <row r="1450" spans="1:53" ht="15.75" customHeight="1" thickBot="1" x14ac:dyDescent="0.3">
      <c r="A1450" s="88"/>
      <c r="B1450" s="279" t="s">
        <v>260</v>
      </c>
      <c r="C1450" s="316" t="s">
        <v>261</v>
      </c>
      <c r="D1450" s="316" t="s">
        <v>262</v>
      </c>
      <c r="E1450" s="318" t="s">
        <v>263</v>
      </c>
      <c r="F1450" s="316" t="s">
        <v>264</v>
      </c>
      <c r="G1450" s="281" t="s">
        <v>265</v>
      </c>
      <c r="H1450" s="281" t="s">
        <v>266</v>
      </c>
      <c r="I1450" s="281" t="s">
        <v>267</v>
      </c>
      <c r="J1450" s="320" t="s">
        <v>268</v>
      </c>
      <c r="K1450" s="316" t="s">
        <v>269</v>
      </c>
      <c r="L1450" s="322" t="s">
        <v>270</v>
      </c>
      <c r="M1450" s="324" t="s">
        <v>271</v>
      </c>
      <c r="N1450" s="324"/>
      <c r="O1450" s="324"/>
      <c r="P1450" s="324"/>
      <c r="Q1450" s="324"/>
      <c r="R1450" s="324"/>
      <c r="S1450" s="324"/>
      <c r="T1450" s="324"/>
      <c r="U1450" s="325"/>
      <c r="V1450" s="107"/>
      <c r="W1450" s="72"/>
      <c r="X1450" s="72"/>
      <c r="Y1450" s="72"/>
      <c r="Z1450" s="45">
        <v>7</v>
      </c>
      <c r="AA1450" s="65">
        <v>73</v>
      </c>
      <c r="AB1450" s="65">
        <v>84</v>
      </c>
      <c r="AC1450" s="25"/>
      <c r="AD1450" s="25"/>
      <c r="BA1450" s="228"/>
    </row>
    <row r="1451" spans="1:53" ht="15.75" thickBot="1" x14ac:dyDescent="0.3">
      <c r="A1451" s="88"/>
      <c r="B1451" s="280"/>
      <c r="C1451" s="317"/>
      <c r="D1451" s="317"/>
      <c r="E1451" s="319"/>
      <c r="F1451" s="317"/>
      <c r="G1451" s="282"/>
      <c r="H1451" s="282"/>
      <c r="I1451" s="282"/>
      <c r="J1451" s="321"/>
      <c r="K1451" s="317"/>
      <c r="L1451" s="323"/>
      <c r="M1451" s="326"/>
      <c r="N1451" s="326"/>
      <c r="O1451" s="326"/>
      <c r="P1451" s="326"/>
      <c r="Q1451" s="326"/>
      <c r="R1451" s="326"/>
      <c r="S1451" s="326"/>
      <c r="T1451" s="326"/>
      <c r="U1451" s="327"/>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7"/>
      <c r="N1452" s="297"/>
      <c r="O1452" s="297"/>
      <c r="P1452" s="297"/>
      <c r="Q1452" s="297"/>
      <c r="R1452" s="297"/>
      <c r="S1452" s="297"/>
      <c r="T1452" s="297"/>
      <c r="U1452" s="29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7"/>
      <c r="N1453" s="297"/>
      <c r="O1453" s="297"/>
      <c r="P1453" s="297"/>
      <c r="Q1453" s="297"/>
      <c r="R1453" s="297"/>
      <c r="S1453" s="297"/>
      <c r="T1453" s="297"/>
      <c r="U1453" s="29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7"/>
      <c r="N1454" s="297"/>
      <c r="O1454" s="297"/>
      <c r="P1454" s="297"/>
      <c r="Q1454" s="297"/>
      <c r="R1454" s="297"/>
      <c r="S1454" s="297"/>
      <c r="T1454" s="297"/>
      <c r="U1454" s="29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7"/>
      <c r="N1455" s="297"/>
      <c r="O1455" s="297"/>
      <c r="P1455" s="297"/>
      <c r="Q1455" s="297"/>
      <c r="R1455" s="297"/>
      <c r="S1455" s="297"/>
      <c r="T1455" s="297"/>
      <c r="U1455" s="29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7"/>
      <c r="N1456" s="297"/>
      <c r="O1456" s="297"/>
      <c r="P1456" s="297"/>
      <c r="Q1456" s="297"/>
      <c r="R1456" s="297"/>
      <c r="S1456" s="297"/>
      <c r="T1456" s="297"/>
      <c r="U1456" s="29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7"/>
      <c r="N1457" s="297"/>
      <c r="O1457" s="297"/>
      <c r="P1457" s="297"/>
      <c r="Q1457" s="297"/>
      <c r="R1457" s="297"/>
      <c r="S1457" s="297"/>
      <c r="T1457" s="297"/>
      <c r="U1457" s="29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7"/>
      <c r="N1458" s="297"/>
      <c r="O1458" s="297"/>
      <c r="P1458" s="297"/>
      <c r="Q1458" s="297"/>
      <c r="R1458" s="297"/>
      <c r="S1458" s="297"/>
      <c r="T1458" s="297"/>
      <c r="U1458" s="29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7"/>
      <c r="N1459" s="297"/>
      <c r="O1459" s="297"/>
      <c r="P1459" s="297"/>
      <c r="Q1459" s="297"/>
      <c r="R1459" s="297"/>
      <c r="S1459" s="297"/>
      <c r="T1459" s="297"/>
      <c r="U1459" s="29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7"/>
      <c r="N1460" s="297"/>
      <c r="O1460" s="297"/>
      <c r="P1460" s="297"/>
      <c r="Q1460" s="297"/>
      <c r="R1460" s="297"/>
      <c r="S1460" s="297"/>
      <c r="T1460" s="297"/>
      <c r="U1460" s="29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7"/>
      <c r="N1461" s="297"/>
      <c r="O1461" s="297"/>
      <c r="P1461" s="297"/>
      <c r="Q1461" s="297"/>
      <c r="R1461" s="297"/>
      <c r="S1461" s="297"/>
      <c r="T1461" s="297"/>
      <c r="U1461" s="29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7"/>
      <c r="N1462" s="297"/>
      <c r="O1462" s="297"/>
      <c r="P1462" s="297"/>
      <c r="Q1462" s="297"/>
      <c r="R1462" s="297"/>
      <c r="S1462" s="297"/>
      <c r="T1462" s="297"/>
      <c r="U1462" s="29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7"/>
      <c r="N1463" s="297"/>
      <c r="O1463" s="297"/>
      <c r="P1463" s="297"/>
      <c r="Q1463" s="297"/>
      <c r="R1463" s="297"/>
      <c r="S1463" s="297"/>
      <c r="T1463" s="297"/>
      <c r="U1463" s="29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7"/>
      <c r="N1464" s="297"/>
      <c r="O1464" s="297"/>
      <c r="P1464" s="297"/>
      <c r="Q1464" s="297"/>
      <c r="R1464" s="297"/>
      <c r="S1464" s="297"/>
      <c r="T1464" s="297"/>
      <c r="U1464" s="29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7"/>
      <c r="N1465" s="297"/>
      <c r="O1465" s="297"/>
      <c r="P1465" s="297"/>
      <c r="Q1465" s="297"/>
      <c r="R1465" s="297"/>
      <c r="S1465" s="297"/>
      <c r="T1465" s="297"/>
      <c r="U1465" s="29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7"/>
      <c r="N1466" s="297"/>
      <c r="O1466" s="297"/>
      <c r="P1466" s="297"/>
      <c r="Q1466" s="297"/>
      <c r="R1466" s="297"/>
      <c r="S1466" s="297"/>
      <c r="T1466" s="297"/>
      <c r="U1466" s="29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7"/>
      <c r="N1467" s="297"/>
      <c r="O1467" s="297"/>
      <c r="P1467" s="297"/>
      <c r="Q1467" s="297"/>
      <c r="R1467" s="297"/>
      <c r="S1467" s="297"/>
      <c r="T1467" s="297"/>
      <c r="U1467" s="29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7"/>
      <c r="N1468" s="297"/>
      <c r="O1468" s="297"/>
      <c r="P1468" s="297"/>
      <c r="Q1468" s="297"/>
      <c r="R1468" s="297"/>
      <c r="S1468" s="297"/>
      <c r="T1468" s="297"/>
      <c r="U1468" s="29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7"/>
      <c r="N1469" s="297"/>
      <c r="O1469" s="297"/>
      <c r="P1469" s="297"/>
      <c r="Q1469" s="297"/>
      <c r="R1469" s="297"/>
      <c r="S1469" s="297"/>
      <c r="T1469" s="297"/>
      <c r="U1469" s="29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7"/>
      <c r="N1470" s="297"/>
      <c r="O1470" s="297"/>
      <c r="P1470" s="297"/>
      <c r="Q1470" s="297"/>
      <c r="R1470" s="297"/>
      <c r="S1470" s="297"/>
      <c r="T1470" s="297"/>
      <c r="U1470" s="29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7"/>
      <c r="N1471" s="297"/>
      <c r="O1471" s="297"/>
      <c r="P1471" s="297"/>
      <c r="Q1471" s="297"/>
      <c r="R1471" s="297"/>
      <c r="S1471" s="297"/>
      <c r="T1471" s="297"/>
      <c r="U1471" s="29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7"/>
      <c r="N1472" s="297"/>
      <c r="O1472" s="297"/>
      <c r="P1472" s="297"/>
      <c r="Q1472" s="297"/>
      <c r="R1472" s="297"/>
      <c r="S1472" s="297"/>
      <c r="T1472" s="297"/>
      <c r="U1472" s="29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7"/>
      <c r="N1473" s="297"/>
      <c r="O1473" s="297"/>
      <c r="P1473" s="297"/>
      <c r="Q1473" s="297"/>
      <c r="R1473" s="297"/>
      <c r="S1473" s="297"/>
      <c r="T1473" s="297"/>
      <c r="U1473" s="29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7"/>
      <c r="N1474" s="297"/>
      <c r="O1474" s="297"/>
      <c r="P1474" s="297"/>
      <c r="Q1474" s="297"/>
      <c r="R1474" s="297"/>
      <c r="S1474" s="297"/>
      <c r="T1474" s="297"/>
      <c r="U1474" s="29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7"/>
      <c r="N1475" s="297"/>
      <c r="O1475" s="297"/>
      <c r="P1475" s="297"/>
      <c r="Q1475" s="297"/>
      <c r="R1475" s="297"/>
      <c r="S1475" s="297"/>
      <c r="T1475" s="297"/>
      <c r="U1475" s="29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7"/>
      <c r="N1476" s="297"/>
      <c r="O1476" s="297"/>
      <c r="P1476" s="297"/>
      <c r="Q1476" s="297"/>
      <c r="R1476" s="297"/>
      <c r="S1476" s="297"/>
      <c r="T1476" s="297"/>
      <c r="U1476" s="29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3" t="s">
        <v>375</v>
      </c>
      <c r="C1477" s="285"/>
      <c r="D1477" s="79"/>
      <c r="E1477" s="80"/>
      <c r="F1477" s="80"/>
      <c r="G1477" s="81"/>
      <c r="H1477" s="192"/>
      <c r="I1477" s="192"/>
      <c r="J1477" s="192"/>
      <c r="K1477" s="82"/>
      <c r="L1477" s="283" t="s">
        <v>306</v>
      </c>
      <c r="M1477" s="284"/>
      <c r="N1477" s="284"/>
      <c r="O1477" s="284"/>
      <c r="P1477" s="284"/>
      <c r="Q1477" s="284"/>
      <c r="R1477" s="284"/>
      <c r="S1477" s="284"/>
      <c r="T1477" s="284"/>
      <c r="U1477" s="285"/>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3" t="s">
        <v>307</v>
      </c>
      <c r="C1478" s="285"/>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6" t="s">
        <v>222</v>
      </c>
      <c r="C1482" s="287"/>
      <c r="D1482" s="288" t="s">
        <v>223</v>
      </c>
      <c r="E1482" s="289"/>
      <c r="F1482" s="88"/>
      <c r="G1482" s="290" t="s">
        <v>224</v>
      </c>
      <c r="H1482" s="291"/>
      <c r="I1482" s="28">
        <f>SUM(E1493:E1517)</f>
        <v>0</v>
      </c>
      <c r="J1482" s="292" t="s">
        <v>225</v>
      </c>
      <c r="K1482" s="293"/>
      <c r="L1482" s="289"/>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9" t="s">
        <v>226</v>
      </c>
      <c r="AA1482" s="300"/>
      <c r="AB1482" s="301"/>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2" t="s">
        <v>230</v>
      </c>
      <c r="H1483" s="289"/>
      <c r="I1483" s="33">
        <f>E1484-I1482</f>
        <v>0</v>
      </c>
      <c r="J1483" s="303" t="s">
        <v>231</v>
      </c>
      <c r="K1483" s="304"/>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5" t="s">
        <v>232</v>
      </c>
      <c r="AA1483" s="307" t="s">
        <v>233</v>
      </c>
      <c r="AB1483" s="308"/>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11" t="s">
        <v>237</v>
      </c>
      <c r="H1484" s="312"/>
      <c r="I1484" s="35">
        <f>IF(E1484=0,0,12-(MOD(I1482,12)))</f>
        <v>0</v>
      </c>
      <c r="J1484" s="303" t="s">
        <v>238</v>
      </c>
      <c r="K1484" s="304"/>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6"/>
      <c r="AA1484" s="309"/>
      <c r="AB1484" s="310"/>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9" t="s">
        <v>242</v>
      </c>
      <c r="H1485" s="43" t="s">
        <v>243</v>
      </c>
      <c r="I1485" s="35">
        <f>IF(E1485&lt;&gt;0,1,0)</f>
        <v>0</v>
      </c>
      <c r="J1485" s="311" t="s">
        <v>244</v>
      </c>
      <c r="K1485" s="312"/>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80"/>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9" t="s">
        <v>251</v>
      </c>
      <c r="H1487" s="51" t="s">
        <v>252</v>
      </c>
      <c r="I1487" s="112">
        <f>E1486</f>
        <v>0</v>
      </c>
      <c r="J1487" s="313" t="s">
        <v>253</v>
      </c>
      <c r="K1487" s="314"/>
      <c r="L1487" s="315"/>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80"/>
      <c r="H1488" s="47" t="s">
        <v>257</v>
      </c>
      <c r="I1488" s="35" t="str">
        <f>IF(E1486="","0",IF(AND(E1483="EUC",E1484=432), I1487+(203-E1485),IF(E1486=0,0,(E1486+(E1484-E1485)-1))))</f>
        <v>0</v>
      </c>
      <c r="J1488" s="294" t="str">
        <f>IFERROR(IF(OR(E1483="EUC",E1483="SS"),"---",IF(OR(P1482,S1482),"NO 2F Tethers for RPX!",IF(OR(P1484,S1484),"NO 6F Tethers for RPX!","---"))),"---")</f>
        <v>---</v>
      </c>
      <c r="K1488" s="295"/>
      <c r="L1488" s="296"/>
      <c r="M1488" s="294" t="str">
        <f>IF(E1485&gt;60,"Dead Count &gt;60: Consider Downsize","---")</f>
        <v>---</v>
      </c>
      <c r="N1488" s="295"/>
      <c r="O1488" s="295"/>
      <c r="P1488" s="295"/>
      <c r="Q1488" s="295"/>
      <c r="R1488" s="295"/>
      <c r="S1488" s="295"/>
      <c r="T1488" s="295"/>
      <c r="U1488" s="296"/>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4"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5"/>
      <c r="L1489" s="296"/>
      <c r="M1489" s="294" t="str">
        <f>IF(AND(OR(E1483="SS",E1483="RPX",E1483="EUC",E1483="RPX-T"),(OR(C1493="",C1493="Field SPL"))),"Cannot have FlexNap cables without tethers","---")</f>
        <v>---</v>
      </c>
      <c r="N1489" s="295"/>
      <c r="O1489" s="295"/>
      <c r="P1489" s="295"/>
      <c r="Q1489" s="295"/>
      <c r="R1489" s="295"/>
      <c r="S1489" s="295"/>
      <c r="T1489" s="295"/>
      <c r="U1489" s="296"/>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4" t="str">
        <f>IF(AND(OR(E1483="RPX", E1483="RPX-T", E1483="SS"),E1484=216),"NO 216 For RPX, RPX-T, OR SS CABLE","---")</f>
        <v>---</v>
      </c>
      <c r="K1490" s="295"/>
      <c r="L1490" s="296"/>
      <c r="M1490" s="294" t="str" cm="1">
        <f t="array" ref="M1490">IF(AND(E1483="",OR(C1493:C1517="FST",C1493:C1517="REV T",C1493:C1517="DBL REV",C1493:C1517="TPL REV", C1493:C1517="QD REV")),"Non-FlexNap cables cannot have tethers","---")</f>
        <v>---</v>
      </c>
      <c r="N1490" s="295"/>
      <c r="O1490" s="295"/>
      <c r="P1490" s="295"/>
      <c r="Q1490" s="295"/>
      <c r="R1490" s="295"/>
      <c r="S1490" s="295"/>
      <c r="T1490" s="295"/>
      <c r="U1490" s="296"/>
      <c r="V1490" s="25"/>
      <c r="W1490" s="58"/>
      <c r="X1490" s="58"/>
      <c r="Y1490" s="25"/>
      <c r="Z1490" s="45">
        <v>6</v>
      </c>
      <c r="AA1490" s="65">
        <v>61</v>
      </c>
      <c r="AB1490" s="65">
        <v>72</v>
      </c>
      <c r="AC1490" s="25"/>
      <c r="AD1490" s="25"/>
      <c r="BA1490" s="226"/>
    </row>
    <row r="1491" spans="1:53" ht="15.75" customHeight="1" thickBot="1" x14ac:dyDescent="0.3">
      <c r="A1491" s="88"/>
      <c r="B1491" s="279" t="s">
        <v>260</v>
      </c>
      <c r="C1491" s="316" t="s">
        <v>261</v>
      </c>
      <c r="D1491" s="316" t="s">
        <v>262</v>
      </c>
      <c r="E1491" s="318" t="s">
        <v>263</v>
      </c>
      <c r="F1491" s="316" t="s">
        <v>264</v>
      </c>
      <c r="G1491" s="281" t="s">
        <v>265</v>
      </c>
      <c r="H1491" s="281" t="s">
        <v>266</v>
      </c>
      <c r="I1491" s="281" t="s">
        <v>267</v>
      </c>
      <c r="J1491" s="320" t="s">
        <v>268</v>
      </c>
      <c r="K1491" s="316" t="s">
        <v>269</v>
      </c>
      <c r="L1491" s="322" t="s">
        <v>270</v>
      </c>
      <c r="M1491" s="324" t="s">
        <v>271</v>
      </c>
      <c r="N1491" s="324"/>
      <c r="O1491" s="324"/>
      <c r="P1491" s="324"/>
      <c r="Q1491" s="324"/>
      <c r="R1491" s="324"/>
      <c r="S1491" s="324"/>
      <c r="T1491" s="324"/>
      <c r="U1491" s="325"/>
      <c r="V1491" s="107"/>
      <c r="W1491" s="72"/>
      <c r="X1491" s="72"/>
      <c r="Y1491" s="72"/>
      <c r="Z1491" s="45">
        <v>7</v>
      </c>
      <c r="AA1491" s="65">
        <v>73</v>
      </c>
      <c r="AB1491" s="65">
        <v>84</v>
      </c>
      <c r="AC1491" s="25"/>
      <c r="AD1491" s="25"/>
      <c r="BA1491" s="228"/>
    </row>
    <row r="1492" spans="1:53" ht="15.75" thickBot="1" x14ac:dyDescent="0.3">
      <c r="A1492" s="88"/>
      <c r="B1492" s="280"/>
      <c r="C1492" s="317"/>
      <c r="D1492" s="317"/>
      <c r="E1492" s="319"/>
      <c r="F1492" s="317"/>
      <c r="G1492" s="282"/>
      <c r="H1492" s="282"/>
      <c r="I1492" s="282"/>
      <c r="J1492" s="321"/>
      <c r="K1492" s="317"/>
      <c r="L1492" s="323"/>
      <c r="M1492" s="326"/>
      <c r="N1492" s="326"/>
      <c r="O1492" s="326"/>
      <c r="P1492" s="326"/>
      <c r="Q1492" s="326"/>
      <c r="R1492" s="326"/>
      <c r="S1492" s="326"/>
      <c r="T1492" s="326"/>
      <c r="U1492" s="327"/>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7"/>
      <c r="N1493" s="297"/>
      <c r="O1493" s="297"/>
      <c r="P1493" s="297"/>
      <c r="Q1493" s="297"/>
      <c r="R1493" s="297"/>
      <c r="S1493" s="297"/>
      <c r="T1493" s="297"/>
      <c r="U1493" s="29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7"/>
      <c r="N1494" s="297"/>
      <c r="O1494" s="297"/>
      <c r="P1494" s="297"/>
      <c r="Q1494" s="297"/>
      <c r="R1494" s="297"/>
      <c r="S1494" s="297"/>
      <c r="T1494" s="297"/>
      <c r="U1494" s="29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7"/>
      <c r="N1495" s="297"/>
      <c r="O1495" s="297"/>
      <c r="P1495" s="297"/>
      <c r="Q1495" s="297"/>
      <c r="R1495" s="297"/>
      <c r="S1495" s="297"/>
      <c r="T1495" s="297"/>
      <c r="U1495" s="29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7"/>
      <c r="N1496" s="297"/>
      <c r="O1496" s="297"/>
      <c r="P1496" s="297"/>
      <c r="Q1496" s="297"/>
      <c r="R1496" s="297"/>
      <c r="S1496" s="297"/>
      <c r="T1496" s="297"/>
      <c r="U1496" s="29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7"/>
      <c r="N1497" s="297"/>
      <c r="O1497" s="297"/>
      <c r="P1497" s="297"/>
      <c r="Q1497" s="297"/>
      <c r="R1497" s="297"/>
      <c r="S1497" s="297"/>
      <c r="T1497" s="297"/>
      <c r="U1497" s="29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7"/>
      <c r="N1498" s="297"/>
      <c r="O1498" s="297"/>
      <c r="P1498" s="297"/>
      <c r="Q1498" s="297"/>
      <c r="R1498" s="297"/>
      <c r="S1498" s="297"/>
      <c r="T1498" s="297"/>
      <c r="U1498" s="29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7"/>
      <c r="N1499" s="297"/>
      <c r="O1499" s="297"/>
      <c r="P1499" s="297"/>
      <c r="Q1499" s="297"/>
      <c r="R1499" s="297"/>
      <c r="S1499" s="297"/>
      <c r="T1499" s="297"/>
      <c r="U1499" s="29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7"/>
      <c r="N1500" s="297"/>
      <c r="O1500" s="297"/>
      <c r="P1500" s="297"/>
      <c r="Q1500" s="297"/>
      <c r="R1500" s="297"/>
      <c r="S1500" s="297"/>
      <c r="T1500" s="297"/>
      <c r="U1500" s="29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7"/>
      <c r="N1501" s="297"/>
      <c r="O1501" s="297"/>
      <c r="P1501" s="297"/>
      <c r="Q1501" s="297"/>
      <c r="R1501" s="297"/>
      <c r="S1501" s="297"/>
      <c r="T1501" s="297"/>
      <c r="U1501" s="29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7"/>
      <c r="N1502" s="297"/>
      <c r="O1502" s="297"/>
      <c r="P1502" s="297"/>
      <c r="Q1502" s="297"/>
      <c r="R1502" s="297"/>
      <c r="S1502" s="297"/>
      <c r="T1502" s="297"/>
      <c r="U1502" s="29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7"/>
      <c r="N1503" s="297"/>
      <c r="O1503" s="297"/>
      <c r="P1503" s="297"/>
      <c r="Q1503" s="297"/>
      <c r="R1503" s="297"/>
      <c r="S1503" s="297"/>
      <c r="T1503" s="297"/>
      <c r="U1503" s="29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7"/>
      <c r="N1504" s="297"/>
      <c r="O1504" s="297"/>
      <c r="P1504" s="297"/>
      <c r="Q1504" s="297"/>
      <c r="R1504" s="297"/>
      <c r="S1504" s="297"/>
      <c r="T1504" s="297"/>
      <c r="U1504" s="29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7"/>
      <c r="N1505" s="297"/>
      <c r="O1505" s="297"/>
      <c r="P1505" s="297"/>
      <c r="Q1505" s="297"/>
      <c r="R1505" s="297"/>
      <c r="S1505" s="297"/>
      <c r="T1505" s="297"/>
      <c r="U1505" s="29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7"/>
      <c r="N1506" s="297"/>
      <c r="O1506" s="297"/>
      <c r="P1506" s="297"/>
      <c r="Q1506" s="297"/>
      <c r="R1506" s="297"/>
      <c r="S1506" s="297"/>
      <c r="T1506" s="297"/>
      <c r="U1506" s="29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7"/>
      <c r="N1507" s="297"/>
      <c r="O1507" s="297"/>
      <c r="P1507" s="297"/>
      <c r="Q1507" s="297"/>
      <c r="R1507" s="297"/>
      <c r="S1507" s="297"/>
      <c r="T1507" s="297"/>
      <c r="U1507" s="29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7"/>
      <c r="N1508" s="297"/>
      <c r="O1508" s="297"/>
      <c r="P1508" s="297"/>
      <c r="Q1508" s="297"/>
      <c r="R1508" s="297"/>
      <c r="S1508" s="297"/>
      <c r="T1508" s="297"/>
      <c r="U1508" s="29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7"/>
      <c r="N1509" s="297"/>
      <c r="O1509" s="297"/>
      <c r="P1509" s="297"/>
      <c r="Q1509" s="297"/>
      <c r="R1509" s="297"/>
      <c r="S1509" s="297"/>
      <c r="T1509" s="297"/>
      <c r="U1509" s="29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7"/>
      <c r="N1510" s="297"/>
      <c r="O1510" s="297"/>
      <c r="P1510" s="297"/>
      <c r="Q1510" s="297"/>
      <c r="R1510" s="297"/>
      <c r="S1510" s="297"/>
      <c r="T1510" s="297"/>
      <c r="U1510" s="29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7"/>
      <c r="N1511" s="297"/>
      <c r="O1511" s="297"/>
      <c r="P1511" s="297"/>
      <c r="Q1511" s="297"/>
      <c r="R1511" s="297"/>
      <c r="S1511" s="297"/>
      <c r="T1511" s="297"/>
      <c r="U1511" s="29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7"/>
      <c r="N1512" s="297"/>
      <c r="O1512" s="297"/>
      <c r="P1512" s="297"/>
      <c r="Q1512" s="297"/>
      <c r="R1512" s="297"/>
      <c r="S1512" s="297"/>
      <c r="T1512" s="297"/>
      <c r="U1512" s="29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7"/>
      <c r="N1513" s="297"/>
      <c r="O1513" s="297"/>
      <c r="P1513" s="297"/>
      <c r="Q1513" s="297"/>
      <c r="R1513" s="297"/>
      <c r="S1513" s="297"/>
      <c r="T1513" s="297"/>
      <c r="U1513" s="29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7"/>
      <c r="N1514" s="297"/>
      <c r="O1514" s="297"/>
      <c r="P1514" s="297"/>
      <c r="Q1514" s="297"/>
      <c r="R1514" s="297"/>
      <c r="S1514" s="297"/>
      <c r="T1514" s="297"/>
      <c r="U1514" s="29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7"/>
      <c r="N1515" s="297"/>
      <c r="O1515" s="297"/>
      <c r="P1515" s="297"/>
      <c r="Q1515" s="297"/>
      <c r="R1515" s="297"/>
      <c r="S1515" s="297"/>
      <c r="T1515" s="297"/>
      <c r="U1515" s="29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7"/>
      <c r="N1516" s="297"/>
      <c r="O1516" s="297"/>
      <c r="P1516" s="297"/>
      <c r="Q1516" s="297"/>
      <c r="R1516" s="297"/>
      <c r="S1516" s="297"/>
      <c r="T1516" s="297"/>
      <c r="U1516" s="29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7"/>
      <c r="N1517" s="297"/>
      <c r="O1517" s="297"/>
      <c r="P1517" s="297"/>
      <c r="Q1517" s="297"/>
      <c r="R1517" s="297"/>
      <c r="S1517" s="297"/>
      <c r="T1517" s="297"/>
      <c r="U1517" s="29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3" t="s">
        <v>377</v>
      </c>
      <c r="C1518" s="285"/>
      <c r="D1518" s="79"/>
      <c r="E1518" s="80"/>
      <c r="F1518" s="80"/>
      <c r="G1518" s="81"/>
      <c r="H1518" s="192"/>
      <c r="I1518" s="192"/>
      <c r="J1518" s="192"/>
      <c r="K1518" s="82"/>
      <c r="L1518" s="283" t="s">
        <v>306</v>
      </c>
      <c r="M1518" s="284"/>
      <c r="N1518" s="284"/>
      <c r="O1518" s="284"/>
      <c r="P1518" s="284"/>
      <c r="Q1518" s="284"/>
      <c r="R1518" s="284"/>
      <c r="S1518" s="284"/>
      <c r="T1518" s="284"/>
      <c r="U1518" s="285"/>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3" t="s">
        <v>307</v>
      </c>
      <c r="C1519" s="285"/>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6" t="s">
        <v>222</v>
      </c>
      <c r="C1523" s="287"/>
      <c r="D1523" s="288" t="s">
        <v>223</v>
      </c>
      <c r="E1523" s="289"/>
      <c r="F1523" s="88"/>
      <c r="G1523" s="290" t="s">
        <v>224</v>
      </c>
      <c r="H1523" s="291"/>
      <c r="I1523" s="28">
        <f>SUM(E1534:E1558)</f>
        <v>0</v>
      </c>
      <c r="J1523" s="292" t="s">
        <v>225</v>
      </c>
      <c r="K1523" s="293"/>
      <c r="L1523" s="289"/>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9" t="s">
        <v>226</v>
      </c>
      <c r="AA1523" s="300"/>
      <c r="AB1523" s="301"/>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2" t="s">
        <v>230</v>
      </c>
      <c r="H1524" s="289"/>
      <c r="I1524" s="33">
        <f>E1525-I1523</f>
        <v>0</v>
      </c>
      <c r="J1524" s="303" t="s">
        <v>231</v>
      </c>
      <c r="K1524" s="304"/>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5" t="s">
        <v>232</v>
      </c>
      <c r="AA1524" s="307" t="s">
        <v>233</v>
      </c>
      <c r="AB1524" s="308"/>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11" t="s">
        <v>237</v>
      </c>
      <c r="H1525" s="312"/>
      <c r="I1525" s="35">
        <f>IF(E1525=0,0,12-(MOD(I1523,12)))</f>
        <v>0</v>
      </c>
      <c r="J1525" s="303" t="s">
        <v>238</v>
      </c>
      <c r="K1525" s="304"/>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6"/>
      <c r="AA1525" s="309"/>
      <c r="AB1525" s="310"/>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9" t="s">
        <v>242</v>
      </c>
      <c r="H1526" s="43" t="s">
        <v>243</v>
      </c>
      <c r="I1526" s="35">
        <f>IF(E1526&lt;&gt;0,1,0)</f>
        <v>0</v>
      </c>
      <c r="J1526" s="311" t="s">
        <v>244</v>
      </c>
      <c r="K1526" s="312"/>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80"/>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9" t="s">
        <v>251</v>
      </c>
      <c r="H1528" s="51" t="s">
        <v>252</v>
      </c>
      <c r="I1528" s="112">
        <f>E1527</f>
        <v>0</v>
      </c>
      <c r="J1528" s="313" t="s">
        <v>253</v>
      </c>
      <c r="K1528" s="314"/>
      <c r="L1528" s="315"/>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80"/>
      <c r="H1529" s="47" t="s">
        <v>257</v>
      </c>
      <c r="I1529" s="35" t="str">
        <f>IF(E1527="","0",IF(AND(E1524="EUC",E1525=432), I1528+(203-E1526),IF(E1527=0,0,(E1527+(E1525-E1526)-1))))</f>
        <v>0</v>
      </c>
      <c r="J1529" s="294" t="str">
        <f>IFERROR(IF(OR(E1524="EUC",E1524="SS"),"---",IF(OR(P1523,S1523),"NO 2F Tethers for RPX!",IF(OR(P1525,S1525),"NO 6F Tethers for RPX!","---"))),"---")</f>
        <v>---</v>
      </c>
      <c r="K1529" s="295"/>
      <c r="L1529" s="296"/>
      <c r="M1529" s="294" t="str">
        <f>IF(E1526&gt;60,"Dead Count &gt;60: Consider Downsize","---")</f>
        <v>---</v>
      </c>
      <c r="N1529" s="295"/>
      <c r="O1529" s="295"/>
      <c r="P1529" s="295"/>
      <c r="Q1529" s="295"/>
      <c r="R1529" s="295"/>
      <c r="S1529" s="295"/>
      <c r="T1529" s="295"/>
      <c r="U1529" s="296"/>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4"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5"/>
      <c r="L1530" s="296"/>
      <c r="M1530" s="294" t="str">
        <f>IF(AND(OR(E1524="SS",E1524="RPX",E1524="EUC",E1524="RPX-T"),(OR(C1534="",C1534="Field SPL"))),"Cannot have FlexNap cables without tethers","---")</f>
        <v>---</v>
      </c>
      <c r="N1530" s="295"/>
      <c r="O1530" s="295"/>
      <c r="P1530" s="295"/>
      <c r="Q1530" s="295"/>
      <c r="R1530" s="295"/>
      <c r="S1530" s="295"/>
      <c r="T1530" s="295"/>
      <c r="U1530" s="296"/>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4" t="str">
        <f>IF(AND(OR(E1524="RPX", E1524="RPX-T", E1524="SS"),E1525=216),"NO 216 For RPX, RPX-T, OR SS CABLE","---")</f>
        <v>---</v>
      </c>
      <c r="K1531" s="295"/>
      <c r="L1531" s="296"/>
      <c r="M1531" s="294" t="str" cm="1">
        <f t="array" ref="M1531">IF(AND(E1524="",OR(C1534:C1558="FST",C1534:C1558="REV T",C1534:C1558="DBL REV",C1534:C1558="TPL REV", C1534:C1558="QD REV")),"Non-FlexNap cables cannot have tethers","---")</f>
        <v>---</v>
      </c>
      <c r="N1531" s="295"/>
      <c r="O1531" s="295"/>
      <c r="P1531" s="295"/>
      <c r="Q1531" s="295"/>
      <c r="R1531" s="295"/>
      <c r="S1531" s="295"/>
      <c r="T1531" s="295"/>
      <c r="U1531" s="296"/>
      <c r="V1531" s="25"/>
      <c r="W1531" s="58"/>
      <c r="X1531" s="58"/>
      <c r="Y1531" s="25"/>
      <c r="Z1531" s="45">
        <v>6</v>
      </c>
      <c r="AA1531" s="65">
        <v>61</v>
      </c>
      <c r="AB1531" s="65">
        <v>72</v>
      </c>
      <c r="AC1531" s="25"/>
      <c r="AD1531" s="25"/>
      <c r="BA1531" s="226"/>
    </row>
    <row r="1532" spans="1:53" ht="15.75" customHeight="1" thickBot="1" x14ac:dyDescent="0.3">
      <c r="A1532" s="88"/>
      <c r="B1532" s="279" t="s">
        <v>260</v>
      </c>
      <c r="C1532" s="316" t="s">
        <v>261</v>
      </c>
      <c r="D1532" s="316" t="s">
        <v>262</v>
      </c>
      <c r="E1532" s="318" t="s">
        <v>263</v>
      </c>
      <c r="F1532" s="316" t="s">
        <v>264</v>
      </c>
      <c r="G1532" s="281" t="s">
        <v>265</v>
      </c>
      <c r="H1532" s="281" t="s">
        <v>266</v>
      </c>
      <c r="I1532" s="281" t="s">
        <v>267</v>
      </c>
      <c r="J1532" s="320" t="s">
        <v>268</v>
      </c>
      <c r="K1532" s="316" t="s">
        <v>269</v>
      </c>
      <c r="L1532" s="322" t="s">
        <v>270</v>
      </c>
      <c r="M1532" s="324" t="s">
        <v>271</v>
      </c>
      <c r="N1532" s="324"/>
      <c r="O1532" s="324"/>
      <c r="P1532" s="324"/>
      <c r="Q1532" s="324"/>
      <c r="R1532" s="324"/>
      <c r="S1532" s="324"/>
      <c r="T1532" s="324"/>
      <c r="U1532" s="325"/>
      <c r="V1532" s="107"/>
      <c r="W1532" s="72"/>
      <c r="X1532" s="72"/>
      <c r="Y1532" s="72"/>
      <c r="Z1532" s="45">
        <v>7</v>
      </c>
      <c r="AA1532" s="65">
        <v>73</v>
      </c>
      <c r="AB1532" s="65">
        <v>84</v>
      </c>
      <c r="AC1532" s="25"/>
      <c r="AD1532" s="25"/>
      <c r="BA1532" s="228"/>
    </row>
    <row r="1533" spans="1:53" ht="15.75" thickBot="1" x14ac:dyDescent="0.3">
      <c r="A1533" s="88"/>
      <c r="B1533" s="280"/>
      <c r="C1533" s="317"/>
      <c r="D1533" s="317"/>
      <c r="E1533" s="319"/>
      <c r="F1533" s="317"/>
      <c r="G1533" s="282"/>
      <c r="H1533" s="282"/>
      <c r="I1533" s="282"/>
      <c r="J1533" s="321"/>
      <c r="K1533" s="317"/>
      <c r="L1533" s="323"/>
      <c r="M1533" s="326"/>
      <c r="N1533" s="326"/>
      <c r="O1533" s="326"/>
      <c r="P1533" s="326"/>
      <c r="Q1533" s="326"/>
      <c r="R1533" s="326"/>
      <c r="S1533" s="326"/>
      <c r="T1533" s="326"/>
      <c r="U1533" s="327"/>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7"/>
      <c r="N1534" s="297"/>
      <c r="O1534" s="297"/>
      <c r="P1534" s="297"/>
      <c r="Q1534" s="297"/>
      <c r="R1534" s="297"/>
      <c r="S1534" s="297"/>
      <c r="T1534" s="297"/>
      <c r="U1534" s="29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7"/>
      <c r="N1535" s="297"/>
      <c r="O1535" s="297"/>
      <c r="P1535" s="297"/>
      <c r="Q1535" s="297"/>
      <c r="R1535" s="297"/>
      <c r="S1535" s="297"/>
      <c r="T1535" s="297"/>
      <c r="U1535" s="29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7"/>
      <c r="N1536" s="297"/>
      <c r="O1536" s="297"/>
      <c r="P1536" s="297"/>
      <c r="Q1536" s="297"/>
      <c r="R1536" s="297"/>
      <c r="S1536" s="297"/>
      <c r="T1536" s="297"/>
      <c r="U1536" s="29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7"/>
      <c r="N1537" s="297"/>
      <c r="O1537" s="297"/>
      <c r="P1537" s="297"/>
      <c r="Q1537" s="297"/>
      <c r="R1537" s="297"/>
      <c r="S1537" s="297"/>
      <c r="T1537" s="297"/>
      <c r="U1537" s="29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7"/>
      <c r="N1538" s="297"/>
      <c r="O1538" s="297"/>
      <c r="P1538" s="297"/>
      <c r="Q1538" s="297"/>
      <c r="R1538" s="297"/>
      <c r="S1538" s="297"/>
      <c r="T1538" s="297"/>
      <c r="U1538" s="29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7"/>
      <c r="N1539" s="297"/>
      <c r="O1539" s="297"/>
      <c r="P1539" s="297"/>
      <c r="Q1539" s="297"/>
      <c r="R1539" s="297"/>
      <c r="S1539" s="297"/>
      <c r="T1539" s="297"/>
      <c r="U1539" s="29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7"/>
      <c r="N1540" s="297"/>
      <c r="O1540" s="297"/>
      <c r="P1540" s="297"/>
      <c r="Q1540" s="297"/>
      <c r="R1540" s="297"/>
      <c r="S1540" s="297"/>
      <c r="T1540" s="297"/>
      <c r="U1540" s="29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7"/>
      <c r="N1541" s="297"/>
      <c r="O1541" s="297"/>
      <c r="P1541" s="297"/>
      <c r="Q1541" s="297"/>
      <c r="R1541" s="297"/>
      <c r="S1541" s="297"/>
      <c r="T1541" s="297"/>
      <c r="U1541" s="29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7"/>
      <c r="N1542" s="297"/>
      <c r="O1542" s="297"/>
      <c r="P1542" s="297"/>
      <c r="Q1542" s="297"/>
      <c r="R1542" s="297"/>
      <c r="S1542" s="297"/>
      <c r="T1542" s="297"/>
      <c r="U1542" s="29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7"/>
      <c r="N1543" s="297"/>
      <c r="O1543" s="297"/>
      <c r="P1543" s="297"/>
      <c r="Q1543" s="297"/>
      <c r="R1543" s="297"/>
      <c r="S1543" s="297"/>
      <c r="T1543" s="297"/>
      <c r="U1543" s="29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7"/>
      <c r="N1544" s="297"/>
      <c r="O1544" s="297"/>
      <c r="P1544" s="297"/>
      <c r="Q1544" s="297"/>
      <c r="R1544" s="297"/>
      <c r="S1544" s="297"/>
      <c r="T1544" s="297"/>
      <c r="U1544" s="29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7"/>
      <c r="N1545" s="297"/>
      <c r="O1545" s="297"/>
      <c r="P1545" s="297"/>
      <c r="Q1545" s="297"/>
      <c r="R1545" s="297"/>
      <c r="S1545" s="297"/>
      <c r="T1545" s="297"/>
      <c r="U1545" s="29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7"/>
      <c r="N1546" s="297"/>
      <c r="O1546" s="297"/>
      <c r="P1546" s="297"/>
      <c r="Q1546" s="297"/>
      <c r="R1546" s="297"/>
      <c r="S1546" s="297"/>
      <c r="T1546" s="297"/>
      <c r="U1546" s="29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7"/>
      <c r="N1547" s="297"/>
      <c r="O1547" s="297"/>
      <c r="P1547" s="297"/>
      <c r="Q1547" s="297"/>
      <c r="R1547" s="297"/>
      <c r="S1547" s="297"/>
      <c r="T1547" s="297"/>
      <c r="U1547" s="29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7"/>
      <c r="N1548" s="297"/>
      <c r="O1548" s="297"/>
      <c r="P1548" s="297"/>
      <c r="Q1548" s="297"/>
      <c r="R1548" s="297"/>
      <c r="S1548" s="297"/>
      <c r="T1548" s="297"/>
      <c r="U1548" s="29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7"/>
      <c r="N1549" s="297"/>
      <c r="O1549" s="297"/>
      <c r="P1549" s="297"/>
      <c r="Q1549" s="297"/>
      <c r="R1549" s="297"/>
      <c r="S1549" s="297"/>
      <c r="T1549" s="297"/>
      <c r="U1549" s="29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7"/>
      <c r="N1550" s="297"/>
      <c r="O1550" s="297"/>
      <c r="P1550" s="297"/>
      <c r="Q1550" s="297"/>
      <c r="R1550" s="297"/>
      <c r="S1550" s="297"/>
      <c r="T1550" s="297"/>
      <c r="U1550" s="29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7"/>
      <c r="N1551" s="297"/>
      <c r="O1551" s="297"/>
      <c r="P1551" s="297"/>
      <c r="Q1551" s="297"/>
      <c r="R1551" s="297"/>
      <c r="S1551" s="297"/>
      <c r="T1551" s="297"/>
      <c r="U1551" s="29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7"/>
      <c r="N1552" s="297"/>
      <c r="O1552" s="297"/>
      <c r="P1552" s="297"/>
      <c r="Q1552" s="297"/>
      <c r="R1552" s="297"/>
      <c r="S1552" s="297"/>
      <c r="T1552" s="297"/>
      <c r="U1552" s="29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7"/>
      <c r="N1553" s="297"/>
      <c r="O1553" s="297"/>
      <c r="P1553" s="297"/>
      <c r="Q1553" s="297"/>
      <c r="R1553" s="297"/>
      <c r="S1553" s="297"/>
      <c r="T1553" s="297"/>
      <c r="U1553" s="29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7"/>
      <c r="N1554" s="297"/>
      <c r="O1554" s="297"/>
      <c r="P1554" s="297"/>
      <c r="Q1554" s="297"/>
      <c r="R1554" s="297"/>
      <c r="S1554" s="297"/>
      <c r="T1554" s="297"/>
      <c r="U1554" s="29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7"/>
      <c r="N1555" s="297"/>
      <c r="O1555" s="297"/>
      <c r="P1555" s="297"/>
      <c r="Q1555" s="297"/>
      <c r="R1555" s="297"/>
      <c r="S1555" s="297"/>
      <c r="T1555" s="297"/>
      <c r="U1555" s="29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7"/>
      <c r="N1556" s="297"/>
      <c r="O1556" s="297"/>
      <c r="P1556" s="297"/>
      <c r="Q1556" s="297"/>
      <c r="R1556" s="297"/>
      <c r="S1556" s="297"/>
      <c r="T1556" s="297"/>
      <c r="U1556" s="29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7"/>
      <c r="N1557" s="297"/>
      <c r="O1557" s="297"/>
      <c r="P1557" s="297"/>
      <c r="Q1557" s="297"/>
      <c r="R1557" s="297"/>
      <c r="S1557" s="297"/>
      <c r="T1557" s="297"/>
      <c r="U1557" s="29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7"/>
      <c r="N1558" s="297"/>
      <c r="O1558" s="297"/>
      <c r="P1558" s="297"/>
      <c r="Q1558" s="297"/>
      <c r="R1558" s="297"/>
      <c r="S1558" s="297"/>
      <c r="T1558" s="297"/>
      <c r="U1558" s="29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3" t="s">
        <v>379</v>
      </c>
      <c r="C1559" s="285"/>
      <c r="D1559" s="79"/>
      <c r="E1559" s="80"/>
      <c r="F1559" s="80"/>
      <c r="G1559" s="81"/>
      <c r="H1559" s="192"/>
      <c r="I1559" s="192"/>
      <c r="J1559" s="192"/>
      <c r="K1559" s="82"/>
      <c r="L1559" s="283" t="s">
        <v>306</v>
      </c>
      <c r="M1559" s="284"/>
      <c r="N1559" s="284"/>
      <c r="O1559" s="284"/>
      <c r="P1559" s="284"/>
      <c r="Q1559" s="284"/>
      <c r="R1559" s="284"/>
      <c r="S1559" s="284"/>
      <c r="T1559" s="284"/>
      <c r="U1559" s="285"/>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3" t="s">
        <v>307</v>
      </c>
      <c r="C1560" s="285"/>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6" t="s">
        <v>222</v>
      </c>
      <c r="C1564" s="287"/>
      <c r="D1564" s="288" t="s">
        <v>223</v>
      </c>
      <c r="E1564" s="289"/>
      <c r="F1564" s="88"/>
      <c r="G1564" s="290" t="s">
        <v>224</v>
      </c>
      <c r="H1564" s="291"/>
      <c r="I1564" s="28">
        <f>SUM(E1575:E1599)</f>
        <v>0</v>
      </c>
      <c r="J1564" s="292" t="s">
        <v>225</v>
      </c>
      <c r="K1564" s="293"/>
      <c r="L1564" s="289"/>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9" t="s">
        <v>226</v>
      </c>
      <c r="AA1564" s="300"/>
      <c r="AB1564" s="301"/>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2" t="s">
        <v>230</v>
      </c>
      <c r="H1565" s="289"/>
      <c r="I1565" s="33">
        <f>E1566-I1564</f>
        <v>0</v>
      </c>
      <c r="J1565" s="303" t="s">
        <v>231</v>
      </c>
      <c r="K1565" s="304"/>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5" t="s">
        <v>232</v>
      </c>
      <c r="AA1565" s="307" t="s">
        <v>233</v>
      </c>
      <c r="AB1565" s="308"/>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11" t="s">
        <v>237</v>
      </c>
      <c r="H1566" s="312"/>
      <c r="I1566" s="35">
        <f>IF(E1566=0,0,12-(MOD(I1564,12)))</f>
        <v>0</v>
      </c>
      <c r="J1566" s="303" t="s">
        <v>238</v>
      </c>
      <c r="K1566" s="304"/>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6"/>
      <c r="AA1566" s="309"/>
      <c r="AB1566" s="310"/>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9" t="s">
        <v>242</v>
      </c>
      <c r="H1567" s="43" t="s">
        <v>243</v>
      </c>
      <c r="I1567" s="35">
        <f>IF(E1567&lt;&gt;0,1,0)</f>
        <v>0</v>
      </c>
      <c r="J1567" s="311" t="s">
        <v>244</v>
      </c>
      <c r="K1567" s="312"/>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80"/>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9" t="s">
        <v>251</v>
      </c>
      <c r="H1569" s="51" t="s">
        <v>252</v>
      </c>
      <c r="I1569" s="112">
        <f>E1568</f>
        <v>0</v>
      </c>
      <c r="J1569" s="313" t="s">
        <v>253</v>
      </c>
      <c r="K1569" s="314"/>
      <c r="L1569" s="315"/>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80"/>
      <c r="H1570" s="47" t="s">
        <v>257</v>
      </c>
      <c r="I1570" s="35" t="str">
        <f>IF(E1568="","0",IF(AND(E1565="EUC",E1566=432), I1569+(203-E1567),IF(E1568=0,0,(E1568+(E1566-E1567)-1))))</f>
        <v>0</v>
      </c>
      <c r="J1570" s="294" t="str">
        <f>IFERROR(IF(OR(E1565="EUC",E1565="SS"),"---",IF(OR(P1564,S1564),"NO 2F Tethers for RPX!",IF(OR(P1566,S1566),"NO 6F Tethers for RPX!","---"))),"---")</f>
        <v>---</v>
      </c>
      <c r="K1570" s="295"/>
      <c r="L1570" s="296"/>
      <c r="M1570" s="294" t="str">
        <f>IF(E1567&gt;60,"Dead Count &gt;60: Consider Downsize","---")</f>
        <v>---</v>
      </c>
      <c r="N1570" s="295"/>
      <c r="O1570" s="295"/>
      <c r="P1570" s="295"/>
      <c r="Q1570" s="295"/>
      <c r="R1570" s="295"/>
      <c r="S1570" s="295"/>
      <c r="T1570" s="295"/>
      <c r="U1570" s="296"/>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4"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5"/>
      <c r="L1571" s="296"/>
      <c r="M1571" s="294" t="str">
        <f>IF(AND(OR(E1565="SS",E1565="RPX",E1565="EUC",E1565="RPX-T"),(OR(C1575="",C1575="Field SPL"))),"Cannot have FlexNap cables without tethers","---")</f>
        <v>---</v>
      </c>
      <c r="N1571" s="295"/>
      <c r="O1571" s="295"/>
      <c r="P1571" s="295"/>
      <c r="Q1571" s="295"/>
      <c r="R1571" s="295"/>
      <c r="S1571" s="295"/>
      <c r="T1571" s="295"/>
      <c r="U1571" s="296"/>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4" t="str">
        <f>IF(AND(OR(E1565="RPX", E1565="RPX-T", E1565="SS"),E1566=216),"NO 216 For RPX, RPX-T, OR SS CABLE","---")</f>
        <v>---</v>
      </c>
      <c r="K1572" s="295"/>
      <c r="L1572" s="296"/>
      <c r="M1572" s="294" t="str" cm="1">
        <f t="array" ref="M1572">IF(AND(E1565="",OR(C1575:C1599="FST",C1575:C1599="REV T",C1575:C1599="DBL REV",C1575:C1599="TPL REV", C1575:C1599="QD REV")),"Non-FlexNap cables cannot have tethers","---")</f>
        <v>---</v>
      </c>
      <c r="N1572" s="295"/>
      <c r="O1572" s="295"/>
      <c r="P1572" s="295"/>
      <c r="Q1572" s="295"/>
      <c r="R1572" s="295"/>
      <c r="S1572" s="295"/>
      <c r="T1572" s="295"/>
      <c r="U1572" s="296"/>
      <c r="V1572" s="25"/>
      <c r="W1572" s="58"/>
      <c r="X1572" s="58"/>
      <c r="Y1572" s="25"/>
      <c r="Z1572" s="45">
        <v>6</v>
      </c>
      <c r="AA1572" s="65">
        <v>61</v>
      </c>
      <c r="AB1572" s="65">
        <v>72</v>
      </c>
      <c r="AC1572" s="25"/>
      <c r="AD1572" s="25"/>
      <c r="BA1572" s="226"/>
    </row>
    <row r="1573" spans="1:53" ht="15.75" customHeight="1" thickBot="1" x14ac:dyDescent="0.3">
      <c r="A1573" s="88"/>
      <c r="B1573" s="279" t="s">
        <v>260</v>
      </c>
      <c r="C1573" s="316" t="s">
        <v>261</v>
      </c>
      <c r="D1573" s="316" t="s">
        <v>262</v>
      </c>
      <c r="E1573" s="318" t="s">
        <v>263</v>
      </c>
      <c r="F1573" s="316" t="s">
        <v>264</v>
      </c>
      <c r="G1573" s="281" t="s">
        <v>265</v>
      </c>
      <c r="H1573" s="281" t="s">
        <v>266</v>
      </c>
      <c r="I1573" s="281" t="s">
        <v>267</v>
      </c>
      <c r="J1573" s="320" t="s">
        <v>268</v>
      </c>
      <c r="K1573" s="316" t="s">
        <v>269</v>
      </c>
      <c r="L1573" s="322" t="s">
        <v>270</v>
      </c>
      <c r="M1573" s="324" t="s">
        <v>271</v>
      </c>
      <c r="N1573" s="324"/>
      <c r="O1573" s="324"/>
      <c r="P1573" s="324"/>
      <c r="Q1573" s="324"/>
      <c r="R1573" s="324"/>
      <c r="S1573" s="324"/>
      <c r="T1573" s="324"/>
      <c r="U1573" s="325"/>
      <c r="V1573" s="107"/>
      <c r="W1573" s="72"/>
      <c r="X1573" s="72"/>
      <c r="Y1573" s="72"/>
      <c r="Z1573" s="45">
        <v>7</v>
      </c>
      <c r="AA1573" s="65">
        <v>73</v>
      </c>
      <c r="AB1573" s="65">
        <v>84</v>
      </c>
      <c r="AC1573" s="25"/>
      <c r="AD1573" s="25"/>
      <c r="BA1573" s="228"/>
    </row>
    <row r="1574" spans="1:53" ht="15.75" thickBot="1" x14ac:dyDescent="0.3">
      <c r="A1574" s="88"/>
      <c r="B1574" s="280"/>
      <c r="C1574" s="317"/>
      <c r="D1574" s="317"/>
      <c r="E1574" s="319"/>
      <c r="F1574" s="317"/>
      <c r="G1574" s="282"/>
      <c r="H1574" s="282"/>
      <c r="I1574" s="282"/>
      <c r="J1574" s="321"/>
      <c r="K1574" s="317"/>
      <c r="L1574" s="323"/>
      <c r="M1574" s="326"/>
      <c r="N1574" s="326"/>
      <c r="O1574" s="326"/>
      <c r="P1574" s="326"/>
      <c r="Q1574" s="326"/>
      <c r="R1574" s="326"/>
      <c r="S1574" s="326"/>
      <c r="T1574" s="326"/>
      <c r="U1574" s="327"/>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7"/>
      <c r="N1575" s="297"/>
      <c r="O1575" s="297"/>
      <c r="P1575" s="297"/>
      <c r="Q1575" s="297"/>
      <c r="R1575" s="297"/>
      <c r="S1575" s="297"/>
      <c r="T1575" s="297"/>
      <c r="U1575" s="29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7"/>
      <c r="N1576" s="297"/>
      <c r="O1576" s="297"/>
      <c r="P1576" s="297"/>
      <c r="Q1576" s="297"/>
      <c r="R1576" s="297"/>
      <c r="S1576" s="297"/>
      <c r="T1576" s="297"/>
      <c r="U1576" s="29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7"/>
      <c r="N1577" s="297"/>
      <c r="O1577" s="297"/>
      <c r="P1577" s="297"/>
      <c r="Q1577" s="297"/>
      <c r="R1577" s="297"/>
      <c r="S1577" s="297"/>
      <c r="T1577" s="297"/>
      <c r="U1577" s="29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7"/>
      <c r="N1578" s="297"/>
      <c r="O1578" s="297"/>
      <c r="P1578" s="297"/>
      <c r="Q1578" s="297"/>
      <c r="R1578" s="297"/>
      <c r="S1578" s="297"/>
      <c r="T1578" s="297"/>
      <c r="U1578" s="29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7"/>
      <c r="N1579" s="297"/>
      <c r="O1579" s="297"/>
      <c r="P1579" s="297"/>
      <c r="Q1579" s="297"/>
      <c r="R1579" s="297"/>
      <c r="S1579" s="297"/>
      <c r="T1579" s="297"/>
      <c r="U1579" s="29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7"/>
      <c r="N1580" s="297"/>
      <c r="O1580" s="297"/>
      <c r="P1580" s="297"/>
      <c r="Q1580" s="297"/>
      <c r="R1580" s="297"/>
      <c r="S1580" s="297"/>
      <c r="T1580" s="297"/>
      <c r="U1580" s="29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7"/>
      <c r="N1581" s="297"/>
      <c r="O1581" s="297"/>
      <c r="P1581" s="297"/>
      <c r="Q1581" s="297"/>
      <c r="R1581" s="297"/>
      <c r="S1581" s="297"/>
      <c r="T1581" s="297"/>
      <c r="U1581" s="29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7"/>
      <c r="N1582" s="297"/>
      <c r="O1582" s="297"/>
      <c r="P1582" s="297"/>
      <c r="Q1582" s="297"/>
      <c r="R1582" s="297"/>
      <c r="S1582" s="297"/>
      <c r="T1582" s="297"/>
      <c r="U1582" s="29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7"/>
      <c r="N1583" s="297"/>
      <c r="O1583" s="297"/>
      <c r="P1583" s="297"/>
      <c r="Q1583" s="297"/>
      <c r="R1583" s="297"/>
      <c r="S1583" s="297"/>
      <c r="T1583" s="297"/>
      <c r="U1583" s="29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7"/>
      <c r="N1584" s="297"/>
      <c r="O1584" s="297"/>
      <c r="P1584" s="297"/>
      <c r="Q1584" s="297"/>
      <c r="R1584" s="297"/>
      <c r="S1584" s="297"/>
      <c r="T1584" s="297"/>
      <c r="U1584" s="29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7"/>
      <c r="N1585" s="297"/>
      <c r="O1585" s="297"/>
      <c r="P1585" s="297"/>
      <c r="Q1585" s="297"/>
      <c r="R1585" s="297"/>
      <c r="S1585" s="297"/>
      <c r="T1585" s="297"/>
      <c r="U1585" s="29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7"/>
      <c r="N1586" s="297"/>
      <c r="O1586" s="297"/>
      <c r="P1586" s="297"/>
      <c r="Q1586" s="297"/>
      <c r="R1586" s="297"/>
      <c r="S1586" s="297"/>
      <c r="T1586" s="297"/>
      <c r="U1586" s="29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7"/>
      <c r="N1587" s="297"/>
      <c r="O1587" s="297"/>
      <c r="P1587" s="297"/>
      <c r="Q1587" s="297"/>
      <c r="R1587" s="297"/>
      <c r="S1587" s="297"/>
      <c r="T1587" s="297"/>
      <c r="U1587" s="29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7"/>
      <c r="N1588" s="297"/>
      <c r="O1588" s="297"/>
      <c r="P1588" s="297"/>
      <c r="Q1588" s="297"/>
      <c r="R1588" s="297"/>
      <c r="S1588" s="297"/>
      <c r="T1588" s="297"/>
      <c r="U1588" s="29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7"/>
      <c r="N1589" s="297"/>
      <c r="O1589" s="297"/>
      <c r="P1589" s="297"/>
      <c r="Q1589" s="297"/>
      <c r="R1589" s="297"/>
      <c r="S1589" s="297"/>
      <c r="T1589" s="297"/>
      <c r="U1589" s="29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7"/>
      <c r="N1590" s="297"/>
      <c r="O1590" s="297"/>
      <c r="P1590" s="297"/>
      <c r="Q1590" s="297"/>
      <c r="R1590" s="297"/>
      <c r="S1590" s="297"/>
      <c r="T1590" s="297"/>
      <c r="U1590" s="29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7"/>
      <c r="N1591" s="297"/>
      <c r="O1591" s="297"/>
      <c r="P1591" s="297"/>
      <c r="Q1591" s="297"/>
      <c r="R1591" s="297"/>
      <c r="S1591" s="297"/>
      <c r="T1591" s="297"/>
      <c r="U1591" s="29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7"/>
      <c r="N1592" s="297"/>
      <c r="O1592" s="297"/>
      <c r="P1592" s="297"/>
      <c r="Q1592" s="297"/>
      <c r="R1592" s="297"/>
      <c r="S1592" s="297"/>
      <c r="T1592" s="297"/>
      <c r="U1592" s="29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7"/>
      <c r="N1593" s="297"/>
      <c r="O1593" s="297"/>
      <c r="P1593" s="297"/>
      <c r="Q1593" s="297"/>
      <c r="R1593" s="297"/>
      <c r="S1593" s="297"/>
      <c r="T1593" s="297"/>
      <c r="U1593" s="29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7"/>
      <c r="N1594" s="297"/>
      <c r="O1594" s="297"/>
      <c r="P1594" s="297"/>
      <c r="Q1594" s="297"/>
      <c r="R1594" s="297"/>
      <c r="S1594" s="297"/>
      <c r="T1594" s="297"/>
      <c r="U1594" s="29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7"/>
      <c r="N1595" s="297"/>
      <c r="O1595" s="297"/>
      <c r="P1595" s="297"/>
      <c r="Q1595" s="297"/>
      <c r="R1595" s="297"/>
      <c r="S1595" s="297"/>
      <c r="T1595" s="297"/>
      <c r="U1595" s="29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7"/>
      <c r="N1596" s="297"/>
      <c r="O1596" s="297"/>
      <c r="P1596" s="297"/>
      <c r="Q1596" s="297"/>
      <c r="R1596" s="297"/>
      <c r="S1596" s="297"/>
      <c r="T1596" s="297"/>
      <c r="U1596" s="29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7"/>
      <c r="N1597" s="297"/>
      <c r="O1597" s="297"/>
      <c r="P1597" s="297"/>
      <c r="Q1597" s="297"/>
      <c r="R1597" s="297"/>
      <c r="S1597" s="297"/>
      <c r="T1597" s="297"/>
      <c r="U1597" s="29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7"/>
      <c r="N1598" s="297"/>
      <c r="O1598" s="297"/>
      <c r="P1598" s="297"/>
      <c r="Q1598" s="297"/>
      <c r="R1598" s="297"/>
      <c r="S1598" s="297"/>
      <c r="T1598" s="297"/>
      <c r="U1598" s="29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7"/>
      <c r="N1599" s="297"/>
      <c r="O1599" s="297"/>
      <c r="P1599" s="297"/>
      <c r="Q1599" s="297"/>
      <c r="R1599" s="297"/>
      <c r="S1599" s="297"/>
      <c r="T1599" s="297"/>
      <c r="U1599" s="29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3" t="s">
        <v>381</v>
      </c>
      <c r="C1600" s="285"/>
      <c r="D1600" s="79"/>
      <c r="E1600" s="80"/>
      <c r="F1600" s="80"/>
      <c r="G1600" s="81"/>
      <c r="H1600" s="192"/>
      <c r="I1600" s="192"/>
      <c r="J1600" s="192"/>
      <c r="K1600" s="82"/>
      <c r="L1600" s="283" t="s">
        <v>306</v>
      </c>
      <c r="M1600" s="284"/>
      <c r="N1600" s="284"/>
      <c r="O1600" s="284"/>
      <c r="P1600" s="284"/>
      <c r="Q1600" s="284"/>
      <c r="R1600" s="284"/>
      <c r="S1600" s="284"/>
      <c r="T1600" s="284"/>
      <c r="U1600" s="285"/>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3" t="s">
        <v>307</v>
      </c>
      <c r="C1601" s="285"/>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6" t="s">
        <v>222</v>
      </c>
      <c r="C1605" s="287"/>
      <c r="D1605" s="288" t="s">
        <v>223</v>
      </c>
      <c r="E1605" s="289"/>
      <c r="F1605" s="88"/>
      <c r="G1605" s="290" t="s">
        <v>224</v>
      </c>
      <c r="H1605" s="291"/>
      <c r="I1605" s="28">
        <f>SUM(E1616:E1640)</f>
        <v>0</v>
      </c>
      <c r="J1605" s="292" t="s">
        <v>225</v>
      </c>
      <c r="K1605" s="293"/>
      <c r="L1605" s="289"/>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9" t="s">
        <v>226</v>
      </c>
      <c r="AA1605" s="300"/>
      <c r="AB1605" s="301"/>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2" t="s">
        <v>230</v>
      </c>
      <c r="H1606" s="289"/>
      <c r="I1606" s="33">
        <f>E1607-I1605</f>
        <v>0</v>
      </c>
      <c r="J1606" s="303" t="s">
        <v>231</v>
      </c>
      <c r="K1606" s="304"/>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5" t="s">
        <v>232</v>
      </c>
      <c r="AA1606" s="307" t="s">
        <v>233</v>
      </c>
      <c r="AB1606" s="308"/>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11" t="s">
        <v>237</v>
      </c>
      <c r="H1607" s="312"/>
      <c r="I1607" s="35">
        <f>IF(E1607=0,0,12-(MOD(I1605,12)))</f>
        <v>0</v>
      </c>
      <c r="J1607" s="303" t="s">
        <v>238</v>
      </c>
      <c r="K1607" s="304"/>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6"/>
      <c r="AA1607" s="309"/>
      <c r="AB1607" s="310"/>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9" t="s">
        <v>242</v>
      </c>
      <c r="H1608" s="43" t="s">
        <v>243</v>
      </c>
      <c r="I1608" s="35">
        <f>IF(E1608&lt;&gt;0,1,0)</f>
        <v>0</v>
      </c>
      <c r="J1608" s="311" t="s">
        <v>244</v>
      </c>
      <c r="K1608" s="312"/>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80"/>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9" t="s">
        <v>251</v>
      </c>
      <c r="H1610" s="51" t="s">
        <v>252</v>
      </c>
      <c r="I1610" s="112">
        <f>E1609</f>
        <v>0</v>
      </c>
      <c r="J1610" s="313" t="s">
        <v>253</v>
      </c>
      <c r="K1610" s="314"/>
      <c r="L1610" s="315"/>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80"/>
      <c r="H1611" s="47" t="s">
        <v>257</v>
      </c>
      <c r="I1611" s="35" t="str">
        <f>IF(E1609="","0",IF(AND(E1606="EUC",E1607=432), I1610+(203-E1608),IF(E1609=0,0,(E1609+(E1607-E1608)-1))))</f>
        <v>0</v>
      </c>
      <c r="J1611" s="294" t="str">
        <f>IFERROR(IF(OR(E1606="EUC",E1606="SS"),"---",IF(OR(P1605,S1605),"NO 2F Tethers for RPX!",IF(OR(P1607,S1607),"NO 6F Tethers for RPX!","---"))),"---")</f>
        <v>---</v>
      </c>
      <c r="K1611" s="295"/>
      <c r="L1611" s="296"/>
      <c r="M1611" s="294" t="str">
        <f>IF(E1608&gt;60,"Dead Count &gt;60: Consider Downsize","---")</f>
        <v>---</v>
      </c>
      <c r="N1611" s="295"/>
      <c r="O1611" s="295"/>
      <c r="P1611" s="295"/>
      <c r="Q1611" s="295"/>
      <c r="R1611" s="295"/>
      <c r="S1611" s="295"/>
      <c r="T1611" s="295"/>
      <c r="U1611" s="296"/>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4"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5"/>
      <c r="L1612" s="296"/>
      <c r="M1612" s="294" t="str">
        <f>IF(AND(OR(E1606="SS",E1606="RPX",E1606="EUC",E1606="RPX-T"),(OR(C1616="",C1616="Field SPL"))),"Cannot have FlexNap cables without tethers","---")</f>
        <v>---</v>
      </c>
      <c r="N1612" s="295"/>
      <c r="O1612" s="295"/>
      <c r="P1612" s="295"/>
      <c r="Q1612" s="295"/>
      <c r="R1612" s="295"/>
      <c r="S1612" s="295"/>
      <c r="T1612" s="295"/>
      <c r="U1612" s="296"/>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4" t="str">
        <f>IF(AND(OR(E1606="RPX", E1606="RPX-T", E1606="SS"),E1607=216),"NO 216 For RPX, RPX-T, OR SS CABLE","---")</f>
        <v>---</v>
      </c>
      <c r="K1613" s="295"/>
      <c r="L1613" s="296"/>
      <c r="M1613" s="294" t="str" cm="1">
        <f t="array" ref="M1613">IF(AND(E1606="",OR(C1616:C1640="FST",C1616:C1640="REV T",C1616:C1640="DBL REV",C1616:C1640="TPL REV", C1616:C1640="QD REV")),"Non-FlexNap cables cannot have tethers","---")</f>
        <v>---</v>
      </c>
      <c r="N1613" s="295"/>
      <c r="O1613" s="295"/>
      <c r="P1613" s="295"/>
      <c r="Q1613" s="295"/>
      <c r="R1613" s="295"/>
      <c r="S1613" s="295"/>
      <c r="T1613" s="295"/>
      <c r="U1613" s="296"/>
      <c r="V1613" s="25"/>
      <c r="W1613" s="58"/>
      <c r="X1613" s="58"/>
      <c r="Y1613" s="25"/>
      <c r="Z1613" s="45">
        <v>6</v>
      </c>
      <c r="AA1613" s="65">
        <v>61</v>
      </c>
      <c r="AB1613" s="65">
        <v>72</v>
      </c>
      <c r="AC1613" s="25"/>
      <c r="AD1613" s="25"/>
      <c r="BA1613" s="226"/>
    </row>
    <row r="1614" spans="1:53" ht="15.75" customHeight="1" thickBot="1" x14ac:dyDescent="0.3">
      <c r="A1614" s="88"/>
      <c r="B1614" s="279" t="s">
        <v>260</v>
      </c>
      <c r="C1614" s="316" t="s">
        <v>261</v>
      </c>
      <c r="D1614" s="316" t="s">
        <v>262</v>
      </c>
      <c r="E1614" s="318" t="s">
        <v>263</v>
      </c>
      <c r="F1614" s="316" t="s">
        <v>264</v>
      </c>
      <c r="G1614" s="281" t="s">
        <v>265</v>
      </c>
      <c r="H1614" s="281" t="s">
        <v>266</v>
      </c>
      <c r="I1614" s="281" t="s">
        <v>267</v>
      </c>
      <c r="J1614" s="320" t="s">
        <v>268</v>
      </c>
      <c r="K1614" s="316" t="s">
        <v>269</v>
      </c>
      <c r="L1614" s="322" t="s">
        <v>270</v>
      </c>
      <c r="M1614" s="324" t="s">
        <v>271</v>
      </c>
      <c r="N1614" s="324"/>
      <c r="O1614" s="324"/>
      <c r="P1614" s="324"/>
      <c r="Q1614" s="324"/>
      <c r="R1614" s="324"/>
      <c r="S1614" s="324"/>
      <c r="T1614" s="324"/>
      <c r="U1614" s="325"/>
      <c r="V1614" s="107"/>
      <c r="W1614" s="72"/>
      <c r="X1614" s="72"/>
      <c r="Y1614" s="72"/>
      <c r="Z1614" s="45">
        <v>7</v>
      </c>
      <c r="AA1614" s="65">
        <v>73</v>
      </c>
      <c r="AB1614" s="65">
        <v>84</v>
      </c>
      <c r="AC1614" s="25"/>
      <c r="AD1614" s="25"/>
      <c r="BA1614" s="228"/>
    </row>
    <row r="1615" spans="1:53" ht="15.75" thickBot="1" x14ac:dyDescent="0.3">
      <c r="A1615" s="88"/>
      <c r="B1615" s="280"/>
      <c r="C1615" s="317"/>
      <c r="D1615" s="317"/>
      <c r="E1615" s="319"/>
      <c r="F1615" s="317"/>
      <c r="G1615" s="282"/>
      <c r="H1615" s="282"/>
      <c r="I1615" s="282"/>
      <c r="J1615" s="321"/>
      <c r="K1615" s="317"/>
      <c r="L1615" s="323"/>
      <c r="M1615" s="326"/>
      <c r="N1615" s="326"/>
      <c r="O1615" s="326"/>
      <c r="P1615" s="326"/>
      <c r="Q1615" s="326"/>
      <c r="R1615" s="326"/>
      <c r="S1615" s="326"/>
      <c r="T1615" s="326"/>
      <c r="U1615" s="327"/>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7"/>
      <c r="N1616" s="297"/>
      <c r="O1616" s="297"/>
      <c r="P1616" s="297"/>
      <c r="Q1616" s="297"/>
      <c r="R1616" s="297"/>
      <c r="S1616" s="297"/>
      <c r="T1616" s="297"/>
      <c r="U1616" s="29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7"/>
      <c r="N1617" s="297"/>
      <c r="O1617" s="297"/>
      <c r="P1617" s="297"/>
      <c r="Q1617" s="297"/>
      <c r="R1617" s="297"/>
      <c r="S1617" s="297"/>
      <c r="T1617" s="297"/>
      <c r="U1617" s="29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7"/>
      <c r="N1618" s="297"/>
      <c r="O1618" s="297"/>
      <c r="P1618" s="297"/>
      <c r="Q1618" s="297"/>
      <c r="R1618" s="297"/>
      <c r="S1618" s="297"/>
      <c r="T1618" s="297"/>
      <c r="U1618" s="29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7"/>
      <c r="N1619" s="297"/>
      <c r="O1619" s="297"/>
      <c r="P1619" s="297"/>
      <c r="Q1619" s="297"/>
      <c r="R1619" s="297"/>
      <c r="S1619" s="297"/>
      <c r="T1619" s="297"/>
      <c r="U1619" s="29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7"/>
      <c r="N1620" s="297"/>
      <c r="O1620" s="297"/>
      <c r="P1620" s="297"/>
      <c r="Q1620" s="297"/>
      <c r="R1620" s="297"/>
      <c r="S1620" s="297"/>
      <c r="T1620" s="297"/>
      <c r="U1620" s="29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7"/>
      <c r="N1621" s="297"/>
      <c r="O1621" s="297"/>
      <c r="P1621" s="297"/>
      <c r="Q1621" s="297"/>
      <c r="R1621" s="297"/>
      <c r="S1621" s="297"/>
      <c r="T1621" s="297"/>
      <c r="U1621" s="29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7"/>
      <c r="N1622" s="297"/>
      <c r="O1622" s="297"/>
      <c r="P1622" s="297"/>
      <c r="Q1622" s="297"/>
      <c r="R1622" s="297"/>
      <c r="S1622" s="297"/>
      <c r="T1622" s="297"/>
      <c r="U1622" s="29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7"/>
      <c r="N1623" s="297"/>
      <c r="O1623" s="297"/>
      <c r="P1623" s="297"/>
      <c r="Q1623" s="297"/>
      <c r="R1623" s="297"/>
      <c r="S1623" s="297"/>
      <c r="T1623" s="297"/>
      <c r="U1623" s="29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7"/>
      <c r="N1624" s="297"/>
      <c r="O1624" s="297"/>
      <c r="P1624" s="297"/>
      <c r="Q1624" s="297"/>
      <c r="R1624" s="297"/>
      <c r="S1624" s="297"/>
      <c r="T1624" s="297"/>
      <c r="U1624" s="29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7"/>
      <c r="N1625" s="297"/>
      <c r="O1625" s="297"/>
      <c r="P1625" s="297"/>
      <c r="Q1625" s="297"/>
      <c r="R1625" s="297"/>
      <c r="S1625" s="297"/>
      <c r="T1625" s="297"/>
      <c r="U1625" s="29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7"/>
      <c r="N1626" s="297"/>
      <c r="O1626" s="297"/>
      <c r="P1626" s="297"/>
      <c r="Q1626" s="297"/>
      <c r="R1626" s="297"/>
      <c r="S1626" s="297"/>
      <c r="T1626" s="297"/>
      <c r="U1626" s="29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7"/>
      <c r="N1627" s="297"/>
      <c r="O1627" s="297"/>
      <c r="P1627" s="297"/>
      <c r="Q1627" s="297"/>
      <c r="R1627" s="297"/>
      <c r="S1627" s="297"/>
      <c r="T1627" s="297"/>
      <c r="U1627" s="29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7"/>
      <c r="N1628" s="297"/>
      <c r="O1628" s="297"/>
      <c r="P1628" s="297"/>
      <c r="Q1628" s="297"/>
      <c r="R1628" s="297"/>
      <c r="S1628" s="297"/>
      <c r="T1628" s="297"/>
      <c r="U1628" s="29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7"/>
      <c r="N1629" s="297"/>
      <c r="O1629" s="297"/>
      <c r="P1629" s="297"/>
      <c r="Q1629" s="297"/>
      <c r="R1629" s="297"/>
      <c r="S1629" s="297"/>
      <c r="T1629" s="297"/>
      <c r="U1629" s="29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7"/>
      <c r="N1630" s="297"/>
      <c r="O1630" s="297"/>
      <c r="P1630" s="297"/>
      <c r="Q1630" s="297"/>
      <c r="R1630" s="297"/>
      <c r="S1630" s="297"/>
      <c r="T1630" s="297"/>
      <c r="U1630" s="29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7"/>
      <c r="N1631" s="297"/>
      <c r="O1631" s="297"/>
      <c r="P1631" s="297"/>
      <c r="Q1631" s="297"/>
      <c r="R1631" s="297"/>
      <c r="S1631" s="297"/>
      <c r="T1631" s="297"/>
      <c r="U1631" s="29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7"/>
      <c r="N1632" s="297"/>
      <c r="O1632" s="297"/>
      <c r="P1632" s="297"/>
      <c r="Q1632" s="297"/>
      <c r="R1632" s="297"/>
      <c r="S1632" s="297"/>
      <c r="T1632" s="297"/>
      <c r="U1632" s="29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7"/>
      <c r="N1633" s="297"/>
      <c r="O1633" s="297"/>
      <c r="P1633" s="297"/>
      <c r="Q1633" s="297"/>
      <c r="R1633" s="297"/>
      <c r="S1633" s="297"/>
      <c r="T1633" s="297"/>
      <c r="U1633" s="29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7"/>
      <c r="N1634" s="297"/>
      <c r="O1634" s="297"/>
      <c r="P1634" s="297"/>
      <c r="Q1634" s="297"/>
      <c r="R1634" s="297"/>
      <c r="S1634" s="297"/>
      <c r="T1634" s="297"/>
      <c r="U1634" s="29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7"/>
      <c r="N1635" s="297"/>
      <c r="O1635" s="297"/>
      <c r="P1635" s="297"/>
      <c r="Q1635" s="297"/>
      <c r="R1635" s="297"/>
      <c r="S1635" s="297"/>
      <c r="T1635" s="297"/>
      <c r="U1635" s="29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7"/>
      <c r="N1636" s="297"/>
      <c r="O1636" s="297"/>
      <c r="P1636" s="297"/>
      <c r="Q1636" s="297"/>
      <c r="R1636" s="297"/>
      <c r="S1636" s="297"/>
      <c r="T1636" s="297"/>
      <c r="U1636" s="29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7"/>
      <c r="N1637" s="297"/>
      <c r="O1637" s="297"/>
      <c r="P1637" s="297"/>
      <c r="Q1637" s="297"/>
      <c r="R1637" s="297"/>
      <c r="S1637" s="297"/>
      <c r="T1637" s="297"/>
      <c r="U1637" s="29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7"/>
      <c r="N1638" s="297"/>
      <c r="O1638" s="297"/>
      <c r="P1638" s="297"/>
      <c r="Q1638" s="297"/>
      <c r="R1638" s="297"/>
      <c r="S1638" s="297"/>
      <c r="T1638" s="297"/>
      <c r="U1638" s="29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7"/>
      <c r="N1639" s="297"/>
      <c r="O1639" s="297"/>
      <c r="P1639" s="297"/>
      <c r="Q1639" s="297"/>
      <c r="R1639" s="297"/>
      <c r="S1639" s="297"/>
      <c r="T1639" s="297"/>
      <c r="U1639" s="29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7"/>
      <c r="N1640" s="297"/>
      <c r="O1640" s="297"/>
      <c r="P1640" s="297"/>
      <c r="Q1640" s="297"/>
      <c r="R1640" s="297"/>
      <c r="S1640" s="297"/>
      <c r="T1640" s="297"/>
      <c r="U1640" s="29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3" t="s">
        <v>383</v>
      </c>
      <c r="C1641" s="285"/>
      <c r="D1641" s="79"/>
      <c r="E1641" s="80"/>
      <c r="F1641" s="80"/>
      <c r="G1641" s="81"/>
      <c r="H1641" s="192"/>
      <c r="I1641" s="192"/>
      <c r="J1641" s="192"/>
      <c r="K1641" s="82"/>
      <c r="L1641" s="283" t="s">
        <v>306</v>
      </c>
      <c r="M1641" s="284"/>
      <c r="N1641" s="284"/>
      <c r="O1641" s="284"/>
      <c r="P1641" s="284"/>
      <c r="Q1641" s="284"/>
      <c r="R1641" s="284"/>
      <c r="S1641" s="284"/>
      <c r="T1641" s="284"/>
      <c r="U1641" s="285"/>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3" t="s">
        <v>307</v>
      </c>
      <c r="C1642" s="285"/>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6" t="s">
        <v>222</v>
      </c>
      <c r="C1646" s="287"/>
      <c r="D1646" s="288" t="s">
        <v>223</v>
      </c>
      <c r="E1646" s="289"/>
      <c r="F1646" s="88"/>
      <c r="G1646" s="290" t="s">
        <v>224</v>
      </c>
      <c r="H1646" s="291"/>
      <c r="I1646" s="28">
        <f>SUM(E1657:E1681)</f>
        <v>0</v>
      </c>
      <c r="J1646" s="292" t="s">
        <v>225</v>
      </c>
      <c r="K1646" s="293"/>
      <c r="L1646" s="289"/>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9" t="s">
        <v>226</v>
      </c>
      <c r="AA1646" s="300"/>
      <c r="AB1646" s="301"/>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2" t="s">
        <v>230</v>
      </c>
      <c r="H1647" s="289"/>
      <c r="I1647" s="33">
        <f>E1648-I1646</f>
        <v>0</v>
      </c>
      <c r="J1647" s="303" t="s">
        <v>231</v>
      </c>
      <c r="K1647" s="304"/>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5" t="s">
        <v>232</v>
      </c>
      <c r="AA1647" s="307" t="s">
        <v>233</v>
      </c>
      <c r="AB1647" s="308"/>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11" t="s">
        <v>237</v>
      </c>
      <c r="H1648" s="312"/>
      <c r="I1648" s="35">
        <f>IF(E1648=0,0,12-(MOD(I1646,12)))</f>
        <v>0</v>
      </c>
      <c r="J1648" s="303" t="s">
        <v>238</v>
      </c>
      <c r="K1648" s="304"/>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6"/>
      <c r="AA1648" s="309"/>
      <c r="AB1648" s="310"/>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9" t="s">
        <v>242</v>
      </c>
      <c r="H1649" s="43" t="s">
        <v>243</v>
      </c>
      <c r="I1649" s="35">
        <f>IF(E1649&lt;&gt;0,1,0)</f>
        <v>0</v>
      </c>
      <c r="J1649" s="311" t="s">
        <v>244</v>
      </c>
      <c r="K1649" s="312"/>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80"/>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9" t="s">
        <v>251</v>
      </c>
      <c r="H1651" s="51" t="s">
        <v>252</v>
      </c>
      <c r="I1651" s="112">
        <f>E1650</f>
        <v>0</v>
      </c>
      <c r="J1651" s="313" t="s">
        <v>253</v>
      </c>
      <c r="K1651" s="314"/>
      <c r="L1651" s="315"/>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80"/>
      <c r="H1652" s="47" t="s">
        <v>257</v>
      </c>
      <c r="I1652" s="35" t="str">
        <f>IF(E1650="","0",IF(AND(E1647="EUC",E1648=432), I1651+(203-E1649),IF(E1650=0,0,(E1650+(E1648-E1649)-1))))</f>
        <v>0</v>
      </c>
      <c r="J1652" s="294" t="str">
        <f>IFERROR(IF(OR(E1647="EUC",E1647="SS"),"---",IF(OR(P1646,S1646),"NO 2F Tethers for RPX!",IF(OR(P1648,S1648),"NO 6F Tethers for RPX!","---"))),"---")</f>
        <v>---</v>
      </c>
      <c r="K1652" s="295"/>
      <c r="L1652" s="296"/>
      <c r="M1652" s="294" t="str">
        <f>IF(E1649&gt;60,"Dead Count &gt;60: Consider Downsize","---")</f>
        <v>---</v>
      </c>
      <c r="N1652" s="295"/>
      <c r="O1652" s="295"/>
      <c r="P1652" s="295"/>
      <c r="Q1652" s="295"/>
      <c r="R1652" s="295"/>
      <c r="S1652" s="295"/>
      <c r="T1652" s="295"/>
      <c r="U1652" s="296"/>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4"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5"/>
      <c r="L1653" s="296"/>
      <c r="M1653" s="294" t="str">
        <f>IF(AND(OR(E1647="SS",E1647="RPX",E1647="EUC",E1647="RPX-T"),(OR(C1657="",C1657="Field SPL"))),"Cannot have FlexNap cables without tethers","---")</f>
        <v>---</v>
      </c>
      <c r="N1653" s="295"/>
      <c r="O1653" s="295"/>
      <c r="P1653" s="295"/>
      <c r="Q1653" s="295"/>
      <c r="R1653" s="295"/>
      <c r="S1653" s="295"/>
      <c r="T1653" s="295"/>
      <c r="U1653" s="296"/>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4" t="str">
        <f>IF(AND(OR(E1647="RPX", E1647="RPX-T", E1647="SS"),E1648=216),"NO 216 For RPX, RPX-T, OR SS CABLE","---")</f>
        <v>---</v>
      </c>
      <c r="K1654" s="295"/>
      <c r="L1654" s="296"/>
      <c r="M1654" s="294" t="str" cm="1">
        <f t="array" ref="M1654">IF(AND(E1647="",OR(C1657:C1681="FST",C1657:C1681="REV T",C1657:C1681="DBL REV",C1657:C1681="TPL REV", C1657:C1681="QD REV")),"Non-FlexNap cables cannot have tethers","---")</f>
        <v>---</v>
      </c>
      <c r="N1654" s="295"/>
      <c r="O1654" s="295"/>
      <c r="P1654" s="295"/>
      <c r="Q1654" s="295"/>
      <c r="R1654" s="295"/>
      <c r="S1654" s="295"/>
      <c r="T1654" s="295"/>
      <c r="U1654" s="296"/>
      <c r="V1654" s="25"/>
      <c r="W1654" s="58"/>
      <c r="X1654" s="58"/>
      <c r="Y1654" s="25"/>
      <c r="Z1654" s="45">
        <v>6</v>
      </c>
      <c r="AA1654" s="65">
        <v>61</v>
      </c>
      <c r="AB1654" s="65">
        <v>72</v>
      </c>
      <c r="AC1654" s="25"/>
      <c r="AD1654" s="25"/>
      <c r="BA1654" s="226"/>
    </row>
    <row r="1655" spans="1:53" ht="15.75" customHeight="1" thickBot="1" x14ac:dyDescent="0.3">
      <c r="A1655" s="88"/>
      <c r="B1655" s="279" t="s">
        <v>260</v>
      </c>
      <c r="C1655" s="316" t="s">
        <v>261</v>
      </c>
      <c r="D1655" s="316" t="s">
        <v>262</v>
      </c>
      <c r="E1655" s="318" t="s">
        <v>263</v>
      </c>
      <c r="F1655" s="316" t="s">
        <v>264</v>
      </c>
      <c r="G1655" s="281" t="s">
        <v>265</v>
      </c>
      <c r="H1655" s="281" t="s">
        <v>266</v>
      </c>
      <c r="I1655" s="281" t="s">
        <v>267</v>
      </c>
      <c r="J1655" s="320" t="s">
        <v>268</v>
      </c>
      <c r="K1655" s="316" t="s">
        <v>269</v>
      </c>
      <c r="L1655" s="322" t="s">
        <v>270</v>
      </c>
      <c r="M1655" s="324" t="s">
        <v>271</v>
      </c>
      <c r="N1655" s="324"/>
      <c r="O1655" s="324"/>
      <c r="P1655" s="324"/>
      <c r="Q1655" s="324"/>
      <c r="R1655" s="324"/>
      <c r="S1655" s="324"/>
      <c r="T1655" s="324"/>
      <c r="U1655" s="325"/>
      <c r="V1655" s="107"/>
      <c r="W1655" s="72"/>
      <c r="X1655" s="72"/>
      <c r="Y1655" s="72"/>
      <c r="Z1655" s="45">
        <v>7</v>
      </c>
      <c r="AA1655" s="65">
        <v>73</v>
      </c>
      <c r="AB1655" s="65">
        <v>84</v>
      </c>
      <c r="AC1655" s="25"/>
      <c r="AD1655" s="25"/>
      <c r="BA1655" s="228"/>
    </row>
    <row r="1656" spans="1:53" ht="15.75" thickBot="1" x14ac:dyDescent="0.3">
      <c r="A1656" s="88"/>
      <c r="B1656" s="280"/>
      <c r="C1656" s="317"/>
      <c r="D1656" s="317"/>
      <c r="E1656" s="319"/>
      <c r="F1656" s="317"/>
      <c r="G1656" s="282"/>
      <c r="H1656" s="282"/>
      <c r="I1656" s="282"/>
      <c r="J1656" s="321"/>
      <c r="K1656" s="317"/>
      <c r="L1656" s="323"/>
      <c r="M1656" s="326"/>
      <c r="N1656" s="326"/>
      <c r="O1656" s="326"/>
      <c r="P1656" s="326"/>
      <c r="Q1656" s="326"/>
      <c r="R1656" s="326"/>
      <c r="S1656" s="326"/>
      <c r="T1656" s="326"/>
      <c r="U1656" s="327"/>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7"/>
      <c r="N1657" s="297"/>
      <c r="O1657" s="297"/>
      <c r="P1657" s="297"/>
      <c r="Q1657" s="297"/>
      <c r="R1657" s="297"/>
      <c r="S1657" s="297"/>
      <c r="T1657" s="297"/>
      <c r="U1657" s="29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7"/>
      <c r="N1658" s="297"/>
      <c r="O1658" s="297"/>
      <c r="P1658" s="297"/>
      <c r="Q1658" s="297"/>
      <c r="R1658" s="297"/>
      <c r="S1658" s="297"/>
      <c r="T1658" s="297"/>
      <c r="U1658" s="29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7"/>
      <c r="N1659" s="297"/>
      <c r="O1659" s="297"/>
      <c r="P1659" s="297"/>
      <c r="Q1659" s="297"/>
      <c r="R1659" s="297"/>
      <c r="S1659" s="297"/>
      <c r="T1659" s="297"/>
      <c r="U1659" s="29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7"/>
      <c r="N1660" s="297"/>
      <c r="O1660" s="297"/>
      <c r="P1660" s="297"/>
      <c r="Q1660" s="297"/>
      <c r="R1660" s="297"/>
      <c r="S1660" s="297"/>
      <c r="T1660" s="297"/>
      <c r="U1660" s="29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7"/>
      <c r="N1661" s="297"/>
      <c r="O1661" s="297"/>
      <c r="P1661" s="297"/>
      <c r="Q1661" s="297"/>
      <c r="R1661" s="297"/>
      <c r="S1661" s="297"/>
      <c r="T1661" s="297"/>
      <c r="U1661" s="29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7"/>
      <c r="N1662" s="297"/>
      <c r="O1662" s="297"/>
      <c r="P1662" s="297"/>
      <c r="Q1662" s="297"/>
      <c r="R1662" s="297"/>
      <c r="S1662" s="297"/>
      <c r="T1662" s="297"/>
      <c r="U1662" s="29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7"/>
      <c r="N1663" s="297"/>
      <c r="O1663" s="297"/>
      <c r="P1663" s="297"/>
      <c r="Q1663" s="297"/>
      <c r="R1663" s="297"/>
      <c r="S1663" s="297"/>
      <c r="T1663" s="297"/>
      <c r="U1663" s="29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7"/>
      <c r="N1664" s="297"/>
      <c r="O1664" s="297"/>
      <c r="P1664" s="297"/>
      <c r="Q1664" s="297"/>
      <c r="R1664" s="297"/>
      <c r="S1664" s="297"/>
      <c r="T1664" s="297"/>
      <c r="U1664" s="29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7"/>
      <c r="N1665" s="297"/>
      <c r="O1665" s="297"/>
      <c r="P1665" s="297"/>
      <c r="Q1665" s="297"/>
      <c r="R1665" s="297"/>
      <c r="S1665" s="297"/>
      <c r="T1665" s="297"/>
      <c r="U1665" s="29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7"/>
      <c r="N1666" s="297"/>
      <c r="O1666" s="297"/>
      <c r="P1666" s="297"/>
      <c r="Q1666" s="297"/>
      <c r="R1666" s="297"/>
      <c r="S1666" s="297"/>
      <c r="T1666" s="297"/>
      <c r="U1666" s="29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7"/>
      <c r="N1667" s="297"/>
      <c r="O1667" s="297"/>
      <c r="P1667" s="297"/>
      <c r="Q1667" s="297"/>
      <c r="R1667" s="297"/>
      <c r="S1667" s="297"/>
      <c r="T1667" s="297"/>
      <c r="U1667" s="29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7"/>
      <c r="N1668" s="297"/>
      <c r="O1668" s="297"/>
      <c r="P1668" s="297"/>
      <c r="Q1668" s="297"/>
      <c r="R1668" s="297"/>
      <c r="S1668" s="297"/>
      <c r="T1668" s="297"/>
      <c r="U1668" s="29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7"/>
      <c r="N1669" s="297"/>
      <c r="O1669" s="297"/>
      <c r="P1669" s="297"/>
      <c r="Q1669" s="297"/>
      <c r="R1669" s="297"/>
      <c r="S1669" s="297"/>
      <c r="T1669" s="297"/>
      <c r="U1669" s="29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7"/>
      <c r="N1670" s="297"/>
      <c r="O1670" s="297"/>
      <c r="P1670" s="297"/>
      <c r="Q1670" s="297"/>
      <c r="R1670" s="297"/>
      <c r="S1670" s="297"/>
      <c r="T1670" s="297"/>
      <c r="U1670" s="29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7"/>
      <c r="N1671" s="297"/>
      <c r="O1671" s="297"/>
      <c r="P1671" s="297"/>
      <c r="Q1671" s="297"/>
      <c r="R1671" s="297"/>
      <c r="S1671" s="297"/>
      <c r="T1671" s="297"/>
      <c r="U1671" s="29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7"/>
      <c r="N1672" s="297"/>
      <c r="O1672" s="297"/>
      <c r="P1672" s="297"/>
      <c r="Q1672" s="297"/>
      <c r="R1672" s="297"/>
      <c r="S1672" s="297"/>
      <c r="T1672" s="297"/>
      <c r="U1672" s="29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7"/>
      <c r="N1673" s="297"/>
      <c r="O1673" s="297"/>
      <c r="P1673" s="297"/>
      <c r="Q1673" s="297"/>
      <c r="R1673" s="297"/>
      <c r="S1673" s="297"/>
      <c r="T1673" s="297"/>
      <c r="U1673" s="29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7"/>
      <c r="N1674" s="297"/>
      <c r="O1674" s="297"/>
      <c r="P1674" s="297"/>
      <c r="Q1674" s="297"/>
      <c r="R1674" s="297"/>
      <c r="S1674" s="297"/>
      <c r="T1674" s="297"/>
      <c r="U1674" s="29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7"/>
      <c r="N1675" s="297"/>
      <c r="O1675" s="297"/>
      <c r="P1675" s="297"/>
      <c r="Q1675" s="297"/>
      <c r="R1675" s="297"/>
      <c r="S1675" s="297"/>
      <c r="T1675" s="297"/>
      <c r="U1675" s="29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7"/>
      <c r="N1676" s="297"/>
      <c r="O1676" s="297"/>
      <c r="P1676" s="297"/>
      <c r="Q1676" s="297"/>
      <c r="R1676" s="297"/>
      <c r="S1676" s="297"/>
      <c r="T1676" s="297"/>
      <c r="U1676" s="29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7"/>
      <c r="N1677" s="297"/>
      <c r="O1677" s="297"/>
      <c r="P1677" s="297"/>
      <c r="Q1677" s="297"/>
      <c r="R1677" s="297"/>
      <c r="S1677" s="297"/>
      <c r="T1677" s="297"/>
      <c r="U1677" s="29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7"/>
      <c r="N1678" s="297"/>
      <c r="O1678" s="297"/>
      <c r="P1678" s="297"/>
      <c r="Q1678" s="297"/>
      <c r="R1678" s="297"/>
      <c r="S1678" s="297"/>
      <c r="T1678" s="297"/>
      <c r="U1678" s="29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7"/>
      <c r="N1679" s="297"/>
      <c r="O1679" s="297"/>
      <c r="P1679" s="297"/>
      <c r="Q1679" s="297"/>
      <c r="R1679" s="297"/>
      <c r="S1679" s="297"/>
      <c r="T1679" s="297"/>
      <c r="U1679" s="29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7"/>
      <c r="N1680" s="297"/>
      <c r="O1680" s="297"/>
      <c r="P1680" s="297"/>
      <c r="Q1680" s="297"/>
      <c r="R1680" s="297"/>
      <c r="S1680" s="297"/>
      <c r="T1680" s="297"/>
      <c r="U1680" s="29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7"/>
      <c r="N1681" s="297"/>
      <c r="O1681" s="297"/>
      <c r="P1681" s="297"/>
      <c r="Q1681" s="297"/>
      <c r="R1681" s="297"/>
      <c r="S1681" s="297"/>
      <c r="T1681" s="297"/>
      <c r="U1681" s="29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3" t="s">
        <v>385</v>
      </c>
      <c r="C1682" s="285"/>
      <c r="D1682" s="79"/>
      <c r="E1682" s="80"/>
      <c r="F1682" s="80"/>
      <c r="G1682" s="81"/>
      <c r="H1682" s="192"/>
      <c r="I1682" s="192"/>
      <c r="J1682" s="192"/>
      <c r="K1682" s="82"/>
      <c r="L1682" s="283" t="s">
        <v>306</v>
      </c>
      <c r="M1682" s="284"/>
      <c r="N1682" s="284"/>
      <c r="O1682" s="284"/>
      <c r="P1682" s="284"/>
      <c r="Q1682" s="284"/>
      <c r="R1682" s="284"/>
      <c r="S1682" s="284"/>
      <c r="T1682" s="284"/>
      <c r="U1682" s="285"/>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3" t="s">
        <v>307</v>
      </c>
      <c r="C1683" s="285"/>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6" t="s">
        <v>222</v>
      </c>
      <c r="C1687" s="287"/>
      <c r="D1687" s="288" t="s">
        <v>223</v>
      </c>
      <c r="E1687" s="289"/>
      <c r="F1687" s="88"/>
      <c r="G1687" s="290" t="s">
        <v>224</v>
      </c>
      <c r="H1687" s="291"/>
      <c r="I1687" s="28">
        <f>SUM(E1698:E1722)</f>
        <v>0</v>
      </c>
      <c r="J1687" s="292" t="s">
        <v>225</v>
      </c>
      <c r="K1687" s="293"/>
      <c r="L1687" s="289"/>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9" t="s">
        <v>226</v>
      </c>
      <c r="AA1687" s="300"/>
      <c r="AB1687" s="301"/>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2" t="s">
        <v>230</v>
      </c>
      <c r="H1688" s="289"/>
      <c r="I1688" s="33">
        <f>E1689-I1687</f>
        <v>0</v>
      </c>
      <c r="J1688" s="303" t="s">
        <v>231</v>
      </c>
      <c r="K1688" s="304"/>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5" t="s">
        <v>232</v>
      </c>
      <c r="AA1688" s="307" t="s">
        <v>233</v>
      </c>
      <c r="AB1688" s="308"/>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11" t="s">
        <v>237</v>
      </c>
      <c r="H1689" s="312"/>
      <c r="I1689" s="35">
        <f>IF(E1689=0,0,12-(MOD(I1687,12)))</f>
        <v>0</v>
      </c>
      <c r="J1689" s="303" t="s">
        <v>238</v>
      </c>
      <c r="K1689" s="304"/>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6"/>
      <c r="AA1689" s="309"/>
      <c r="AB1689" s="310"/>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9" t="s">
        <v>242</v>
      </c>
      <c r="H1690" s="43" t="s">
        <v>243</v>
      </c>
      <c r="I1690" s="35">
        <f>IF(E1690&lt;&gt;0,1,0)</f>
        <v>0</v>
      </c>
      <c r="J1690" s="311" t="s">
        <v>244</v>
      </c>
      <c r="K1690" s="312"/>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80"/>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9" t="s">
        <v>251</v>
      </c>
      <c r="H1692" s="51" t="s">
        <v>252</v>
      </c>
      <c r="I1692" s="112">
        <f>E1691</f>
        <v>0</v>
      </c>
      <c r="J1692" s="313" t="s">
        <v>253</v>
      </c>
      <c r="K1692" s="314"/>
      <c r="L1692" s="315"/>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80"/>
      <c r="H1693" s="47" t="s">
        <v>257</v>
      </c>
      <c r="I1693" s="35" t="str">
        <f>IF(E1691="","0",IF(AND(E1688="EUC",E1689=432), I1692+(203-E1690),IF(E1691=0,0,(E1691+(E1689-E1690)-1))))</f>
        <v>0</v>
      </c>
      <c r="J1693" s="294" t="str">
        <f>IFERROR(IF(OR(E1688="EUC",E1688="SS"),"---",IF(OR(P1687,S1687),"NO 2F Tethers for RPX!",IF(OR(P1689,S1689),"NO 6F Tethers for RPX!","---"))),"---")</f>
        <v>---</v>
      </c>
      <c r="K1693" s="295"/>
      <c r="L1693" s="296"/>
      <c r="M1693" s="294" t="str">
        <f>IF(E1690&gt;60,"Dead Count &gt;60: Consider Downsize","---")</f>
        <v>---</v>
      </c>
      <c r="N1693" s="295"/>
      <c r="O1693" s="295"/>
      <c r="P1693" s="295"/>
      <c r="Q1693" s="295"/>
      <c r="R1693" s="295"/>
      <c r="S1693" s="295"/>
      <c r="T1693" s="295"/>
      <c r="U1693" s="296"/>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4"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5"/>
      <c r="L1694" s="296"/>
      <c r="M1694" s="294" t="str">
        <f>IF(AND(OR(E1688="SS",E1688="RPX",E1688="EUC",E1688="RPX-T"),(OR(C1698="",C1698="Field SPL"))),"Cannot have FlexNap cables without tethers","---")</f>
        <v>---</v>
      </c>
      <c r="N1694" s="295"/>
      <c r="O1694" s="295"/>
      <c r="P1694" s="295"/>
      <c r="Q1694" s="295"/>
      <c r="R1694" s="295"/>
      <c r="S1694" s="295"/>
      <c r="T1694" s="295"/>
      <c r="U1694" s="296"/>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4" t="str">
        <f>IF(AND(OR(E1688="RPX", E1688="RPX-T", E1688="SS"),E1689=216),"NO 216 For RPX, RPX-T, OR SS CABLE","---")</f>
        <v>---</v>
      </c>
      <c r="K1695" s="295"/>
      <c r="L1695" s="296"/>
      <c r="M1695" s="294" t="str" cm="1">
        <f t="array" ref="M1695">IF(AND(E1688="",OR(C1698:C1722="FST",C1698:C1722="REV T",C1698:C1722="DBL REV",C1698:C1722="TPL REV", C1698:C1722="QD REV")),"Non-FlexNap cables cannot have tethers","---")</f>
        <v>---</v>
      </c>
      <c r="N1695" s="295"/>
      <c r="O1695" s="295"/>
      <c r="P1695" s="295"/>
      <c r="Q1695" s="295"/>
      <c r="R1695" s="295"/>
      <c r="S1695" s="295"/>
      <c r="T1695" s="295"/>
      <c r="U1695" s="296"/>
      <c r="V1695" s="25"/>
      <c r="W1695" s="58"/>
      <c r="X1695" s="58"/>
      <c r="Y1695" s="25"/>
      <c r="Z1695" s="45">
        <v>6</v>
      </c>
      <c r="AA1695" s="65">
        <v>61</v>
      </c>
      <c r="AB1695" s="65">
        <v>72</v>
      </c>
      <c r="AC1695" s="25"/>
      <c r="AD1695" s="25"/>
      <c r="BA1695" s="226"/>
    </row>
    <row r="1696" spans="1:53" ht="15.75" customHeight="1" thickBot="1" x14ac:dyDescent="0.3">
      <c r="A1696" s="88"/>
      <c r="B1696" s="279" t="s">
        <v>260</v>
      </c>
      <c r="C1696" s="316" t="s">
        <v>261</v>
      </c>
      <c r="D1696" s="316" t="s">
        <v>262</v>
      </c>
      <c r="E1696" s="318" t="s">
        <v>263</v>
      </c>
      <c r="F1696" s="316" t="s">
        <v>264</v>
      </c>
      <c r="G1696" s="281" t="s">
        <v>265</v>
      </c>
      <c r="H1696" s="281" t="s">
        <v>266</v>
      </c>
      <c r="I1696" s="281" t="s">
        <v>267</v>
      </c>
      <c r="J1696" s="320" t="s">
        <v>268</v>
      </c>
      <c r="K1696" s="316" t="s">
        <v>269</v>
      </c>
      <c r="L1696" s="322" t="s">
        <v>270</v>
      </c>
      <c r="M1696" s="324" t="s">
        <v>271</v>
      </c>
      <c r="N1696" s="324"/>
      <c r="O1696" s="324"/>
      <c r="P1696" s="324"/>
      <c r="Q1696" s="324"/>
      <c r="R1696" s="324"/>
      <c r="S1696" s="324"/>
      <c r="T1696" s="324"/>
      <c r="U1696" s="325"/>
      <c r="V1696" s="107"/>
      <c r="W1696" s="72"/>
      <c r="X1696" s="72"/>
      <c r="Y1696" s="72"/>
      <c r="Z1696" s="45">
        <v>7</v>
      </c>
      <c r="AA1696" s="65">
        <v>73</v>
      </c>
      <c r="AB1696" s="65">
        <v>84</v>
      </c>
      <c r="AC1696" s="25"/>
      <c r="AD1696" s="25"/>
      <c r="BA1696" s="228"/>
    </row>
    <row r="1697" spans="1:53" ht="15.75" thickBot="1" x14ac:dyDescent="0.3">
      <c r="A1697" s="88"/>
      <c r="B1697" s="280"/>
      <c r="C1697" s="317"/>
      <c r="D1697" s="317"/>
      <c r="E1697" s="319"/>
      <c r="F1697" s="317"/>
      <c r="G1697" s="282"/>
      <c r="H1697" s="282"/>
      <c r="I1697" s="282"/>
      <c r="J1697" s="321"/>
      <c r="K1697" s="317"/>
      <c r="L1697" s="323"/>
      <c r="M1697" s="326"/>
      <c r="N1697" s="326"/>
      <c r="O1697" s="326"/>
      <c r="P1697" s="326"/>
      <c r="Q1697" s="326"/>
      <c r="R1697" s="326"/>
      <c r="S1697" s="326"/>
      <c r="T1697" s="326"/>
      <c r="U1697" s="327"/>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7"/>
      <c r="N1698" s="297"/>
      <c r="O1698" s="297"/>
      <c r="P1698" s="297"/>
      <c r="Q1698" s="297"/>
      <c r="R1698" s="297"/>
      <c r="S1698" s="297"/>
      <c r="T1698" s="297"/>
      <c r="U1698" s="29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7"/>
      <c r="N1699" s="297"/>
      <c r="O1699" s="297"/>
      <c r="P1699" s="297"/>
      <c r="Q1699" s="297"/>
      <c r="R1699" s="297"/>
      <c r="S1699" s="297"/>
      <c r="T1699" s="297"/>
      <c r="U1699" s="29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7"/>
      <c r="N1700" s="297"/>
      <c r="O1700" s="297"/>
      <c r="P1700" s="297"/>
      <c r="Q1700" s="297"/>
      <c r="R1700" s="297"/>
      <c r="S1700" s="297"/>
      <c r="T1700" s="297"/>
      <c r="U1700" s="29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7"/>
      <c r="N1701" s="297"/>
      <c r="O1701" s="297"/>
      <c r="P1701" s="297"/>
      <c r="Q1701" s="297"/>
      <c r="R1701" s="297"/>
      <c r="S1701" s="297"/>
      <c r="T1701" s="297"/>
      <c r="U1701" s="29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7"/>
      <c r="N1702" s="297"/>
      <c r="O1702" s="297"/>
      <c r="P1702" s="297"/>
      <c r="Q1702" s="297"/>
      <c r="R1702" s="297"/>
      <c r="S1702" s="297"/>
      <c r="T1702" s="297"/>
      <c r="U1702" s="29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7"/>
      <c r="N1703" s="297"/>
      <c r="O1703" s="297"/>
      <c r="P1703" s="297"/>
      <c r="Q1703" s="297"/>
      <c r="R1703" s="297"/>
      <c r="S1703" s="297"/>
      <c r="T1703" s="297"/>
      <c r="U1703" s="29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7"/>
      <c r="N1704" s="297"/>
      <c r="O1704" s="297"/>
      <c r="P1704" s="297"/>
      <c r="Q1704" s="297"/>
      <c r="R1704" s="297"/>
      <c r="S1704" s="297"/>
      <c r="T1704" s="297"/>
      <c r="U1704" s="29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7"/>
      <c r="N1705" s="297"/>
      <c r="O1705" s="297"/>
      <c r="P1705" s="297"/>
      <c r="Q1705" s="297"/>
      <c r="R1705" s="297"/>
      <c r="S1705" s="297"/>
      <c r="T1705" s="297"/>
      <c r="U1705" s="29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7"/>
      <c r="N1706" s="297"/>
      <c r="O1706" s="297"/>
      <c r="P1706" s="297"/>
      <c r="Q1706" s="297"/>
      <c r="R1706" s="297"/>
      <c r="S1706" s="297"/>
      <c r="T1706" s="297"/>
      <c r="U1706" s="29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7"/>
      <c r="N1707" s="297"/>
      <c r="O1707" s="297"/>
      <c r="P1707" s="297"/>
      <c r="Q1707" s="297"/>
      <c r="R1707" s="297"/>
      <c r="S1707" s="297"/>
      <c r="T1707" s="297"/>
      <c r="U1707" s="29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7"/>
      <c r="N1708" s="297"/>
      <c r="O1708" s="297"/>
      <c r="P1708" s="297"/>
      <c r="Q1708" s="297"/>
      <c r="R1708" s="297"/>
      <c r="S1708" s="297"/>
      <c r="T1708" s="297"/>
      <c r="U1708" s="29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7"/>
      <c r="N1709" s="297"/>
      <c r="O1709" s="297"/>
      <c r="P1709" s="297"/>
      <c r="Q1709" s="297"/>
      <c r="R1709" s="297"/>
      <c r="S1709" s="297"/>
      <c r="T1709" s="297"/>
      <c r="U1709" s="29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7"/>
      <c r="N1710" s="297"/>
      <c r="O1710" s="297"/>
      <c r="P1710" s="297"/>
      <c r="Q1710" s="297"/>
      <c r="R1710" s="297"/>
      <c r="S1710" s="297"/>
      <c r="T1710" s="297"/>
      <c r="U1710" s="29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7"/>
      <c r="N1711" s="297"/>
      <c r="O1711" s="297"/>
      <c r="P1711" s="297"/>
      <c r="Q1711" s="297"/>
      <c r="R1711" s="297"/>
      <c r="S1711" s="297"/>
      <c r="T1711" s="297"/>
      <c r="U1711" s="29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7"/>
      <c r="N1712" s="297"/>
      <c r="O1712" s="297"/>
      <c r="P1712" s="297"/>
      <c r="Q1712" s="297"/>
      <c r="R1712" s="297"/>
      <c r="S1712" s="297"/>
      <c r="T1712" s="297"/>
      <c r="U1712" s="29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7"/>
      <c r="N1713" s="297"/>
      <c r="O1713" s="297"/>
      <c r="P1713" s="297"/>
      <c r="Q1713" s="297"/>
      <c r="R1713" s="297"/>
      <c r="S1713" s="297"/>
      <c r="T1713" s="297"/>
      <c r="U1713" s="29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7"/>
      <c r="N1714" s="297"/>
      <c r="O1714" s="297"/>
      <c r="P1714" s="297"/>
      <c r="Q1714" s="297"/>
      <c r="R1714" s="297"/>
      <c r="S1714" s="297"/>
      <c r="T1714" s="297"/>
      <c r="U1714" s="29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7"/>
      <c r="N1715" s="297"/>
      <c r="O1715" s="297"/>
      <c r="P1715" s="297"/>
      <c r="Q1715" s="297"/>
      <c r="R1715" s="297"/>
      <c r="S1715" s="297"/>
      <c r="T1715" s="297"/>
      <c r="U1715" s="29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7"/>
      <c r="N1716" s="297"/>
      <c r="O1716" s="297"/>
      <c r="P1716" s="297"/>
      <c r="Q1716" s="297"/>
      <c r="R1716" s="297"/>
      <c r="S1716" s="297"/>
      <c r="T1716" s="297"/>
      <c r="U1716" s="29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7"/>
      <c r="N1717" s="297"/>
      <c r="O1717" s="297"/>
      <c r="P1717" s="297"/>
      <c r="Q1717" s="297"/>
      <c r="R1717" s="297"/>
      <c r="S1717" s="297"/>
      <c r="T1717" s="297"/>
      <c r="U1717" s="29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7"/>
      <c r="N1718" s="297"/>
      <c r="O1718" s="297"/>
      <c r="P1718" s="297"/>
      <c r="Q1718" s="297"/>
      <c r="R1718" s="297"/>
      <c r="S1718" s="297"/>
      <c r="T1718" s="297"/>
      <c r="U1718" s="29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7"/>
      <c r="N1719" s="297"/>
      <c r="O1719" s="297"/>
      <c r="P1719" s="297"/>
      <c r="Q1719" s="297"/>
      <c r="R1719" s="297"/>
      <c r="S1719" s="297"/>
      <c r="T1719" s="297"/>
      <c r="U1719" s="29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7"/>
      <c r="N1720" s="297"/>
      <c r="O1720" s="297"/>
      <c r="P1720" s="297"/>
      <c r="Q1720" s="297"/>
      <c r="R1720" s="297"/>
      <c r="S1720" s="297"/>
      <c r="T1720" s="297"/>
      <c r="U1720" s="29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7"/>
      <c r="N1721" s="297"/>
      <c r="O1721" s="297"/>
      <c r="P1721" s="297"/>
      <c r="Q1721" s="297"/>
      <c r="R1721" s="297"/>
      <c r="S1721" s="297"/>
      <c r="T1721" s="297"/>
      <c r="U1721" s="29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7"/>
      <c r="N1722" s="297"/>
      <c r="O1722" s="297"/>
      <c r="P1722" s="297"/>
      <c r="Q1722" s="297"/>
      <c r="R1722" s="297"/>
      <c r="S1722" s="297"/>
      <c r="T1722" s="297"/>
      <c r="U1722" s="29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3" t="s">
        <v>387</v>
      </c>
      <c r="C1723" s="285"/>
      <c r="D1723" s="79"/>
      <c r="E1723" s="80"/>
      <c r="F1723" s="80"/>
      <c r="G1723" s="81"/>
      <c r="H1723" s="192"/>
      <c r="I1723" s="192"/>
      <c r="J1723" s="192"/>
      <c r="K1723" s="82"/>
      <c r="L1723" s="283" t="s">
        <v>306</v>
      </c>
      <c r="M1723" s="284"/>
      <c r="N1723" s="284"/>
      <c r="O1723" s="284"/>
      <c r="P1723" s="284"/>
      <c r="Q1723" s="284"/>
      <c r="R1723" s="284"/>
      <c r="S1723" s="284"/>
      <c r="T1723" s="284"/>
      <c r="U1723" s="285"/>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3" t="s">
        <v>307</v>
      </c>
      <c r="C1724" s="285"/>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6" t="s">
        <v>222</v>
      </c>
      <c r="C1728" s="287"/>
      <c r="D1728" s="288" t="s">
        <v>223</v>
      </c>
      <c r="E1728" s="289"/>
      <c r="F1728" s="88"/>
      <c r="G1728" s="290" t="s">
        <v>224</v>
      </c>
      <c r="H1728" s="291"/>
      <c r="I1728" s="28">
        <f>SUM(E1739:E1763)</f>
        <v>0</v>
      </c>
      <c r="J1728" s="292" t="s">
        <v>225</v>
      </c>
      <c r="K1728" s="293"/>
      <c r="L1728" s="289"/>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9" t="s">
        <v>226</v>
      </c>
      <c r="AA1728" s="300"/>
      <c r="AB1728" s="301"/>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2" t="s">
        <v>230</v>
      </c>
      <c r="H1729" s="289"/>
      <c r="I1729" s="33">
        <f>E1730-I1728</f>
        <v>0</v>
      </c>
      <c r="J1729" s="303" t="s">
        <v>231</v>
      </c>
      <c r="K1729" s="304"/>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5" t="s">
        <v>232</v>
      </c>
      <c r="AA1729" s="307" t="s">
        <v>233</v>
      </c>
      <c r="AB1729" s="308"/>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11" t="s">
        <v>237</v>
      </c>
      <c r="H1730" s="312"/>
      <c r="I1730" s="35">
        <f>IF(E1730=0,0,12-(MOD(I1728,12)))</f>
        <v>0</v>
      </c>
      <c r="J1730" s="303" t="s">
        <v>238</v>
      </c>
      <c r="K1730" s="304"/>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6"/>
      <c r="AA1730" s="309"/>
      <c r="AB1730" s="310"/>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9" t="s">
        <v>242</v>
      </c>
      <c r="H1731" s="43" t="s">
        <v>243</v>
      </c>
      <c r="I1731" s="35">
        <f>IF(E1731&lt;&gt;0,1,0)</f>
        <v>0</v>
      </c>
      <c r="J1731" s="311" t="s">
        <v>244</v>
      </c>
      <c r="K1731" s="312"/>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80"/>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9" t="s">
        <v>251</v>
      </c>
      <c r="H1733" s="51" t="s">
        <v>252</v>
      </c>
      <c r="I1733" s="112">
        <f>E1732</f>
        <v>0</v>
      </c>
      <c r="J1733" s="313" t="s">
        <v>253</v>
      </c>
      <c r="K1733" s="314"/>
      <c r="L1733" s="315"/>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80"/>
      <c r="H1734" s="47" t="s">
        <v>257</v>
      </c>
      <c r="I1734" s="35" t="str">
        <f>IF(E1732="","0",IF(AND(E1729="EUC",E1730=432), I1733+(203-E1731),IF(E1732=0,0,(E1732+(E1730-E1731)-1))))</f>
        <v>0</v>
      </c>
      <c r="J1734" s="294" t="str">
        <f>IFERROR(IF(OR(E1729="EUC",E1729="SS"),"---",IF(OR(P1728,S1728),"NO 2F Tethers for RPX!",IF(OR(P1730,S1730),"NO 6F Tethers for RPX!","---"))),"---")</f>
        <v>---</v>
      </c>
      <c r="K1734" s="295"/>
      <c r="L1734" s="296"/>
      <c r="M1734" s="294" t="str">
        <f>IF(E1731&gt;60,"Dead Count &gt;60: Consider Downsize","---")</f>
        <v>---</v>
      </c>
      <c r="N1734" s="295"/>
      <c r="O1734" s="295"/>
      <c r="P1734" s="295"/>
      <c r="Q1734" s="295"/>
      <c r="R1734" s="295"/>
      <c r="S1734" s="295"/>
      <c r="T1734" s="295"/>
      <c r="U1734" s="296"/>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4"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5"/>
      <c r="L1735" s="296"/>
      <c r="M1735" s="294" t="str">
        <f>IF(AND(OR(E1729="SS",E1729="RPX",E1729="EUC",E1729="RPX-T"),(OR(C1739="",C1739="Field SPL"))),"Cannot have FlexNap cables without tethers","---")</f>
        <v>---</v>
      </c>
      <c r="N1735" s="295"/>
      <c r="O1735" s="295"/>
      <c r="P1735" s="295"/>
      <c r="Q1735" s="295"/>
      <c r="R1735" s="295"/>
      <c r="S1735" s="295"/>
      <c r="T1735" s="295"/>
      <c r="U1735" s="296"/>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4" t="str">
        <f>IF(AND(OR(E1729="RPX", E1729="RPX-T", E1729="SS"),E1730=216),"NO 216 For RPX, RPX-T, OR SS CABLE","---")</f>
        <v>---</v>
      </c>
      <c r="K1736" s="295"/>
      <c r="L1736" s="296"/>
      <c r="M1736" s="294" t="str" cm="1">
        <f t="array" ref="M1736">IF(AND(E1729="",OR(C1739:C1763="FST",C1739:C1763="REV T",C1739:C1763="DBL REV",C1739:C1763="TPL REV", C1739:C1763="QD REV")),"Non-FlexNap cables cannot have tethers","---")</f>
        <v>---</v>
      </c>
      <c r="N1736" s="295"/>
      <c r="O1736" s="295"/>
      <c r="P1736" s="295"/>
      <c r="Q1736" s="295"/>
      <c r="R1736" s="295"/>
      <c r="S1736" s="295"/>
      <c r="T1736" s="295"/>
      <c r="U1736" s="296"/>
      <c r="V1736" s="25"/>
      <c r="W1736" s="58"/>
      <c r="X1736" s="58"/>
      <c r="Y1736" s="25"/>
      <c r="Z1736" s="45">
        <v>6</v>
      </c>
      <c r="AA1736" s="65">
        <v>61</v>
      </c>
      <c r="AB1736" s="65">
        <v>72</v>
      </c>
      <c r="AC1736" s="25"/>
      <c r="AD1736" s="25"/>
      <c r="BA1736" s="226"/>
    </row>
    <row r="1737" spans="1:53" ht="15.75" customHeight="1" thickBot="1" x14ac:dyDescent="0.3">
      <c r="A1737" s="88"/>
      <c r="B1737" s="279" t="s">
        <v>260</v>
      </c>
      <c r="C1737" s="316" t="s">
        <v>261</v>
      </c>
      <c r="D1737" s="316" t="s">
        <v>262</v>
      </c>
      <c r="E1737" s="318" t="s">
        <v>263</v>
      </c>
      <c r="F1737" s="316" t="s">
        <v>264</v>
      </c>
      <c r="G1737" s="281" t="s">
        <v>265</v>
      </c>
      <c r="H1737" s="281" t="s">
        <v>266</v>
      </c>
      <c r="I1737" s="281" t="s">
        <v>267</v>
      </c>
      <c r="J1737" s="320" t="s">
        <v>268</v>
      </c>
      <c r="K1737" s="316" t="s">
        <v>269</v>
      </c>
      <c r="L1737" s="322" t="s">
        <v>270</v>
      </c>
      <c r="M1737" s="324" t="s">
        <v>271</v>
      </c>
      <c r="N1737" s="324"/>
      <c r="O1737" s="324"/>
      <c r="P1737" s="324"/>
      <c r="Q1737" s="324"/>
      <c r="R1737" s="324"/>
      <c r="S1737" s="324"/>
      <c r="T1737" s="324"/>
      <c r="U1737" s="325"/>
      <c r="V1737" s="107"/>
      <c r="W1737" s="72"/>
      <c r="X1737" s="72"/>
      <c r="Y1737" s="72"/>
      <c r="Z1737" s="45">
        <v>7</v>
      </c>
      <c r="AA1737" s="65">
        <v>73</v>
      </c>
      <c r="AB1737" s="65">
        <v>84</v>
      </c>
      <c r="AC1737" s="25"/>
      <c r="AD1737" s="25"/>
      <c r="BA1737" s="228"/>
    </row>
    <row r="1738" spans="1:53" ht="15.75" thickBot="1" x14ac:dyDescent="0.3">
      <c r="A1738" s="88"/>
      <c r="B1738" s="280"/>
      <c r="C1738" s="317"/>
      <c r="D1738" s="317"/>
      <c r="E1738" s="319"/>
      <c r="F1738" s="317"/>
      <c r="G1738" s="282"/>
      <c r="H1738" s="282"/>
      <c r="I1738" s="282"/>
      <c r="J1738" s="321"/>
      <c r="K1738" s="317"/>
      <c r="L1738" s="323"/>
      <c r="M1738" s="326"/>
      <c r="N1738" s="326"/>
      <c r="O1738" s="326"/>
      <c r="P1738" s="326"/>
      <c r="Q1738" s="326"/>
      <c r="R1738" s="326"/>
      <c r="S1738" s="326"/>
      <c r="T1738" s="326"/>
      <c r="U1738" s="327"/>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7"/>
      <c r="N1739" s="297"/>
      <c r="O1739" s="297"/>
      <c r="P1739" s="297"/>
      <c r="Q1739" s="297"/>
      <c r="R1739" s="297"/>
      <c r="S1739" s="297"/>
      <c r="T1739" s="297"/>
      <c r="U1739" s="29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7"/>
      <c r="N1740" s="297"/>
      <c r="O1740" s="297"/>
      <c r="P1740" s="297"/>
      <c r="Q1740" s="297"/>
      <c r="R1740" s="297"/>
      <c r="S1740" s="297"/>
      <c r="T1740" s="297"/>
      <c r="U1740" s="29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7"/>
      <c r="N1741" s="297"/>
      <c r="O1741" s="297"/>
      <c r="P1741" s="297"/>
      <c r="Q1741" s="297"/>
      <c r="R1741" s="297"/>
      <c r="S1741" s="297"/>
      <c r="T1741" s="297"/>
      <c r="U1741" s="29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7"/>
      <c r="N1742" s="297"/>
      <c r="O1742" s="297"/>
      <c r="P1742" s="297"/>
      <c r="Q1742" s="297"/>
      <c r="R1742" s="297"/>
      <c r="S1742" s="297"/>
      <c r="T1742" s="297"/>
      <c r="U1742" s="29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7"/>
      <c r="N1743" s="297"/>
      <c r="O1743" s="297"/>
      <c r="P1743" s="297"/>
      <c r="Q1743" s="297"/>
      <c r="R1743" s="297"/>
      <c r="S1743" s="297"/>
      <c r="T1743" s="297"/>
      <c r="U1743" s="29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7"/>
      <c r="N1744" s="297"/>
      <c r="O1744" s="297"/>
      <c r="P1744" s="297"/>
      <c r="Q1744" s="297"/>
      <c r="R1744" s="297"/>
      <c r="S1744" s="297"/>
      <c r="T1744" s="297"/>
      <c r="U1744" s="29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7"/>
      <c r="N1745" s="297"/>
      <c r="O1745" s="297"/>
      <c r="P1745" s="297"/>
      <c r="Q1745" s="297"/>
      <c r="R1745" s="297"/>
      <c r="S1745" s="297"/>
      <c r="T1745" s="297"/>
      <c r="U1745" s="29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7"/>
      <c r="N1746" s="297"/>
      <c r="O1746" s="297"/>
      <c r="P1746" s="297"/>
      <c r="Q1746" s="297"/>
      <c r="R1746" s="297"/>
      <c r="S1746" s="297"/>
      <c r="T1746" s="297"/>
      <c r="U1746" s="29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7"/>
      <c r="N1747" s="297"/>
      <c r="O1747" s="297"/>
      <c r="P1747" s="297"/>
      <c r="Q1747" s="297"/>
      <c r="R1747" s="297"/>
      <c r="S1747" s="297"/>
      <c r="T1747" s="297"/>
      <c r="U1747" s="29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7"/>
      <c r="N1748" s="297"/>
      <c r="O1748" s="297"/>
      <c r="P1748" s="297"/>
      <c r="Q1748" s="297"/>
      <c r="R1748" s="297"/>
      <c r="S1748" s="297"/>
      <c r="T1748" s="297"/>
      <c r="U1748" s="29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7"/>
      <c r="N1749" s="297"/>
      <c r="O1749" s="297"/>
      <c r="P1749" s="297"/>
      <c r="Q1749" s="297"/>
      <c r="R1749" s="297"/>
      <c r="S1749" s="297"/>
      <c r="T1749" s="297"/>
      <c r="U1749" s="29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7"/>
      <c r="N1750" s="297"/>
      <c r="O1750" s="297"/>
      <c r="P1750" s="297"/>
      <c r="Q1750" s="297"/>
      <c r="R1750" s="297"/>
      <c r="S1750" s="297"/>
      <c r="T1750" s="297"/>
      <c r="U1750" s="29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7"/>
      <c r="N1751" s="297"/>
      <c r="O1751" s="297"/>
      <c r="P1751" s="297"/>
      <c r="Q1751" s="297"/>
      <c r="R1751" s="297"/>
      <c r="S1751" s="297"/>
      <c r="T1751" s="297"/>
      <c r="U1751" s="29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7"/>
      <c r="N1752" s="297"/>
      <c r="O1752" s="297"/>
      <c r="P1752" s="297"/>
      <c r="Q1752" s="297"/>
      <c r="R1752" s="297"/>
      <c r="S1752" s="297"/>
      <c r="T1752" s="297"/>
      <c r="U1752" s="29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7"/>
      <c r="N1753" s="297"/>
      <c r="O1753" s="297"/>
      <c r="P1753" s="297"/>
      <c r="Q1753" s="297"/>
      <c r="R1753" s="297"/>
      <c r="S1753" s="297"/>
      <c r="T1753" s="297"/>
      <c r="U1753" s="29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7"/>
      <c r="N1754" s="297"/>
      <c r="O1754" s="297"/>
      <c r="P1754" s="297"/>
      <c r="Q1754" s="297"/>
      <c r="R1754" s="297"/>
      <c r="S1754" s="297"/>
      <c r="T1754" s="297"/>
      <c r="U1754" s="29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7"/>
      <c r="N1755" s="297"/>
      <c r="O1755" s="297"/>
      <c r="P1755" s="297"/>
      <c r="Q1755" s="297"/>
      <c r="R1755" s="297"/>
      <c r="S1755" s="297"/>
      <c r="T1755" s="297"/>
      <c r="U1755" s="29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7"/>
      <c r="N1756" s="297"/>
      <c r="O1756" s="297"/>
      <c r="P1756" s="297"/>
      <c r="Q1756" s="297"/>
      <c r="R1756" s="297"/>
      <c r="S1756" s="297"/>
      <c r="T1756" s="297"/>
      <c r="U1756" s="29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7"/>
      <c r="N1757" s="297"/>
      <c r="O1757" s="297"/>
      <c r="P1757" s="297"/>
      <c r="Q1757" s="297"/>
      <c r="R1757" s="297"/>
      <c r="S1757" s="297"/>
      <c r="T1757" s="297"/>
      <c r="U1757" s="29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7"/>
      <c r="N1758" s="297"/>
      <c r="O1758" s="297"/>
      <c r="P1758" s="297"/>
      <c r="Q1758" s="297"/>
      <c r="R1758" s="297"/>
      <c r="S1758" s="297"/>
      <c r="T1758" s="297"/>
      <c r="U1758" s="29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7"/>
      <c r="N1759" s="297"/>
      <c r="O1759" s="297"/>
      <c r="P1759" s="297"/>
      <c r="Q1759" s="297"/>
      <c r="R1759" s="297"/>
      <c r="S1759" s="297"/>
      <c r="T1759" s="297"/>
      <c r="U1759" s="29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7"/>
      <c r="N1760" s="297"/>
      <c r="O1760" s="297"/>
      <c r="P1760" s="297"/>
      <c r="Q1760" s="297"/>
      <c r="R1760" s="297"/>
      <c r="S1760" s="297"/>
      <c r="T1760" s="297"/>
      <c r="U1760" s="29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7"/>
      <c r="N1761" s="297"/>
      <c r="O1761" s="297"/>
      <c r="P1761" s="297"/>
      <c r="Q1761" s="297"/>
      <c r="R1761" s="297"/>
      <c r="S1761" s="297"/>
      <c r="T1761" s="297"/>
      <c r="U1761" s="29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7"/>
      <c r="N1762" s="297"/>
      <c r="O1762" s="297"/>
      <c r="P1762" s="297"/>
      <c r="Q1762" s="297"/>
      <c r="R1762" s="297"/>
      <c r="S1762" s="297"/>
      <c r="T1762" s="297"/>
      <c r="U1762" s="29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7"/>
      <c r="N1763" s="297"/>
      <c r="O1763" s="297"/>
      <c r="P1763" s="297"/>
      <c r="Q1763" s="297"/>
      <c r="R1763" s="297"/>
      <c r="S1763" s="297"/>
      <c r="T1763" s="297"/>
      <c r="U1763" s="29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3" t="s">
        <v>389</v>
      </c>
      <c r="C1764" s="285"/>
      <c r="D1764" s="79"/>
      <c r="E1764" s="80"/>
      <c r="F1764" s="80"/>
      <c r="G1764" s="81"/>
      <c r="H1764" s="192"/>
      <c r="I1764" s="192"/>
      <c r="J1764" s="192"/>
      <c r="K1764" s="82"/>
      <c r="L1764" s="283" t="s">
        <v>306</v>
      </c>
      <c r="M1764" s="284"/>
      <c r="N1764" s="284"/>
      <c r="O1764" s="284"/>
      <c r="P1764" s="284"/>
      <c r="Q1764" s="284"/>
      <c r="R1764" s="284"/>
      <c r="S1764" s="284"/>
      <c r="T1764" s="284"/>
      <c r="U1764" s="285"/>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3" t="s">
        <v>307</v>
      </c>
      <c r="C1765" s="285"/>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6" t="s">
        <v>222</v>
      </c>
      <c r="C1769" s="287"/>
      <c r="D1769" s="288" t="s">
        <v>223</v>
      </c>
      <c r="E1769" s="289"/>
      <c r="F1769" s="88"/>
      <c r="G1769" s="290" t="s">
        <v>224</v>
      </c>
      <c r="H1769" s="291"/>
      <c r="I1769" s="28">
        <f>SUM(E1780:E1804)</f>
        <v>0</v>
      </c>
      <c r="J1769" s="292" t="s">
        <v>225</v>
      </c>
      <c r="K1769" s="293"/>
      <c r="L1769" s="289"/>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9" t="s">
        <v>226</v>
      </c>
      <c r="AA1769" s="300"/>
      <c r="AB1769" s="301"/>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2" t="s">
        <v>230</v>
      </c>
      <c r="H1770" s="289"/>
      <c r="I1770" s="33">
        <f>E1771-I1769</f>
        <v>0</v>
      </c>
      <c r="J1770" s="303" t="s">
        <v>231</v>
      </c>
      <c r="K1770" s="304"/>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5" t="s">
        <v>232</v>
      </c>
      <c r="AA1770" s="307" t="s">
        <v>233</v>
      </c>
      <c r="AB1770" s="308"/>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11" t="s">
        <v>237</v>
      </c>
      <c r="H1771" s="312"/>
      <c r="I1771" s="35">
        <f>IF(E1771=0,0,12-(MOD(I1769,12)))</f>
        <v>0</v>
      </c>
      <c r="J1771" s="303" t="s">
        <v>238</v>
      </c>
      <c r="K1771" s="304"/>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6"/>
      <c r="AA1771" s="309"/>
      <c r="AB1771" s="310"/>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9" t="s">
        <v>242</v>
      </c>
      <c r="H1772" s="43" t="s">
        <v>243</v>
      </c>
      <c r="I1772" s="35">
        <f>IF(E1772&lt;&gt;0,1,0)</f>
        <v>0</v>
      </c>
      <c r="J1772" s="311" t="s">
        <v>244</v>
      </c>
      <c r="K1772" s="312"/>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80"/>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9" t="s">
        <v>251</v>
      </c>
      <c r="H1774" s="51" t="s">
        <v>252</v>
      </c>
      <c r="I1774" s="112">
        <f>E1773</f>
        <v>0</v>
      </c>
      <c r="J1774" s="313" t="s">
        <v>253</v>
      </c>
      <c r="K1774" s="314"/>
      <c r="L1774" s="315"/>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80"/>
      <c r="H1775" s="47" t="s">
        <v>257</v>
      </c>
      <c r="I1775" s="35" t="str">
        <f>IF(E1773="","0",IF(AND(E1770="EUC",E1771=432), I1774+(203-E1772),IF(E1773=0,0,(E1773+(E1771-E1772)-1))))</f>
        <v>0</v>
      </c>
      <c r="J1775" s="294" t="str">
        <f>IFERROR(IF(OR(E1770="EUC",E1770="SS"),"---",IF(OR(P1769,S1769),"NO 2F Tethers for RPX!",IF(OR(P1771,S1771),"NO 6F Tethers for RPX!","---"))),"---")</f>
        <v>---</v>
      </c>
      <c r="K1775" s="295"/>
      <c r="L1775" s="296"/>
      <c r="M1775" s="294" t="str">
        <f>IF(E1772&gt;60,"Dead Count &gt;60: Consider Downsize","---")</f>
        <v>---</v>
      </c>
      <c r="N1775" s="295"/>
      <c r="O1775" s="295"/>
      <c r="P1775" s="295"/>
      <c r="Q1775" s="295"/>
      <c r="R1775" s="295"/>
      <c r="S1775" s="295"/>
      <c r="T1775" s="295"/>
      <c r="U1775" s="296"/>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4"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5"/>
      <c r="L1776" s="296"/>
      <c r="M1776" s="294" t="str">
        <f>IF(AND(OR(E1770="SS",E1770="RPX",E1770="EUC",E1770="RPX-T"),(OR(C1780="",C1780="Field SPL"))),"Cannot have FlexNap cables without tethers","---")</f>
        <v>---</v>
      </c>
      <c r="N1776" s="295"/>
      <c r="O1776" s="295"/>
      <c r="P1776" s="295"/>
      <c r="Q1776" s="295"/>
      <c r="R1776" s="295"/>
      <c r="S1776" s="295"/>
      <c r="T1776" s="295"/>
      <c r="U1776" s="296"/>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4" t="str">
        <f>IF(AND(OR(E1770="RPX", E1770="RPX-T", E1770="SS"),E1771=216),"NO 216 For RPX, RPX-T, OR SS CABLE","---")</f>
        <v>---</v>
      </c>
      <c r="K1777" s="295"/>
      <c r="L1777" s="296"/>
      <c r="M1777" s="294" t="str" cm="1">
        <f t="array" ref="M1777">IF(AND(E1770="",OR(C1780:C1804="FST",C1780:C1804="REV T",C1780:C1804="DBL REV",C1780:C1804="TPL REV", C1780:C1804="QD REV")),"Non-FlexNap cables cannot have tethers","---")</f>
        <v>---</v>
      </c>
      <c r="N1777" s="295"/>
      <c r="O1777" s="295"/>
      <c r="P1777" s="295"/>
      <c r="Q1777" s="295"/>
      <c r="R1777" s="295"/>
      <c r="S1777" s="295"/>
      <c r="T1777" s="295"/>
      <c r="U1777" s="296"/>
      <c r="V1777" s="25"/>
      <c r="W1777" s="58"/>
      <c r="X1777" s="58"/>
      <c r="Y1777" s="25"/>
      <c r="Z1777" s="45">
        <v>6</v>
      </c>
      <c r="AA1777" s="65">
        <v>61</v>
      </c>
      <c r="AB1777" s="65">
        <v>72</v>
      </c>
      <c r="AC1777" s="25"/>
      <c r="AD1777" s="25"/>
      <c r="BA1777" s="226"/>
    </row>
    <row r="1778" spans="1:53" ht="15.75" customHeight="1" thickBot="1" x14ac:dyDescent="0.3">
      <c r="A1778" s="88"/>
      <c r="B1778" s="279" t="s">
        <v>260</v>
      </c>
      <c r="C1778" s="316" t="s">
        <v>261</v>
      </c>
      <c r="D1778" s="316" t="s">
        <v>262</v>
      </c>
      <c r="E1778" s="318" t="s">
        <v>263</v>
      </c>
      <c r="F1778" s="316" t="s">
        <v>264</v>
      </c>
      <c r="G1778" s="281" t="s">
        <v>265</v>
      </c>
      <c r="H1778" s="281" t="s">
        <v>266</v>
      </c>
      <c r="I1778" s="281" t="s">
        <v>267</v>
      </c>
      <c r="J1778" s="320" t="s">
        <v>268</v>
      </c>
      <c r="K1778" s="316" t="s">
        <v>269</v>
      </c>
      <c r="L1778" s="322" t="s">
        <v>270</v>
      </c>
      <c r="M1778" s="324" t="s">
        <v>271</v>
      </c>
      <c r="N1778" s="324"/>
      <c r="O1778" s="324"/>
      <c r="P1778" s="324"/>
      <c r="Q1778" s="324"/>
      <c r="R1778" s="324"/>
      <c r="S1778" s="324"/>
      <c r="T1778" s="324"/>
      <c r="U1778" s="325"/>
      <c r="V1778" s="107"/>
      <c r="W1778" s="72"/>
      <c r="X1778" s="72"/>
      <c r="Y1778" s="72"/>
      <c r="Z1778" s="45">
        <v>7</v>
      </c>
      <c r="AA1778" s="65">
        <v>73</v>
      </c>
      <c r="AB1778" s="65">
        <v>84</v>
      </c>
      <c r="AC1778" s="25"/>
      <c r="AD1778" s="25"/>
      <c r="BA1778" s="228"/>
    </row>
    <row r="1779" spans="1:53" ht="15.75" thickBot="1" x14ac:dyDescent="0.3">
      <c r="A1779" s="88"/>
      <c r="B1779" s="280"/>
      <c r="C1779" s="317"/>
      <c r="D1779" s="317"/>
      <c r="E1779" s="319"/>
      <c r="F1779" s="317"/>
      <c r="G1779" s="282"/>
      <c r="H1779" s="282"/>
      <c r="I1779" s="282"/>
      <c r="J1779" s="321"/>
      <c r="K1779" s="317"/>
      <c r="L1779" s="323"/>
      <c r="M1779" s="326"/>
      <c r="N1779" s="326"/>
      <c r="O1779" s="326"/>
      <c r="P1779" s="326"/>
      <c r="Q1779" s="326"/>
      <c r="R1779" s="326"/>
      <c r="S1779" s="326"/>
      <c r="T1779" s="326"/>
      <c r="U1779" s="327"/>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7"/>
      <c r="N1780" s="297"/>
      <c r="O1780" s="297"/>
      <c r="P1780" s="297"/>
      <c r="Q1780" s="297"/>
      <c r="R1780" s="297"/>
      <c r="S1780" s="297"/>
      <c r="T1780" s="297"/>
      <c r="U1780" s="29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7"/>
      <c r="N1781" s="297"/>
      <c r="O1781" s="297"/>
      <c r="P1781" s="297"/>
      <c r="Q1781" s="297"/>
      <c r="R1781" s="297"/>
      <c r="S1781" s="297"/>
      <c r="T1781" s="297"/>
      <c r="U1781" s="29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7"/>
      <c r="N1782" s="297"/>
      <c r="O1782" s="297"/>
      <c r="P1782" s="297"/>
      <c r="Q1782" s="297"/>
      <c r="R1782" s="297"/>
      <c r="S1782" s="297"/>
      <c r="T1782" s="297"/>
      <c r="U1782" s="29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7"/>
      <c r="N1783" s="297"/>
      <c r="O1783" s="297"/>
      <c r="P1783" s="297"/>
      <c r="Q1783" s="297"/>
      <c r="R1783" s="297"/>
      <c r="S1783" s="297"/>
      <c r="T1783" s="297"/>
      <c r="U1783" s="29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7"/>
      <c r="N1784" s="297"/>
      <c r="O1784" s="297"/>
      <c r="P1784" s="297"/>
      <c r="Q1784" s="297"/>
      <c r="R1784" s="297"/>
      <c r="S1784" s="297"/>
      <c r="T1784" s="297"/>
      <c r="U1784" s="29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7"/>
      <c r="N1785" s="297"/>
      <c r="O1785" s="297"/>
      <c r="P1785" s="297"/>
      <c r="Q1785" s="297"/>
      <c r="R1785" s="297"/>
      <c r="S1785" s="297"/>
      <c r="T1785" s="297"/>
      <c r="U1785" s="29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7"/>
      <c r="N1786" s="297"/>
      <c r="O1786" s="297"/>
      <c r="P1786" s="297"/>
      <c r="Q1786" s="297"/>
      <c r="R1786" s="297"/>
      <c r="S1786" s="297"/>
      <c r="T1786" s="297"/>
      <c r="U1786" s="29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7"/>
      <c r="N1787" s="297"/>
      <c r="O1787" s="297"/>
      <c r="P1787" s="297"/>
      <c r="Q1787" s="297"/>
      <c r="R1787" s="297"/>
      <c r="S1787" s="297"/>
      <c r="T1787" s="297"/>
      <c r="U1787" s="29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7"/>
      <c r="N1788" s="297"/>
      <c r="O1788" s="297"/>
      <c r="P1788" s="297"/>
      <c r="Q1788" s="297"/>
      <c r="R1788" s="297"/>
      <c r="S1788" s="297"/>
      <c r="T1788" s="297"/>
      <c r="U1788" s="29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7"/>
      <c r="N1789" s="297"/>
      <c r="O1789" s="297"/>
      <c r="P1789" s="297"/>
      <c r="Q1789" s="297"/>
      <c r="R1789" s="297"/>
      <c r="S1789" s="297"/>
      <c r="T1789" s="297"/>
      <c r="U1789" s="29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7"/>
      <c r="N1790" s="297"/>
      <c r="O1790" s="297"/>
      <c r="P1790" s="297"/>
      <c r="Q1790" s="297"/>
      <c r="R1790" s="297"/>
      <c r="S1790" s="297"/>
      <c r="T1790" s="297"/>
      <c r="U1790" s="29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7"/>
      <c r="N1791" s="297"/>
      <c r="O1791" s="297"/>
      <c r="P1791" s="297"/>
      <c r="Q1791" s="297"/>
      <c r="R1791" s="297"/>
      <c r="S1791" s="297"/>
      <c r="T1791" s="297"/>
      <c r="U1791" s="29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7"/>
      <c r="N1792" s="297"/>
      <c r="O1792" s="297"/>
      <c r="P1792" s="297"/>
      <c r="Q1792" s="297"/>
      <c r="R1792" s="297"/>
      <c r="S1792" s="297"/>
      <c r="T1792" s="297"/>
      <c r="U1792" s="29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7"/>
      <c r="N1793" s="297"/>
      <c r="O1793" s="297"/>
      <c r="P1793" s="297"/>
      <c r="Q1793" s="297"/>
      <c r="R1793" s="297"/>
      <c r="S1793" s="297"/>
      <c r="T1793" s="297"/>
      <c r="U1793" s="29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7"/>
      <c r="N1794" s="297"/>
      <c r="O1794" s="297"/>
      <c r="P1794" s="297"/>
      <c r="Q1794" s="297"/>
      <c r="R1794" s="297"/>
      <c r="S1794" s="297"/>
      <c r="T1794" s="297"/>
      <c r="U1794" s="29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7"/>
      <c r="N1795" s="297"/>
      <c r="O1795" s="297"/>
      <c r="P1795" s="297"/>
      <c r="Q1795" s="297"/>
      <c r="R1795" s="297"/>
      <c r="S1795" s="297"/>
      <c r="T1795" s="297"/>
      <c r="U1795" s="29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7"/>
      <c r="N1796" s="297"/>
      <c r="O1796" s="297"/>
      <c r="P1796" s="297"/>
      <c r="Q1796" s="297"/>
      <c r="R1796" s="297"/>
      <c r="S1796" s="297"/>
      <c r="T1796" s="297"/>
      <c r="U1796" s="29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7"/>
      <c r="N1797" s="297"/>
      <c r="O1797" s="297"/>
      <c r="P1797" s="297"/>
      <c r="Q1797" s="297"/>
      <c r="R1797" s="297"/>
      <c r="S1797" s="297"/>
      <c r="T1797" s="297"/>
      <c r="U1797" s="29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7"/>
      <c r="N1798" s="297"/>
      <c r="O1798" s="297"/>
      <c r="P1798" s="297"/>
      <c r="Q1798" s="297"/>
      <c r="R1798" s="297"/>
      <c r="S1798" s="297"/>
      <c r="T1798" s="297"/>
      <c r="U1798" s="29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7"/>
      <c r="N1799" s="297"/>
      <c r="O1799" s="297"/>
      <c r="P1799" s="297"/>
      <c r="Q1799" s="297"/>
      <c r="R1799" s="297"/>
      <c r="S1799" s="297"/>
      <c r="T1799" s="297"/>
      <c r="U1799" s="29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7"/>
      <c r="N1800" s="297"/>
      <c r="O1800" s="297"/>
      <c r="P1800" s="297"/>
      <c r="Q1800" s="297"/>
      <c r="R1800" s="297"/>
      <c r="S1800" s="297"/>
      <c r="T1800" s="297"/>
      <c r="U1800" s="29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7"/>
      <c r="N1801" s="297"/>
      <c r="O1801" s="297"/>
      <c r="P1801" s="297"/>
      <c r="Q1801" s="297"/>
      <c r="R1801" s="297"/>
      <c r="S1801" s="297"/>
      <c r="T1801" s="297"/>
      <c r="U1801" s="29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7"/>
      <c r="N1802" s="297"/>
      <c r="O1802" s="297"/>
      <c r="P1802" s="297"/>
      <c r="Q1802" s="297"/>
      <c r="R1802" s="297"/>
      <c r="S1802" s="297"/>
      <c r="T1802" s="297"/>
      <c r="U1802" s="29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7"/>
      <c r="N1803" s="297"/>
      <c r="O1803" s="297"/>
      <c r="P1803" s="297"/>
      <c r="Q1803" s="297"/>
      <c r="R1803" s="297"/>
      <c r="S1803" s="297"/>
      <c r="T1803" s="297"/>
      <c r="U1803" s="29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7"/>
      <c r="N1804" s="297"/>
      <c r="O1804" s="297"/>
      <c r="P1804" s="297"/>
      <c r="Q1804" s="297"/>
      <c r="R1804" s="297"/>
      <c r="S1804" s="297"/>
      <c r="T1804" s="297"/>
      <c r="U1804" s="29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3" t="s">
        <v>391</v>
      </c>
      <c r="C1805" s="285"/>
      <c r="D1805" s="79"/>
      <c r="E1805" s="80"/>
      <c r="F1805" s="80"/>
      <c r="G1805" s="81"/>
      <c r="H1805" s="192"/>
      <c r="I1805" s="192"/>
      <c r="J1805" s="192"/>
      <c r="K1805" s="82"/>
      <c r="L1805" s="283" t="s">
        <v>306</v>
      </c>
      <c r="M1805" s="284"/>
      <c r="N1805" s="284"/>
      <c r="O1805" s="284"/>
      <c r="P1805" s="284"/>
      <c r="Q1805" s="284"/>
      <c r="R1805" s="284"/>
      <c r="S1805" s="284"/>
      <c r="T1805" s="284"/>
      <c r="U1805" s="285"/>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3" t="s">
        <v>307</v>
      </c>
      <c r="C1806" s="285"/>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6" t="s">
        <v>222</v>
      </c>
      <c r="C1810" s="287"/>
      <c r="D1810" s="288" t="s">
        <v>223</v>
      </c>
      <c r="E1810" s="289"/>
      <c r="F1810" s="88"/>
      <c r="G1810" s="290" t="s">
        <v>224</v>
      </c>
      <c r="H1810" s="291"/>
      <c r="I1810" s="28">
        <f>SUM(E1821:E1845)</f>
        <v>0</v>
      </c>
      <c r="J1810" s="292" t="s">
        <v>225</v>
      </c>
      <c r="K1810" s="293"/>
      <c r="L1810" s="289"/>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9" t="s">
        <v>226</v>
      </c>
      <c r="AA1810" s="300"/>
      <c r="AB1810" s="301"/>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2" t="s">
        <v>230</v>
      </c>
      <c r="H1811" s="289"/>
      <c r="I1811" s="33">
        <f>E1812-I1810</f>
        <v>0</v>
      </c>
      <c r="J1811" s="303" t="s">
        <v>231</v>
      </c>
      <c r="K1811" s="304"/>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5" t="s">
        <v>232</v>
      </c>
      <c r="AA1811" s="307" t="s">
        <v>233</v>
      </c>
      <c r="AB1811" s="308"/>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11" t="s">
        <v>237</v>
      </c>
      <c r="H1812" s="312"/>
      <c r="I1812" s="35">
        <f>IF(E1812=0,0,12-(MOD(I1810,12)))</f>
        <v>0</v>
      </c>
      <c r="J1812" s="303" t="s">
        <v>238</v>
      </c>
      <c r="K1812" s="304"/>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6"/>
      <c r="AA1812" s="309"/>
      <c r="AB1812" s="310"/>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9" t="s">
        <v>242</v>
      </c>
      <c r="H1813" s="43" t="s">
        <v>243</v>
      </c>
      <c r="I1813" s="35">
        <f>IF(E1813&lt;&gt;0,1,0)</f>
        <v>0</v>
      </c>
      <c r="J1813" s="311" t="s">
        <v>244</v>
      </c>
      <c r="K1813" s="312"/>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80"/>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9" t="s">
        <v>251</v>
      </c>
      <c r="H1815" s="51" t="s">
        <v>252</v>
      </c>
      <c r="I1815" s="112">
        <f>E1814</f>
        <v>0</v>
      </c>
      <c r="J1815" s="313" t="s">
        <v>253</v>
      </c>
      <c r="K1815" s="314"/>
      <c r="L1815" s="315"/>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80"/>
      <c r="H1816" s="47" t="s">
        <v>257</v>
      </c>
      <c r="I1816" s="35" t="str">
        <f>IF(E1814="","0",IF(AND(E1811="EUC",E1812=432), I1815+(203-E1813),IF(E1814=0,0,(E1814+(E1812-E1813)-1))))</f>
        <v>0</v>
      </c>
      <c r="J1816" s="294" t="str">
        <f>IFERROR(IF(OR(E1811="EUC",E1811="SS"),"---",IF(OR(P1810,S1810),"NO 2F Tethers for RPX!",IF(OR(P1812,S1812),"NO 6F Tethers for RPX!","---"))),"---")</f>
        <v>---</v>
      </c>
      <c r="K1816" s="295"/>
      <c r="L1816" s="296"/>
      <c r="M1816" s="294" t="str">
        <f>IF(E1813&gt;60,"Dead Count &gt;60: Consider Downsize","---")</f>
        <v>---</v>
      </c>
      <c r="N1816" s="295"/>
      <c r="O1816" s="295"/>
      <c r="P1816" s="295"/>
      <c r="Q1816" s="295"/>
      <c r="R1816" s="295"/>
      <c r="S1816" s="295"/>
      <c r="T1816" s="295"/>
      <c r="U1816" s="296"/>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4"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5"/>
      <c r="L1817" s="296"/>
      <c r="M1817" s="294" t="str">
        <f>IF(AND(OR(E1811="SS",E1811="RPX",E1811="EUC",E1811="RPX-T"),(OR(C1821="",C1821="Field SPL"))),"Cannot have FlexNap cables without tethers","---")</f>
        <v>---</v>
      </c>
      <c r="N1817" s="295"/>
      <c r="O1817" s="295"/>
      <c r="P1817" s="295"/>
      <c r="Q1817" s="295"/>
      <c r="R1817" s="295"/>
      <c r="S1817" s="295"/>
      <c r="T1817" s="295"/>
      <c r="U1817" s="296"/>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4" t="str">
        <f>IF(AND(OR(E1811="RPX", E1811="RPX-T", E1811="SS"),E1812=216),"NO 216 For RPX, RPX-T, OR SS CABLE","---")</f>
        <v>---</v>
      </c>
      <c r="K1818" s="295"/>
      <c r="L1818" s="296"/>
      <c r="M1818" s="294" t="str" cm="1">
        <f t="array" ref="M1818">IF(AND(E1811="",OR(C1821:C1845="FST",C1821:C1845="REV T",C1821:C1845="DBL REV",C1821:C1845="TPL REV", C1821:C1845="QD REV")),"Non-FlexNap cables cannot have tethers","---")</f>
        <v>---</v>
      </c>
      <c r="N1818" s="295"/>
      <c r="O1818" s="295"/>
      <c r="P1818" s="295"/>
      <c r="Q1818" s="295"/>
      <c r="R1818" s="295"/>
      <c r="S1818" s="295"/>
      <c r="T1818" s="295"/>
      <c r="U1818" s="296"/>
      <c r="V1818" s="25"/>
      <c r="W1818" s="58"/>
      <c r="X1818" s="58"/>
      <c r="Y1818" s="25"/>
      <c r="Z1818" s="45">
        <v>6</v>
      </c>
      <c r="AA1818" s="65">
        <v>61</v>
      </c>
      <c r="AB1818" s="65">
        <v>72</v>
      </c>
      <c r="AC1818" s="25"/>
      <c r="AD1818" s="25"/>
      <c r="BA1818" s="226"/>
    </row>
    <row r="1819" spans="1:53" ht="15.75" customHeight="1" thickBot="1" x14ac:dyDescent="0.3">
      <c r="A1819" s="88"/>
      <c r="B1819" s="279" t="s">
        <v>260</v>
      </c>
      <c r="C1819" s="316" t="s">
        <v>261</v>
      </c>
      <c r="D1819" s="316" t="s">
        <v>262</v>
      </c>
      <c r="E1819" s="318" t="s">
        <v>263</v>
      </c>
      <c r="F1819" s="316" t="s">
        <v>264</v>
      </c>
      <c r="G1819" s="281" t="s">
        <v>265</v>
      </c>
      <c r="H1819" s="281" t="s">
        <v>266</v>
      </c>
      <c r="I1819" s="281" t="s">
        <v>267</v>
      </c>
      <c r="J1819" s="320" t="s">
        <v>268</v>
      </c>
      <c r="K1819" s="316" t="s">
        <v>269</v>
      </c>
      <c r="L1819" s="322" t="s">
        <v>270</v>
      </c>
      <c r="M1819" s="324" t="s">
        <v>271</v>
      </c>
      <c r="N1819" s="324"/>
      <c r="O1819" s="324"/>
      <c r="P1819" s="324"/>
      <c r="Q1819" s="324"/>
      <c r="R1819" s="324"/>
      <c r="S1819" s="324"/>
      <c r="T1819" s="324"/>
      <c r="U1819" s="325"/>
      <c r="V1819" s="107"/>
      <c r="W1819" s="72"/>
      <c r="X1819" s="72"/>
      <c r="Y1819" s="72"/>
      <c r="Z1819" s="45">
        <v>7</v>
      </c>
      <c r="AA1819" s="65">
        <v>73</v>
      </c>
      <c r="AB1819" s="65">
        <v>84</v>
      </c>
      <c r="AC1819" s="25"/>
      <c r="AD1819" s="25"/>
      <c r="BA1819" s="228"/>
    </row>
    <row r="1820" spans="1:53" ht="15.75" thickBot="1" x14ac:dyDescent="0.3">
      <c r="A1820" s="88"/>
      <c r="B1820" s="280"/>
      <c r="C1820" s="317"/>
      <c r="D1820" s="317"/>
      <c r="E1820" s="319"/>
      <c r="F1820" s="317"/>
      <c r="G1820" s="282"/>
      <c r="H1820" s="282"/>
      <c r="I1820" s="282"/>
      <c r="J1820" s="321"/>
      <c r="K1820" s="317"/>
      <c r="L1820" s="323"/>
      <c r="M1820" s="326"/>
      <c r="N1820" s="326"/>
      <c r="O1820" s="326"/>
      <c r="P1820" s="326"/>
      <c r="Q1820" s="326"/>
      <c r="R1820" s="326"/>
      <c r="S1820" s="326"/>
      <c r="T1820" s="326"/>
      <c r="U1820" s="327"/>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7"/>
      <c r="N1821" s="297"/>
      <c r="O1821" s="297"/>
      <c r="P1821" s="297"/>
      <c r="Q1821" s="297"/>
      <c r="R1821" s="297"/>
      <c r="S1821" s="297"/>
      <c r="T1821" s="297"/>
      <c r="U1821" s="29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7"/>
      <c r="N1822" s="297"/>
      <c r="O1822" s="297"/>
      <c r="P1822" s="297"/>
      <c r="Q1822" s="297"/>
      <c r="R1822" s="297"/>
      <c r="S1822" s="297"/>
      <c r="T1822" s="297"/>
      <c r="U1822" s="29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7"/>
      <c r="N1823" s="297"/>
      <c r="O1823" s="297"/>
      <c r="P1823" s="297"/>
      <c r="Q1823" s="297"/>
      <c r="R1823" s="297"/>
      <c r="S1823" s="297"/>
      <c r="T1823" s="297"/>
      <c r="U1823" s="29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7"/>
      <c r="N1824" s="297"/>
      <c r="O1824" s="297"/>
      <c r="P1824" s="297"/>
      <c r="Q1824" s="297"/>
      <c r="R1824" s="297"/>
      <c r="S1824" s="297"/>
      <c r="T1824" s="297"/>
      <c r="U1824" s="29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7"/>
      <c r="N1825" s="297"/>
      <c r="O1825" s="297"/>
      <c r="P1825" s="297"/>
      <c r="Q1825" s="297"/>
      <c r="R1825" s="297"/>
      <c r="S1825" s="297"/>
      <c r="T1825" s="297"/>
      <c r="U1825" s="29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7"/>
      <c r="N1826" s="297"/>
      <c r="O1826" s="297"/>
      <c r="P1826" s="297"/>
      <c r="Q1826" s="297"/>
      <c r="R1826" s="297"/>
      <c r="S1826" s="297"/>
      <c r="T1826" s="297"/>
      <c r="U1826" s="29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7"/>
      <c r="N1827" s="297"/>
      <c r="O1827" s="297"/>
      <c r="P1827" s="297"/>
      <c r="Q1827" s="297"/>
      <c r="R1827" s="297"/>
      <c r="S1827" s="297"/>
      <c r="T1827" s="297"/>
      <c r="U1827" s="29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7"/>
      <c r="N1828" s="297"/>
      <c r="O1828" s="297"/>
      <c r="P1828" s="297"/>
      <c r="Q1828" s="297"/>
      <c r="R1828" s="297"/>
      <c r="S1828" s="297"/>
      <c r="T1828" s="297"/>
      <c r="U1828" s="29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7"/>
      <c r="N1829" s="297"/>
      <c r="O1829" s="297"/>
      <c r="P1829" s="297"/>
      <c r="Q1829" s="297"/>
      <c r="R1829" s="297"/>
      <c r="S1829" s="297"/>
      <c r="T1829" s="297"/>
      <c r="U1829" s="29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7"/>
      <c r="N1830" s="297"/>
      <c r="O1830" s="297"/>
      <c r="P1830" s="297"/>
      <c r="Q1830" s="297"/>
      <c r="R1830" s="297"/>
      <c r="S1830" s="297"/>
      <c r="T1830" s="297"/>
      <c r="U1830" s="29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7"/>
      <c r="N1831" s="297"/>
      <c r="O1831" s="297"/>
      <c r="P1831" s="297"/>
      <c r="Q1831" s="297"/>
      <c r="R1831" s="297"/>
      <c r="S1831" s="297"/>
      <c r="T1831" s="297"/>
      <c r="U1831" s="29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7"/>
      <c r="N1832" s="297"/>
      <c r="O1832" s="297"/>
      <c r="P1832" s="297"/>
      <c r="Q1832" s="297"/>
      <c r="R1832" s="297"/>
      <c r="S1832" s="297"/>
      <c r="T1832" s="297"/>
      <c r="U1832" s="29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7"/>
      <c r="N1833" s="297"/>
      <c r="O1833" s="297"/>
      <c r="P1833" s="297"/>
      <c r="Q1833" s="297"/>
      <c r="R1833" s="297"/>
      <c r="S1833" s="297"/>
      <c r="T1833" s="297"/>
      <c r="U1833" s="29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7"/>
      <c r="N1834" s="297"/>
      <c r="O1834" s="297"/>
      <c r="P1834" s="297"/>
      <c r="Q1834" s="297"/>
      <c r="R1834" s="297"/>
      <c r="S1834" s="297"/>
      <c r="T1834" s="297"/>
      <c r="U1834" s="29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7"/>
      <c r="N1835" s="297"/>
      <c r="O1835" s="297"/>
      <c r="P1835" s="297"/>
      <c r="Q1835" s="297"/>
      <c r="R1835" s="297"/>
      <c r="S1835" s="297"/>
      <c r="T1835" s="297"/>
      <c r="U1835" s="29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7"/>
      <c r="N1836" s="297"/>
      <c r="O1836" s="297"/>
      <c r="P1836" s="297"/>
      <c r="Q1836" s="297"/>
      <c r="R1836" s="297"/>
      <c r="S1836" s="297"/>
      <c r="T1836" s="297"/>
      <c r="U1836" s="29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7"/>
      <c r="N1837" s="297"/>
      <c r="O1837" s="297"/>
      <c r="P1837" s="297"/>
      <c r="Q1837" s="297"/>
      <c r="R1837" s="297"/>
      <c r="S1837" s="297"/>
      <c r="T1837" s="297"/>
      <c r="U1837" s="29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7"/>
      <c r="N1838" s="297"/>
      <c r="O1838" s="297"/>
      <c r="P1838" s="297"/>
      <c r="Q1838" s="297"/>
      <c r="R1838" s="297"/>
      <c r="S1838" s="297"/>
      <c r="T1838" s="297"/>
      <c r="U1838" s="29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7"/>
      <c r="N1839" s="297"/>
      <c r="O1839" s="297"/>
      <c r="P1839" s="297"/>
      <c r="Q1839" s="297"/>
      <c r="R1839" s="297"/>
      <c r="S1839" s="297"/>
      <c r="T1839" s="297"/>
      <c r="U1839" s="29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7"/>
      <c r="N1840" s="297"/>
      <c r="O1840" s="297"/>
      <c r="P1840" s="297"/>
      <c r="Q1840" s="297"/>
      <c r="R1840" s="297"/>
      <c r="S1840" s="297"/>
      <c r="T1840" s="297"/>
      <c r="U1840" s="29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7"/>
      <c r="N1841" s="297"/>
      <c r="O1841" s="297"/>
      <c r="P1841" s="297"/>
      <c r="Q1841" s="297"/>
      <c r="R1841" s="297"/>
      <c r="S1841" s="297"/>
      <c r="T1841" s="297"/>
      <c r="U1841" s="29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7"/>
      <c r="N1842" s="297"/>
      <c r="O1842" s="297"/>
      <c r="P1842" s="297"/>
      <c r="Q1842" s="297"/>
      <c r="R1842" s="297"/>
      <c r="S1842" s="297"/>
      <c r="T1842" s="297"/>
      <c r="U1842" s="29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7"/>
      <c r="N1843" s="297"/>
      <c r="O1843" s="297"/>
      <c r="P1843" s="297"/>
      <c r="Q1843" s="297"/>
      <c r="R1843" s="297"/>
      <c r="S1843" s="297"/>
      <c r="T1843" s="297"/>
      <c r="U1843" s="29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7"/>
      <c r="N1844" s="297"/>
      <c r="O1844" s="297"/>
      <c r="P1844" s="297"/>
      <c r="Q1844" s="297"/>
      <c r="R1844" s="297"/>
      <c r="S1844" s="297"/>
      <c r="T1844" s="297"/>
      <c r="U1844" s="29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7"/>
      <c r="N1845" s="297"/>
      <c r="O1845" s="297"/>
      <c r="P1845" s="297"/>
      <c r="Q1845" s="297"/>
      <c r="R1845" s="297"/>
      <c r="S1845" s="297"/>
      <c r="T1845" s="297"/>
      <c r="U1845" s="29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3" t="s">
        <v>393</v>
      </c>
      <c r="C1846" s="285"/>
      <c r="D1846" s="79"/>
      <c r="E1846" s="80"/>
      <c r="F1846" s="80"/>
      <c r="G1846" s="81"/>
      <c r="H1846" s="192"/>
      <c r="I1846" s="192"/>
      <c r="J1846" s="192"/>
      <c r="K1846" s="82"/>
      <c r="L1846" s="283" t="s">
        <v>306</v>
      </c>
      <c r="M1846" s="284"/>
      <c r="N1846" s="284"/>
      <c r="O1846" s="284"/>
      <c r="P1846" s="284"/>
      <c r="Q1846" s="284"/>
      <c r="R1846" s="284"/>
      <c r="S1846" s="284"/>
      <c r="T1846" s="284"/>
      <c r="U1846" s="285"/>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3" t="s">
        <v>307</v>
      </c>
      <c r="C1847" s="285"/>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6" t="s">
        <v>222</v>
      </c>
      <c r="C1851" s="287"/>
      <c r="D1851" s="288" t="s">
        <v>223</v>
      </c>
      <c r="E1851" s="289"/>
      <c r="F1851" s="88"/>
      <c r="G1851" s="290" t="s">
        <v>224</v>
      </c>
      <c r="H1851" s="291"/>
      <c r="I1851" s="28">
        <f>SUM(E1862:E1886)</f>
        <v>0</v>
      </c>
      <c r="J1851" s="292" t="s">
        <v>225</v>
      </c>
      <c r="K1851" s="293"/>
      <c r="L1851" s="289"/>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9" t="s">
        <v>226</v>
      </c>
      <c r="AA1851" s="300"/>
      <c r="AB1851" s="301"/>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2" t="s">
        <v>230</v>
      </c>
      <c r="H1852" s="289"/>
      <c r="I1852" s="33">
        <f>E1853-I1851</f>
        <v>0</v>
      </c>
      <c r="J1852" s="303" t="s">
        <v>231</v>
      </c>
      <c r="K1852" s="304"/>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5" t="s">
        <v>232</v>
      </c>
      <c r="AA1852" s="307" t="s">
        <v>233</v>
      </c>
      <c r="AB1852" s="308"/>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11" t="s">
        <v>237</v>
      </c>
      <c r="H1853" s="312"/>
      <c r="I1853" s="35">
        <f>IF(E1853=0,0,12-(MOD(I1851,12)))</f>
        <v>0</v>
      </c>
      <c r="J1853" s="303" t="s">
        <v>238</v>
      </c>
      <c r="K1853" s="304"/>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6"/>
      <c r="AA1853" s="309"/>
      <c r="AB1853" s="310"/>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9" t="s">
        <v>242</v>
      </c>
      <c r="H1854" s="43" t="s">
        <v>243</v>
      </c>
      <c r="I1854" s="35">
        <f>IF(E1854&lt;&gt;0,1,0)</f>
        <v>0</v>
      </c>
      <c r="J1854" s="311" t="s">
        <v>244</v>
      </c>
      <c r="K1854" s="312"/>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80"/>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9" t="s">
        <v>251</v>
      </c>
      <c r="H1856" s="51" t="s">
        <v>252</v>
      </c>
      <c r="I1856" s="112">
        <f>E1855</f>
        <v>0</v>
      </c>
      <c r="J1856" s="313" t="s">
        <v>253</v>
      </c>
      <c r="K1856" s="314"/>
      <c r="L1856" s="315"/>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80"/>
      <c r="H1857" s="47" t="s">
        <v>257</v>
      </c>
      <c r="I1857" s="35" t="str">
        <f>IF(E1855="","0",IF(AND(E1852="EUC",E1853=432), I1856+(203-E1854),IF(E1855=0,0,(E1855+(E1853-E1854)-1))))</f>
        <v>0</v>
      </c>
      <c r="J1857" s="294" t="str">
        <f>IFERROR(IF(OR(E1852="EUC",E1852="SS"),"---",IF(OR(P1851,S1851),"NO 2F Tethers for RPX!",IF(OR(P1853,S1853),"NO 6F Tethers for RPX!","---"))),"---")</f>
        <v>---</v>
      </c>
      <c r="K1857" s="295"/>
      <c r="L1857" s="296"/>
      <c r="M1857" s="294" t="str">
        <f>IF(E1854&gt;60,"Dead Count &gt;60: Consider Downsize","---")</f>
        <v>---</v>
      </c>
      <c r="N1857" s="295"/>
      <c r="O1857" s="295"/>
      <c r="P1857" s="295"/>
      <c r="Q1857" s="295"/>
      <c r="R1857" s="295"/>
      <c r="S1857" s="295"/>
      <c r="T1857" s="295"/>
      <c r="U1857" s="296"/>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4"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5"/>
      <c r="L1858" s="296"/>
      <c r="M1858" s="294" t="str">
        <f>IF(AND(OR(E1852="SS",E1852="RPX",E1852="EUC",E1852="RPX-T"),(OR(C1862="",C1862="Field SPL"))),"Cannot have FlexNap cables without tethers","---")</f>
        <v>---</v>
      </c>
      <c r="N1858" s="295"/>
      <c r="O1858" s="295"/>
      <c r="P1858" s="295"/>
      <c r="Q1858" s="295"/>
      <c r="R1858" s="295"/>
      <c r="S1858" s="295"/>
      <c r="T1858" s="295"/>
      <c r="U1858" s="296"/>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4" t="str">
        <f>IF(AND(OR(E1852="RPX", E1852="RPX-T", E1852="SS"),E1853=216),"NO 216 For RPX, RPX-T, OR SS CABLE","---")</f>
        <v>---</v>
      </c>
      <c r="K1859" s="295"/>
      <c r="L1859" s="296"/>
      <c r="M1859" s="294" t="str" cm="1">
        <f t="array" ref="M1859">IF(AND(E1852="",OR(C1862:C1886="FST",C1862:C1886="REV T",C1862:C1886="DBL REV",C1862:C1886="TPL REV", C1862:C1886="QD REV")),"Non-FlexNap cables cannot have tethers","---")</f>
        <v>---</v>
      </c>
      <c r="N1859" s="295"/>
      <c r="O1859" s="295"/>
      <c r="P1859" s="295"/>
      <c r="Q1859" s="295"/>
      <c r="R1859" s="295"/>
      <c r="S1859" s="295"/>
      <c r="T1859" s="295"/>
      <c r="U1859" s="296"/>
      <c r="V1859" s="25"/>
      <c r="W1859" s="58"/>
      <c r="X1859" s="58"/>
      <c r="Y1859" s="25"/>
      <c r="Z1859" s="45">
        <v>6</v>
      </c>
      <c r="AA1859" s="65">
        <v>61</v>
      </c>
      <c r="AB1859" s="65">
        <v>72</v>
      </c>
      <c r="AC1859" s="25"/>
      <c r="AD1859" s="25"/>
      <c r="BA1859" s="226"/>
    </row>
    <row r="1860" spans="1:53" ht="15.75" customHeight="1" thickBot="1" x14ac:dyDescent="0.3">
      <c r="A1860" s="88"/>
      <c r="B1860" s="279" t="s">
        <v>260</v>
      </c>
      <c r="C1860" s="316" t="s">
        <v>261</v>
      </c>
      <c r="D1860" s="316" t="s">
        <v>262</v>
      </c>
      <c r="E1860" s="318" t="s">
        <v>263</v>
      </c>
      <c r="F1860" s="316" t="s">
        <v>264</v>
      </c>
      <c r="G1860" s="281" t="s">
        <v>265</v>
      </c>
      <c r="H1860" s="281" t="s">
        <v>266</v>
      </c>
      <c r="I1860" s="281" t="s">
        <v>267</v>
      </c>
      <c r="J1860" s="320" t="s">
        <v>268</v>
      </c>
      <c r="K1860" s="316" t="s">
        <v>269</v>
      </c>
      <c r="L1860" s="322" t="s">
        <v>270</v>
      </c>
      <c r="M1860" s="324" t="s">
        <v>271</v>
      </c>
      <c r="N1860" s="324"/>
      <c r="O1860" s="324"/>
      <c r="P1860" s="324"/>
      <c r="Q1860" s="324"/>
      <c r="R1860" s="324"/>
      <c r="S1860" s="324"/>
      <c r="T1860" s="324"/>
      <c r="U1860" s="325"/>
      <c r="V1860" s="107"/>
      <c r="W1860" s="72"/>
      <c r="X1860" s="72"/>
      <c r="Y1860" s="72"/>
      <c r="Z1860" s="45">
        <v>7</v>
      </c>
      <c r="AA1860" s="65">
        <v>73</v>
      </c>
      <c r="AB1860" s="65">
        <v>84</v>
      </c>
      <c r="AC1860" s="25"/>
      <c r="AD1860" s="25"/>
      <c r="BA1860" s="228"/>
    </row>
    <row r="1861" spans="1:53" ht="15.75" thickBot="1" x14ac:dyDescent="0.3">
      <c r="A1861" s="88"/>
      <c r="B1861" s="280"/>
      <c r="C1861" s="317"/>
      <c r="D1861" s="317"/>
      <c r="E1861" s="319"/>
      <c r="F1861" s="317"/>
      <c r="G1861" s="282"/>
      <c r="H1861" s="282"/>
      <c r="I1861" s="282"/>
      <c r="J1861" s="321"/>
      <c r="K1861" s="317"/>
      <c r="L1861" s="323"/>
      <c r="M1861" s="326"/>
      <c r="N1861" s="326"/>
      <c r="O1861" s="326"/>
      <c r="P1861" s="326"/>
      <c r="Q1861" s="326"/>
      <c r="R1861" s="326"/>
      <c r="S1861" s="326"/>
      <c r="T1861" s="326"/>
      <c r="U1861" s="327"/>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7"/>
      <c r="N1862" s="297"/>
      <c r="O1862" s="297"/>
      <c r="P1862" s="297"/>
      <c r="Q1862" s="297"/>
      <c r="R1862" s="297"/>
      <c r="S1862" s="297"/>
      <c r="T1862" s="297"/>
      <c r="U1862" s="29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7"/>
      <c r="N1863" s="297"/>
      <c r="O1863" s="297"/>
      <c r="P1863" s="297"/>
      <c r="Q1863" s="297"/>
      <c r="R1863" s="297"/>
      <c r="S1863" s="297"/>
      <c r="T1863" s="297"/>
      <c r="U1863" s="29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7"/>
      <c r="N1864" s="297"/>
      <c r="O1864" s="297"/>
      <c r="P1864" s="297"/>
      <c r="Q1864" s="297"/>
      <c r="R1864" s="297"/>
      <c r="S1864" s="297"/>
      <c r="T1864" s="297"/>
      <c r="U1864" s="29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7"/>
      <c r="N1865" s="297"/>
      <c r="O1865" s="297"/>
      <c r="P1865" s="297"/>
      <c r="Q1865" s="297"/>
      <c r="R1865" s="297"/>
      <c r="S1865" s="297"/>
      <c r="T1865" s="297"/>
      <c r="U1865" s="29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7"/>
      <c r="N1866" s="297"/>
      <c r="O1866" s="297"/>
      <c r="P1866" s="297"/>
      <c r="Q1866" s="297"/>
      <c r="R1866" s="297"/>
      <c r="S1866" s="297"/>
      <c r="T1866" s="297"/>
      <c r="U1866" s="29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7"/>
      <c r="N1867" s="297"/>
      <c r="O1867" s="297"/>
      <c r="P1867" s="297"/>
      <c r="Q1867" s="297"/>
      <c r="R1867" s="297"/>
      <c r="S1867" s="297"/>
      <c r="T1867" s="297"/>
      <c r="U1867" s="29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7"/>
      <c r="N1868" s="297"/>
      <c r="O1868" s="297"/>
      <c r="P1868" s="297"/>
      <c r="Q1868" s="297"/>
      <c r="R1868" s="297"/>
      <c r="S1868" s="297"/>
      <c r="T1868" s="297"/>
      <c r="U1868" s="29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7"/>
      <c r="N1869" s="297"/>
      <c r="O1869" s="297"/>
      <c r="P1869" s="297"/>
      <c r="Q1869" s="297"/>
      <c r="R1869" s="297"/>
      <c r="S1869" s="297"/>
      <c r="T1869" s="297"/>
      <c r="U1869" s="29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7"/>
      <c r="N1870" s="297"/>
      <c r="O1870" s="297"/>
      <c r="P1870" s="297"/>
      <c r="Q1870" s="297"/>
      <c r="R1870" s="297"/>
      <c r="S1870" s="297"/>
      <c r="T1870" s="297"/>
      <c r="U1870" s="29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7"/>
      <c r="N1871" s="297"/>
      <c r="O1871" s="297"/>
      <c r="P1871" s="297"/>
      <c r="Q1871" s="297"/>
      <c r="R1871" s="297"/>
      <c r="S1871" s="297"/>
      <c r="T1871" s="297"/>
      <c r="U1871" s="29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7"/>
      <c r="N1872" s="297"/>
      <c r="O1872" s="297"/>
      <c r="P1872" s="297"/>
      <c r="Q1872" s="297"/>
      <c r="R1872" s="297"/>
      <c r="S1872" s="297"/>
      <c r="T1872" s="297"/>
      <c r="U1872" s="29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7"/>
      <c r="N1873" s="297"/>
      <c r="O1873" s="297"/>
      <c r="P1873" s="297"/>
      <c r="Q1873" s="297"/>
      <c r="R1873" s="297"/>
      <c r="S1873" s="297"/>
      <c r="T1873" s="297"/>
      <c r="U1873" s="29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7"/>
      <c r="N1874" s="297"/>
      <c r="O1874" s="297"/>
      <c r="P1874" s="297"/>
      <c r="Q1874" s="297"/>
      <c r="R1874" s="297"/>
      <c r="S1874" s="297"/>
      <c r="T1874" s="297"/>
      <c r="U1874" s="29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7"/>
      <c r="N1875" s="297"/>
      <c r="O1875" s="297"/>
      <c r="P1875" s="297"/>
      <c r="Q1875" s="297"/>
      <c r="R1875" s="297"/>
      <c r="S1875" s="297"/>
      <c r="T1875" s="297"/>
      <c r="U1875" s="29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7"/>
      <c r="N1876" s="297"/>
      <c r="O1876" s="297"/>
      <c r="P1876" s="297"/>
      <c r="Q1876" s="297"/>
      <c r="R1876" s="297"/>
      <c r="S1876" s="297"/>
      <c r="T1876" s="297"/>
      <c r="U1876" s="29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7"/>
      <c r="N1877" s="297"/>
      <c r="O1877" s="297"/>
      <c r="P1877" s="297"/>
      <c r="Q1877" s="297"/>
      <c r="R1877" s="297"/>
      <c r="S1877" s="297"/>
      <c r="T1877" s="297"/>
      <c r="U1877" s="29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7"/>
      <c r="N1878" s="297"/>
      <c r="O1878" s="297"/>
      <c r="P1878" s="297"/>
      <c r="Q1878" s="297"/>
      <c r="R1878" s="297"/>
      <c r="S1878" s="297"/>
      <c r="T1878" s="297"/>
      <c r="U1878" s="29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7"/>
      <c r="N1879" s="297"/>
      <c r="O1879" s="297"/>
      <c r="P1879" s="297"/>
      <c r="Q1879" s="297"/>
      <c r="R1879" s="297"/>
      <c r="S1879" s="297"/>
      <c r="T1879" s="297"/>
      <c r="U1879" s="29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7"/>
      <c r="N1880" s="297"/>
      <c r="O1880" s="297"/>
      <c r="P1880" s="297"/>
      <c r="Q1880" s="297"/>
      <c r="R1880" s="297"/>
      <c r="S1880" s="297"/>
      <c r="T1880" s="297"/>
      <c r="U1880" s="29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7"/>
      <c r="N1881" s="297"/>
      <c r="O1881" s="297"/>
      <c r="P1881" s="297"/>
      <c r="Q1881" s="297"/>
      <c r="R1881" s="297"/>
      <c r="S1881" s="297"/>
      <c r="T1881" s="297"/>
      <c r="U1881" s="29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7"/>
      <c r="N1882" s="297"/>
      <c r="O1882" s="297"/>
      <c r="P1882" s="297"/>
      <c r="Q1882" s="297"/>
      <c r="R1882" s="297"/>
      <c r="S1882" s="297"/>
      <c r="T1882" s="297"/>
      <c r="U1882" s="29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7"/>
      <c r="N1883" s="297"/>
      <c r="O1883" s="297"/>
      <c r="P1883" s="297"/>
      <c r="Q1883" s="297"/>
      <c r="R1883" s="297"/>
      <c r="S1883" s="297"/>
      <c r="T1883" s="297"/>
      <c r="U1883" s="29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7"/>
      <c r="N1884" s="297"/>
      <c r="O1884" s="297"/>
      <c r="P1884" s="297"/>
      <c r="Q1884" s="297"/>
      <c r="R1884" s="297"/>
      <c r="S1884" s="297"/>
      <c r="T1884" s="297"/>
      <c r="U1884" s="29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7"/>
      <c r="N1885" s="297"/>
      <c r="O1885" s="297"/>
      <c r="P1885" s="297"/>
      <c r="Q1885" s="297"/>
      <c r="R1885" s="297"/>
      <c r="S1885" s="297"/>
      <c r="T1885" s="297"/>
      <c r="U1885" s="29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7"/>
      <c r="N1886" s="297"/>
      <c r="O1886" s="297"/>
      <c r="P1886" s="297"/>
      <c r="Q1886" s="297"/>
      <c r="R1886" s="297"/>
      <c r="S1886" s="297"/>
      <c r="T1886" s="297"/>
      <c r="U1886" s="29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3" t="s">
        <v>395</v>
      </c>
      <c r="C1887" s="285"/>
      <c r="D1887" s="79"/>
      <c r="E1887" s="80"/>
      <c r="F1887" s="80"/>
      <c r="G1887" s="81"/>
      <c r="H1887" s="192"/>
      <c r="I1887" s="192"/>
      <c r="J1887" s="192"/>
      <c r="K1887" s="82"/>
      <c r="L1887" s="283" t="s">
        <v>306</v>
      </c>
      <c r="M1887" s="284"/>
      <c r="N1887" s="284"/>
      <c r="O1887" s="284"/>
      <c r="P1887" s="284"/>
      <c r="Q1887" s="284"/>
      <c r="R1887" s="284"/>
      <c r="S1887" s="284"/>
      <c r="T1887" s="284"/>
      <c r="U1887" s="285"/>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3" t="s">
        <v>307</v>
      </c>
      <c r="C1888" s="285"/>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6" t="s">
        <v>222</v>
      </c>
      <c r="C1892" s="287"/>
      <c r="D1892" s="288" t="s">
        <v>223</v>
      </c>
      <c r="E1892" s="289"/>
      <c r="F1892" s="88"/>
      <c r="G1892" s="290" t="s">
        <v>224</v>
      </c>
      <c r="H1892" s="291"/>
      <c r="I1892" s="28">
        <f>SUM(E1903:E1927)</f>
        <v>0</v>
      </c>
      <c r="J1892" s="292" t="s">
        <v>225</v>
      </c>
      <c r="K1892" s="293"/>
      <c r="L1892" s="289"/>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9" t="s">
        <v>226</v>
      </c>
      <c r="AA1892" s="300"/>
      <c r="AB1892" s="301"/>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2" t="s">
        <v>230</v>
      </c>
      <c r="H1893" s="289"/>
      <c r="I1893" s="33">
        <f>E1894-I1892</f>
        <v>0</v>
      </c>
      <c r="J1893" s="303" t="s">
        <v>231</v>
      </c>
      <c r="K1893" s="304"/>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5" t="s">
        <v>232</v>
      </c>
      <c r="AA1893" s="307" t="s">
        <v>233</v>
      </c>
      <c r="AB1893" s="308"/>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11" t="s">
        <v>237</v>
      </c>
      <c r="H1894" s="312"/>
      <c r="I1894" s="35">
        <f>IF(E1894=0,0,12-(MOD(I1892,12)))</f>
        <v>0</v>
      </c>
      <c r="J1894" s="303" t="s">
        <v>238</v>
      </c>
      <c r="K1894" s="304"/>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6"/>
      <c r="AA1894" s="309"/>
      <c r="AB1894" s="310"/>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9" t="s">
        <v>242</v>
      </c>
      <c r="H1895" s="43" t="s">
        <v>243</v>
      </c>
      <c r="I1895" s="35">
        <f>IF(E1895&lt;&gt;0,1,0)</f>
        <v>0</v>
      </c>
      <c r="J1895" s="311" t="s">
        <v>244</v>
      </c>
      <c r="K1895" s="312"/>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80"/>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9" t="s">
        <v>251</v>
      </c>
      <c r="H1897" s="51" t="s">
        <v>252</v>
      </c>
      <c r="I1897" s="112">
        <f>E1896</f>
        <v>0</v>
      </c>
      <c r="J1897" s="313" t="s">
        <v>253</v>
      </c>
      <c r="K1897" s="314"/>
      <c r="L1897" s="315"/>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80"/>
      <c r="H1898" s="47" t="s">
        <v>257</v>
      </c>
      <c r="I1898" s="35" t="str">
        <f>IF(E1896="","0",IF(AND(E1893="EUC",E1894=432), I1897+(203-E1895),IF(E1896=0,0,(E1896+(E1894-E1895)-1))))</f>
        <v>0</v>
      </c>
      <c r="J1898" s="294" t="str">
        <f>IFERROR(IF(OR(E1893="EUC",E1893="SS"),"---",IF(OR(P1892,S1892),"NO 2F Tethers for RPX!",IF(OR(P1894,S1894),"NO 6F Tethers for RPX!","---"))),"---")</f>
        <v>---</v>
      </c>
      <c r="K1898" s="295"/>
      <c r="L1898" s="296"/>
      <c r="M1898" s="294" t="str">
        <f>IF(E1895&gt;60,"Dead Count &gt;60: Consider Downsize","---")</f>
        <v>---</v>
      </c>
      <c r="N1898" s="295"/>
      <c r="O1898" s="295"/>
      <c r="P1898" s="295"/>
      <c r="Q1898" s="295"/>
      <c r="R1898" s="295"/>
      <c r="S1898" s="295"/>
      <c r="T1898" s="295"/>
      <c r="U1898" s="296"/>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4"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5"/>
      <c r="L1899" s="296"/>
      <c r="M1899" s="294" t="str">
        <f>IF(AND(OR(E1893="SS",E1893="RPX",E1893="EUC",E1893="RPX-T"),(OR(C1903="",C1903="Field SPL"))),"Cannot have FlexNap cables without tethers","---")</f>
        <v>---</v>
      </c>
      <c r="N1899" s="295"/>
      <c r="O1899" s="295"/>
      <c r="P1899" s="295"/>
      <c r="Q1899" s="295"/>
      <c r="R1899" s="295"/>
      <c r="S1899" s="295"/>
      <c r="T1899" s="295"/>
      <c r="U1899" s="296"/>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4" t="str">
        <f>IF(AND(OR(E1893="RPX", E1893="RPX-T", E1893="SS"),E1894=216),"NO 216 For RPX, RPX-T, OR SS CABLE","---")</f>
        <v>---</v>
      </c>
      <c r="K1900" s="295"/>
      <c r="L1900" s="296"/>
      <c r="M1900" s="294" t="str" cm="1">
        <f t="array" ref="M1900">IF(AND(E1893="",OR(C1903:C1927="FST",C1903:C1927="REV T",C1903:C1927="DBL REV",C1903:C1927="TPL REV", C1903:C1927="QD REV")),"Non-FlexNap cables cannot have tethers","---")</f>
        <v>---</v>
      </c>
      <c r="N1900" s="295"/>
      <c r="O1900" s="295"/>
      <c r="P1900" s="295"/>
      <c r="Q1900" s="295"/>
      <c r="R1900" s="295"/>
      <c r="S1900" s="295"/>
      <c r="T1900" s="295"/>
      <c r="U1900" s="296"/>
      <c r="V1900" s="25"/>
      <c r="W1900" s="58"/>
      <c r="X1900" s="58"/>
      <c r="Y1900" s="25"/>
      <c r="Z1900" s="45">
        <v>6</v>
      </c>
      <c r="AA1900" s="65">
        <v>61</v>
      </c>
      <c r="AB1900" s="65">
        <v>72</v>
      </c>
      <c r="AC1900" s="25"/>
      <c r="AD1900" s="25"/>
      <c r="BA1900" s="226"/>
    </row>
    <row r="1901" spans="1:53" ht="15.75" customHeight="1" thickBot="1" x14ac:dyDescent="0.3">
      <c r="A1901" s="88"/>
      <c r="B1901" s="279" t="s">
        <v>260</v>
      </c>
      <c r="C1901" s="316" t="s">
        <v>261</v>
      </c>
      <c r="D1901" s="316" t="s">
        <v>262</v>
      </c>
      <c r="E1901" s="318" t="s">
        <v>263</v>
      </c>
      <c r="F1901" s="316" t="s">
        <v>264</v>
      </c>
      <c r="G1901" s="281" t="s">
        <v>265</v>
      </c>
      <c r="H1901" s="281" t="s">
        <v>266</v>
      </c>
      <c r="I1901" s="281" t="s">
        <v>267</v>
      </c>
      <c r="J1901" s="320" t="s">
        <v>268</v>
      </c>
      <c r="K1901" s="316" t="s">
        <v>269</v>
      </c>
      <c r="L1901" s="322" t="s">
        <v>270</v>
      </c>
      <c r="M1901" s="324" t="s">
        <v>271</v>
      </c>
      <c r="N1901" s="324"/>
      <c r="O1901" s="324"/>
      <c r="P1901" s="324"/>
      <c r="Q1901" s="324"/>
      <c r="R1901" s="324"/>
      <c r="S1901" s="324"/>
      <c r="T1901" s="324"/>
      <c r="U1901" s="325"/>
      <c r="V1901" s="107"/>
      <c r="W1901" s="72"/>
      <c r="X1901" s="72"/>
      <c r="Y1901" s="72"/>
      <c r="Z1901" s="45">
        <v>7</v>
      </c>
      <c r="AA1901" s="65">
        <v>73</v>
      </c>
      <c r="AB1901" s="65">
        <v>84</v>
      </c>
      <c r="AC1901" s="25"/>
      <c r="AD1901" s="25"/>
      <c r="BA1901" s="228"/>
    </row>
    <row r="1902" spans="1:53" ht="15.75" thickBot="1" x14ac:dyDescent="0.3">
      <c r="A1902" s="88"/>
      <c r="B1902" s="280"/>
      <c r="C1902" s="317"/>
      <c r="D1902" s="317"/>
      <c r="E1902" s="319"/>
      <c r="F1902" s="317"/>
      <c r="G1902" s="282"/>
      <c r="H1902" s="282"/>
      <c r="I1902" s="282"/>
      <c r="J1902" s="321"/>
      <c r="K1902" s="317"/>
      <c r="L1902" s="323"/>
      <c r="M1902" s="326"/>
      <c r="N1902" s="326"/>
      <c r="O1902" s="326"/>
      <c r="P1902" s="326"/>
      <c r="Q1902" s="326"/>
      <c r="R1902" s="326"/>
      <c r="S1902" s="326"/>
      <c r="T1902" s="326"/>
      <c r="U1902" s="327"/>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7"/>
      <c r="N1903" s="297"/>
      <c r="O1903" s="297"/>
      <c r="P1903" s="297"/>
      <c r="Q1903" s="297"/>
      <c r="R1903" s="297"/>
      <c r="S1903" s="297"/>
      <c r="T1903" s="297"/>
      <c r="U1903" s="29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7"/>
      <c r="N1904" s="297"/>
      <c r="O1904" s="297"/>
      <c r="P1904" s="297"/>
      <c r="Q1904" s="297"/>
      <c r="R1904" s="297"/>
      <c r="S1904" s="297"/>
      <c r="T1904" s="297"/>
      <c r="U1904" s="29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7"/>
      <c r="N1905" s="297"/>
      <c r="O1905" s="297"/>
      <c r="P1905" s="297"/>
      <c r="Q1905" s="297"/>
      <c r="R1905" s="297"/>
      <c r="S1905" s="297"/>
      <c r="T1905" s="297"/>
      <c r="U1905" s="29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7"/>
      <c r="N1906" s="297"/>
      <c r="O1906" s="297"/>
      <c r="P1906" s="297"/>
      <c r="Q1906" s="297"/>
      <c r="R1906" s="297"/>
      <c r="S1906" s="297"/>
      <c r="T1906" s="297"/>
      <c r="U1906" s="29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7"/>
      <c r="N1907" s="297"/>
      <c r="O1907" s="297"/>
      <c r="P1907" s="297"/>
      <c r="Q1907" s="297"/>
      <c r="R1907" s="297"/>
      <c r="S1907" s="297"/>
      <c r="T1907" s="297"/>
      <c r="U1907" s="29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7"/>
      <c r="N1908" s="297"/>
      <c r="O1908" s="297"/>
      <c r="P1908" s="297"/>
      <c r="Q1908" s="297"/>
      <c r="R1908" s="297"/>
      <c r="S1908" s="297"/>
      <c r="T1908" s="297"/>
      <c r="U1908" s="29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7"/>
      <c r="N1909" s="297"/>
      <c r="O1909" s="297"/>
      <c r="P1909" s="297"/>
      <c r="Q1909" s="297"/>
      <c r="R1909" s="297"/>
      <c r="S1909" s="297"/>
      <c r="T1909" s="297"/>
      <c r="U1909" s="29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7"/>
      <c r="N1910" s="297"/>
      <c r="O1910" s="297"/>
      <c r="P1910" s="297"/>
      <c r="Q1910" s="297"/>
      <c r="R1910" s="297"/>
      <c r="S1910" s="297"/>
      <c r="T1910" s="297"/>
      <c r="U1910" s="29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7"/>
      <c r="N1911" s="297"/>
      <c r="O1911" s="297"/>
      <c r="P1911" s="297"/>
      <c r="Q1911" s="297"/>
      <c r="R1911" s="297"/>
      <c r="S1911" s="297"/>
      <c r="T1911" s="297"/>
      <c r="U1911" s="29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7"/>
      <c r="N1912" s="297"/>
      <c r="O1912" s="297"/>
      <c r="P1912" s="297"/>
      <c r="Q1912" s="297"/>
      <c r="R1912" s="297"/>
      <c r="S1912" s="297"/>
      <c r="T1912" s="297"/>
      <c r="U1912" s="29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7"/>
      <c r="N1913" s="297"/>
      <c r="O1913" s="297"/>
      <c r="P1913" s="297"/>
      <c r="Q1913" s="297"/>
      <c r="R1913" s="297"/>
      <c r="S1913" s="297"/>
      <c r="T1913" s="297"/>
      <c r="U1913" s="29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7"/>
      <c r="N1914" s="297"/>
      <c r="O1914" s="297"/>
      <c r="P1914" s="297"/>
      <c r="Q1914" s="297"/>
      <c r="R1914" s="297"/>
      <c r="S1914" s="297"/>
      <c r="T1914" s="297"/>
      <c r="U1914" s="29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7"/>
      <c r="N1915" s="297"/>
      <c r="O1915" s="297"/>
      <c r="P1915" s="297"/>
      <c r="Q1915" s="297"/>
      <c r="R1915" s="297"/>
      <c r="S1915" s="297"/>
      <c r="T1915" s="297"/>
      <c r="U1915" s="29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7"/>
      <c r="N1916" s="297"/>
      <c r="O1916" s="297"/>
      <c r="P1916" s="297"/>
      <c r="Q1916" s="297"/>
      <c r="R1916" s="297"/>
      <c r="S1916" s="297"/>
      <c r="T1916" s="297"/>
      <c r="U1916" s="29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7"/>
      <c r="N1917" s="297"/>
      <c r="O1917" s="297"/>
      <c r="P1917" s="297"/>
      <c r="Q1917" s="297"/>
      <c r="R1917" s="297"/>
      <c r="S1917" s="297"/>
      <c r="T1917" s="297"/>
      <c r="U1917" s="29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7"/>
      <c r="N1918" s="297"/>
      <c r="O1918" s="297"/>
      <c r="P1918" s="297"/>
      <c r="Q1918" s="297"/>
      <c r="R1918" s="297"/>
      <c r="S1918" s="297"/>
      <c r="T1918" s="297"/>
      <c r="U1918" s="29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7"/>
      <c r="N1919" s="297"/>
      <c r="O1919" s="297"/>
      <c r="P1919" s="297"/>
      <c r="Q1919" s="297"/>
      <c r="R1919" s="297"/>
      <c r="S1919" s="297"/>
      <c r="T1919" s="297"/>
      <c r="U1919" s="29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7"/>
      <c r="N1920" s="297"/>
      <c r="O1920" s="297"/>
      <c r="P1920" s="297"/>
      <c r="Q1920" s="297"/>
      <c r="R1920" s="297"/>
      <c r="S1920" s="297"/>
      <c r="T1920" s="297"/>
      <c r="U1920" s="29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7"/>
      <c r="N1921" s="297"/>
      <c r="O1921" s="297"/>
      <c r="P1921" s="297"/>
      <c r="Q1921" s="297"/>
      <c r="R1921" s="297"/>
      <c r="S1921" s="297"/>
      <c r="T1921" s="297"/>
      <c r="U1921" s="29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7"/>
      <c r="N1922" s="297"/>
      <c r="O1922" s="297"/>
      <c r="P1922" s="297"/>
      <c r="Q1922" s="297"/>
      <c r="R1922" s="297"/>
      <c r="S1922" s="297"/>
      <c r="T1922" s="297"/>
      <c r="U1922" s="29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7"/>
      <c r="N1923" s="297"/>
      <c r="O1923" s="297"/>
      <c r="P1923" s="297"/>
      <c r="Q1923" s="297"/>
      <c r="R1923" s="297"/>
      <c r="S1923" s="297"/>
      <c r="T1923" s="297"/>
      <c r="U1923" s="29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7"/>
      <c r="N1924" s="297"/>
      <c r="O1924" s="297"/>
      <c r="P1924" s="297"/>
      <c r="Q1924" s="297"/>
      <c r="R1924" s="297"/>
      <c r="S1924" s="297"/>
      <c r="T1924" s="297"/>
      <c r="U1924" s="29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7"/>
      <c r="N1925" s="297"/>
      <c r="O1925" s="297"/>
      <c r="P1925" s="297"/>
      <c r="Q1925" s="297"/>
      <c r="R1925" s="297"/>
      <c r="S1925" s="297"/>
      <c r="T1925" s="297"/>
      <c r="U1925" s="29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7"/>
      <c r="N1926" s="297"/>
      <c r="O1926" s="297"/>
      <c r="P1926" s="297"/>
      <c r="Q1926" s="297"/>
      <c r="R1926" s="297"/>
      <c r="S1926" s="297"/>
      <c r="T1926" s="297"/>
      <c r="U1926" s="29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7"/>
      <c r="N1927" s="297"/>
      <c r="O1927" s="297"/>
      <c r="P1927" s="297"/>
      <c r="Q1927" s="297"/>
      <c r="R1927" s="297"/>
      <c r="S1927" s="297"/>
      <c r="T1927" s="297"/>
      <c r="U1927" s="29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3" t="s">
        <v>397</v>
      </c>
      <c r="C1928" s="285"/>
      <c r="D1928" s="79"/>
      <c r="E1928" s="80"/>
      <c r="F1928" s="80"/>
      <c r="G1928" s="81"/>
      <c r="H1928" s="192"/>
      <c r="I1928" s="192"/>
      <c r="J1928" s="192"/>
      <c r="K1928" s="82"/>
      <c r="L1928" s="283" t="s">
        <v>306</v>
      </c>
      <c r="M1928" s="284"/>
      <c r="N1928" s="284"/>
      <c r="O1928" s="284"/>
      <c r="P1928" s="284"/>
      <c r="Q1928" s="284"/>
      <c r="R1928" s="284"/>
      <c r="S1928" s="284"/>
      <c r="T1928" s="284"/>
      <c r="U1928" s="285"/>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3" t="s">
        <v>307</v>
      </c>
      <c r="C1929" s="285"/>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6" t="s">
        <v>222</v>
      </c>
      <c r="C1933" s="287"/>
      <c r="D1933" s="288" t="s">
        <v>223</v>
      </c>
      <c r="E1933" s="289"/>
      <c r="F1933" s="88"/>
      <c r="G1933" s="290" t="s">
        <v>224</v>
      </c>
      <c r="H1933" s="291"/>
      <c r="I1933" s="28">
        <f>SUM(E1944:E1968)</f>
        <v>0</v>
      </c>
      <c r="J1933" s="292" t="s">
        <v>225</v>
      </c>
      <c r="K1933" s="293"/>
      <c r="L1933" s="289"/>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9" t="s">
        <v>226</v>
      </c>
      <c r="AA1933" s="300"/>
      <c r="AB1933" s="301"/>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2" t="s">
        <v>230</v>
      </c>
      <c r="H1934" s="289"/>
      <c r="I1934" s="33">
        <f>E1935-I1933</f>
        <v>0</v>
      </c>
      <c r="J1934" s="303" t="s">
        <v>231</v>
      </c>
      <c r="K1934" s="304"/>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5" t="s">
        <v>232</v>
      </c>
      <c r="AA1934" s="307" t="s">
        <v>233</v>
      </c>
      <c r="AB1934" s="308"/>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11" t="s">
        <v>237</v>
      </c>
      <c r="H1935" s="312"/>
      <c r="I1935" s="35">
        <f>IF(E1935=0,0,12-(MOD(I1933,12)))</f>
        <v>0</v>
      </c>
      <c r="J1935" s="303" t="s">
        <v>238</v>
      </c>
      <c r="K1935" s="304"/>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6"/>
      <c r="AA1935" s="309"/>
      <c r="AB1935" s="310"/>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9" t="s">
        <v>242</v>
      </c>
      <c r="H1936" s="43" t="s">
        <v>243</v>
      </c>
      <c r="I1936" s="35">
        <f>IF(E1936&lt;&gt;0,1,0)</f>
        <v>0</v>
      </c>
      <c r="J1936" s="311" t="s">
        <v>244</v>
      </c>
      <c r="K1936" s="312"/>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80"/>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9" t="s">
        <v>251</v>
      </c>
      <c r="H1938" s="51" t="s">
        <v>252</v>
      </c>
      <c r="I1938" s="112">
        <f>E1937</f>
        <v>0</v>
      </c>
      <c r="J1938" s="313" t="s">
        <v>253</v>
      </c>
      <c r="K1938" s="314"/>
      <c r="L1938" s="315"/>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80"/>
      <c r="H1939" s="47" t="s">
        <v>257</v>
      </c>
      <c r="I1939" s="35" t="str">
        <f>IF(E1937="","0",IF(AND(E1934="EUC",E1935=432), I1938+(203-E1936),IF(E1937=0,0,(E1937+(E1935-E1936)-1))))</f>
        <v>0</v>
      </c>
      <c r="J1939" s="294" t="str">
        <f>IFERROR(IF(OR(E1934="EUC",E1934="SS"),"---",IF(OR(P1933,S1933),"NO 2F Tethers for RPX!",IF(OR(P1935,S1935),"NO 6F Tethers for RPX!","---"))),"---")</f>
        <v>---</v>
      </c>
      <c r="K1939" s="295"/>
      <c r="L1939" s="296"/>
      <c r="M1939" s="294" t="str">
        <f>IF(E1936&gt;60,"Dead Count &gt;60: Consider Downsize","---")</f>
        <v>---</v>
      </c>
      <c r="N1939" s="295"/>
      <c r="O1939" s="295"/>
      <c r="P1939" s="295"/>
      <c r="Q1939" s="295"/>
      <c r="R1939" s="295"/>
      <c r="S1939" s="295"/>
      <c r="T1939" s="295"/>
      <c r="U1939" s="296"/>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4"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5"/>
      <c r="L1940" s="296"/>
      <c r="M1940" s="294" t="str">
        <f>IF(AND(OR(E1934="SS",E1934="RPX",E1934="EUC",E1934="RPX-T"),(OR(C1944="",C1944="Field SPL"))),"Cannot have FlexNap cables without tethers","---")</f>
        <v>---</v>
      </c>
      <c r="N1940" s="295"/>
      <c r="O1940" s="295"/>
      <c r="P1940" s="295"/>
      <c r="Q1940" s="295"/>
      <c r="R1940" s="295"/>
      <c r="S1940" s="295"/>
      <c r="T1940" s="295"/>
      <c r="U1940" s="296"/>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4" t="str">
        <f>IF(AND(OR(E1934="RPX", E1934="RPX-T", E1934="SS"),E1935=216),"NO 216 For RPX, RPX-T, OR SS CABLE","---")</f>
        <v>---</v>
      </c>
      <c r="K1941" s="295"/>
      <c r="L1941" s="296"/>
      <c r="M1941" s="294" t="str" cm="1">
        <f t="array" ref="M1941">IF(AND(E1934="",OR(C1944:C1968="FST",C1944:C1968="REV T",C1944:C1968="DBL REV",C1944:C1968="TPL REV", C1944:C1968="QD REV")),"Non-FlexNap cables cannot have tethers","---")</f>
        <v>---</v>
      </c>
      <c r="N1941" s="295"/>
      <c r="O1941" s="295"/>
      <c r="P1941" s="295"/>
      <c r="Q1941" s="295"/>
      <c r="R1941" s="295"/>
      <c r="S1941" s="295"/>
      <c r="T1941" s="295"/>
      <c r="U1941" s="296"/>
      <c r="V1941" s="25"/>
      <c r="W1941" s="58"/>
      <c r="X1941" s="58"/>
      <c r="Y1941" s="25"/>
      <c r="Z1941" s="45">
        <v>6</v>
      </c>
      <c r="AA1941" s="65">
        <v>61</v>
      </c>
      <c r="AB1941" s="65">
        <v>72</v>
      </c>
      <c r="AC1941" s="25"/>
      <c r="AD1941" s="25"/>
      <c r="BA1941" s="226"/>
    </row>
    <row r="1942" spans="1:53" ht="15.75" customHeight="1" thickBot="1" x14ac:dyDescent="0.3">
      <c r="A1942" s="88"/>
      <c r="B1942" s="279" t="s">
        <v>260</v>
      </c>
      <c r="C1942" s="316" t="s">
        <v>261</v>
      </c>
      <c r="D1942" s="316" t="s">
        <v>262</v>
      </c>
      <c r="E1942" s="318" t="s">
        <v>263</v>
      </c>
      <c r="F1942" s="316" t="s">
        <v>264</v>
      </c>
      <c r="G1942" s="281" t="s">
        <v>265</v>
      </c>
      <c r="H1942" s="281" t="s">
        <v>266</v>
      </c>
      <c r="I1942" s="281" t="s">
        <v>267</v>
      </c>
      <c r="J1942" s="320" t="s">
        <v>268</v>
      </c>
      <c r="K1942" s="316" t="s">
        <v>269</v>
      </c>
      <c r="L1942" s="322" t="s">
        <v>270</v>
      </c>
      <c r="M1942" s="324" t="s">
        <v>271</v>
      </c>
      <c r="N1942" s="324"/>
      <c r="O1942" s="324"/>
      <c r="P1942" s="324"/>
      <c r="Q1942" s="324"/>
      <c r="R1942" s="324"/>
      <c r="S1942" s="324"/>
      <c r="T1942" s="324"/>
      <c r="U1942" s="325"/>
      <c r="V1942" s="107"/>
      <c r="W1942" s="72"/>
      <c r="X1942" s="72"/>
      <c r="Y1942" s="72"/>
      <c r="Z1942" s="45">
        <v>7</v>
      </c>
      <c r="AA1942" s="65">
        <v>73</v>
      </c>
      <c r="AB1942" s="65">
        <v>84</v>
      </c>
      <c r="AC1942" s="25"/>
      <c r="AD1942" s="25"/>
      <c r="BA1942" s="228"/>
    </row>
    <row r="1943" spans="1:53" ht="15.75" thickBot="1" x14ac:dyDescent="0.3">
      <c r="A1943" s="88"/>
      <c r="B1943" s="280"/>
      <c r="C1943" s="317"/>
      <c r="D1943" s="317"/>
      <c r="E1943" s="319"/>
      <c r="F1943" s="317"/>
      <c r="G1943" s="282"/>
      <c r="H1943" s="282"/>
      <c r="I1943" s="282"/>
      <c r="J1943" s="321"/>
      <c r="K1943" s="317"/>
      <c r="L1943" s="323"/>
      <c r="M1943" s="326"/>
      <c r="N1943" s="326"/>
      <c r="O1943" s="326"/>
      <c r="P1943" s="326"/>
      <c r="Q1943" s="326"/>
      <c r="R1943" s="326"/>
      <c r="S1943" s="326"/>
      <c r="T1943" s="326"/>
      <c r="U1943" s="327"/>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7"/>
      <c r="N1944" s="297"/>
      <c r="O1944" s="297"/>
      <c r="P1944" s="297"/>
      <c r="Q1944" s="297"/>
      <c r="R1944" s="297"/>
      <c r="S1944" s="297"/>
      <c r="T1944" s="297"/>
      <c r="U1944" s="29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7"/>
      <c r="N1945" s="297"/>
      <c r="O1945" s="297"/>
      <c r="P1945" s="297"/>
      <c r="Q1945" s="297"/>
      <c r="R1945" s="297"/>
      <c r="S1945" s="297"/>
      <c r="T1945" s="297"/>
      <c r="U1945" s="29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7"/>
      <c r="N1946" s="297"/>
      <c r="O1946" s="297"/>
      <c r="P1946" s="297"/>
      <c r="Q1946" s="297"/>
      <c r="R1946" s="297"/>
      <c r="S1946" s="297"/>
      <c r="T1946" s="297"/>
      <c r="U1946" s="29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7"/>
      <c r="N1947" s="297"/>
      <c r="O1947" s="297"/>
      <c r="P1947" s="297"/>
      <c r="Q1947" s="297"/>
      <c r="R1947" s="297"/>
      <c r="S1947" s="297"/>
      <c r="T1947" s="297"/>
      <c r="U1947" s="29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7"/>
      <c r="N1948" s="297"/>
      <c r="O1948" s="297"/>
      <c r="P1948" s="297"/>
      <c r="Q1948" s="297"/>
      <c r="R1948" s="297"/>
      <c r="S1948" s="297"/>
      <c r="T1948" s="297"/>
      <c r="U1948" s="29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7"/>
      <c r="N1949" s="297"/>
      <c r="O1949" s="297"/>
      <c r="P1949" s="297"/>
      <c r="Q1949" s="297"/>
      <c r="R1949" s="297"/>
      <c r="S1949" s="297"/>
      <c r="T1949" s="297"/>
      <c r="U1949" s="29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7"/>
      <c r="N1950" s="297"/>
      <c r="O1950" s="297"/>
      <c r="P1950" s="297"/>
      <c r="Q1950" s="297"/>
      <c r="R1950" s="297"/>
      <c r="S1950" s="297"/>
      <c r="T1950" s="297"/>
      <c r="U1950" s="29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7"/>
      <c r="N1951" s="297"/>
      <c r="O1951" s="297"/>
      <c r="P1951" s="297"/>
      <c r="Q1951" s="297"/>
      <c r="R1951" s="297"/>
      <c r="S1951" s="297"/>
      <c r="T1951" s="297"/>
      <c r="U1951" s="29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7"/>
      <c r="N1952" s="297"/>
      <c r="O1952" s="297"/>
      <c r="P1952" s="297"/>
      <c r="Q1952" s="297"/>
      <c r="R1952" s="297"/>
      <c r="S1952" s="297"/>
      <c r="T1952" s="297"/>
      <c r="U1952" s="29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7"/>
      <c r="N1953" s="297"/>
      <c r="O1953" s="297"/>
      <c r="P1953" s="297"/>
      <c r="Q1953" s="297"/>
      <c r="R1953" s="297"/>
      <c r="S1953" s="297"/>
      <c r="T1953" s="297"/>
      <c r="U1953" s="29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7"/>
      <c r="N1954" s="297"/>
      <c r="O1954" s="297"/>
      <c r="P1954" s="297"/>
      <c r="Q1954" s="297"/>
      <c r="R1954" s="297"/>
      <c r="S1954" s="297"/>
      <c r="T1954" s="297"/>
      <c r="U1954" s="29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7"/>
      <c r="N1955" s="297"/>
      <c r="O1955" s="297"/>
      <c r="P1955" s="297"/>
      <c r="Q1955" s="297"/>
      <c r="R1955" s="297"/>
      <c r="S1955" s="297"/>
      <c r="T1955" s="297"/>
      <c r="U1955" s="29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7"/>
      <c r="N1956" s="297"/>
      <c r="O1956" s="297"/>
      <c r="P1956" s="297"/>
      <c r="Q1956" s="297"/>
      <c r="R1956" s="297"/>
      <c r="S1956" s="297"/>
      <c r="T1956" s="297"/>
      <c r="U1956" s="29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7"/>
      <c r="N1957" s="297"/>
      <c r="O1957" s="297"/>
      <c r="P1957" s="297"/>
      <c r="Q1957" s="297"/>
      <c r="R1957" s="297"/>
      <c r="S1957" s="297"/>
      <c r="T1957" s="297"/>
      <c r="U1957" s="29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7"/>
      <c r="N1958" s="297"/>
      <c r="O1958" s="297"/>
      <c r="P1958" s="297"/>
      <c r="Q1958" s="297"/>
      <c r="R1958" s="297"/>
      <c r="S1958" s="297"/>
      <c r="T1958" s="297"/>
      <c r="U1958" s="29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7"/>
      <c r="N1959" s="297"/>
      <c r="O1959" s="297"/>
      <c r="P1959" s="297"/>
      <c r="Q1959" s="297"/>
      <c r="R1959" s="297"/>
      <c r="S1959" s="297"/>
      <c r="T1959" s="297"/>
      <c r="U1959" s="29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7"/>
      <c r="N1960" s="297"/>
      <c r="O1960" s="297"/>
      <c r="P1960" s="297"/>
      <c r="Q1960" s="297"/>
      <c r="R1960" s="297"/>
      <c r="S1960" s="297"/>
      <c r="T1960" s="297"/>
      <c r="U1960" s="29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7"/>
      <c r="N1961" s="297"/>
      <c r="O1961" s="297"/>
      <c r="P1961" s="297"/>
      <c r="Q1961" s="297"/>
      <c r="R1961" s="297"/>
      <c r="S1961" s="297"/>
      <c r="T1961" s="297"/>
      <c r="U1961" s="29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7"/>
      <c r="N1962" s="297"/>
      <c r="O1962" s="297"/>
      <c r="P1962" s="297"/>
      <c r="Q1962" s="297"/>
      <c r="R1962" s="297"/>
      <c r="S1962" s="297"/>
      <c r="T1962" s="297"/>
      <c r="U1962" s="29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7"/>
      <c r="N1963" s="297"/>
      <c r="O1963" s="297"/>
      <c r="P1963" s="297"/>
      <c r="Q1963" s="297"/>
      <c r="R1963" s="297"/>
      <c r="S1963" s="297"/>
      <c r="T1963" s="297"/>
      <c r="U1963" s="29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7"/>
      <c r="N1964" s="297"/>
      <c r="O1964" s="297"/>
      <c r="P1964" s="297"/>
      <c r="Q1964" s="297"/>
      <c r="R1964" s="297"/>
      <c r="S1964" s="297"/>
      <c r="T1964" s="297"/>
      <c r="U1964" s="29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7"/>
      <c r="N1965" s="297"/>
      <c r="O1965" s="297"/>
      <c r="P1965" s="297"/>
      <c r="Q1965" s="297"/>
      <c r="R1965" s="297"/>
      <c r="S1965" s="297"/>
      <c r="T1965" s="297"/>
      <c r="U1965" s="29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7"/>
      <c r="N1966" s="297"/>
      <c r="O1966" s="297"/>
      <c r="P1966" s="297"/>
      <c r="Q1966" s="297"/>
      <c r="R1966" s="297"/>
      <c r="S1966" s="297"/>
      <c r="T1966" s="297"/>
      <c r="U1966" s="29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7"/>
      <c r="N1967" s="297"/>
      <c r="O1967" s="297"/>
      <c r="P1967" s="297"/>
      <c r="Q1967" s="297"/>
      <c r="R1967" s="297"/>
      <c r="S1967" s="297"/>
      <c r="T1967" s="297"/>
      <c r="U1967" s="29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7"/>
      <c r="N1968" s="297"/>
      <c r="O1968" s="297"/>
      <c r="P1968" s="297"/>
      <c r="Q1968" s="297"/>
      <c r="R1968" s="297"/>
      <c r="S1968" s="297"/>
      <c r="T1968" s="297"/>
      <c r="U1968" s="29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3" t="s">
        <v>399</v>
      </c>
      <c r="C1969" s="285"/>
      <c r="D1969" s="79"/>
      <c r="E1969" s="80"/>
      <c r="F1969" s="80"/>
      <c r="G1969" s="81"/>
      <c r="H1969" s="192"/>
      <c r="I1969" s="192"/>
      <c r="J1969" s="192"/>
      <c r="K1969" s="82"/>
      <c r="L1969" s="283" t="s">
        <v>306</v>
      </c>
      <c r="M1969" s="284"/>
      <c r="N1969" s="284"/>
      <c r="O1969" s="284"/>
      <c r="P1969" s="284"/>
      <c r="Q1969" s="284"/>
      <c r="R1969" s="284"/>
      <c r="S1969" s="284"/>
      <c r="T1969" s="284"/>
      <c r="U1969" s="285"/>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3" t="s">
        <v>307</v>
      </c>
      <c r="C1970" s="285"/>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6" t="s">
        <v>222</v>
      </c>
      <c r="C1974" s="287"/>
      <c r="D1974" s="288" t="s">
        <v>223</v>
      </c>
      <c r="E1974" s="289"/>
      <c r="F1974" s="88"/>
      <c r="G1974" s="290" t="s">
        <v>224</v>
      </c>
      <c r="H1974" s="291"/>
      <c r="I1974" s="28">
        <f>SUM(E1985:E2009)</f>
        <v>0</v>
      </c>
      <c r="J1974" s="292" t="s">
        <v>225</v>
      </c>
      <c r="K1974" s="293"/>
      <c r="L1974" s="289"/>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9" t="s">
        <v>226</v>
      </c>
      <c r="AA1974" s="300"/>
      <c r="AB1974" s="301"/>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2" t="s">
        <v>230</v>
      </c>
      <c r="H1975" s="289"/>
      <c r="I1975" s="33">
        <f>E1976-I1974</f>
        <v>0</v>
      </c>
      <c r="J1975" s="303" t="s">
        <v>231</v>
      </c>
      <c r="K1975" s="304"/>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5" t="s">
        <v>232</v>
      </c>
      <c r="AA1975" s="307" t="s">
        <v>233</v>
      </c>
      <c r="AB1975" s="308"/>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11" t="s">
        <v>237</v>
      </c>
      <c r="H1976" s="312"/>
      <c r="I1976" s="35">
        <f>IF(E1976=0,0,12-(MOD(I1974,12)))</f>
        <v>0</v>
      </c>
      <c r="J1976" s="303" t="s">
        <v>238</v>
      </c>
      <c r="K1976" s="304"/>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6"/>
      <c r="AA1976" s="309"/>
      <c r="AB1976" s="310"/>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9" t="s">
        <v>242</v>
      </c>
      <c r="H1977" s="43" t="s">
        <v>243</v>
      </c>
      <c r="I1977" s="35">
        <f>IF(E1977&lt;&gt;0,1,0)</f>
        <v>0</v>
      </c>
      <c r="J1977" s="311" t="s">
        <v>244</v>
      </c>
      <c r="K1977" s="312"/>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80"/>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9" t="s">
        <v>251</v>
      </c>
      <c r="H1979" s="51" t="s">
        <v>252</v>
      </c>
      <c r="I1979" s="112">
        <f>E1978</f>
        <v>0</v>
      </c>
      <c r="J1979" s="313" t="s">
        <v>253</v>
      </c>
      <c r="K1979" s="314"/>
      <c r="L1979" s="315"/>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80"/>
      <c r="H1980" s="47" t="s">
        <v>257</v>
      </c>
      <c r="I1980" s="35" t="str">
        <f>IF(E1978="","0",IF(AND(E1975="EUC",E1976=432), I1979+(203-E1977),IF(E1978=0,0,(E1978+(E1976-E1977)-1))))</f>
        <v>0</v>
      </c>
      <c r="J1980" s="294" t="str">
        <f>IFERROR(IF(OR(E1975="EUC",E1975="SS"),"---",IF(OR(P1974,S1974),"NO 2F Tethers for RPX!",IF(OR(P1976,S1976),"NO 6F Tethers for RPX!","---"))),"---")</f>
        <v>---</v>
      </c>
      <c r="K1980" s="295"/>
      <c r="L1980" s="296"/>
      <c r="M1980" s="294" t="str">
        <f>IF(E1977&gt;60,"Dead Count &gt;60: Consider Downsize","---")</f>
        <v>---</v>
      </c>
      <c r="N1980" s="295"/>
      <c r="O1980" s="295"/>
      <c r="P1980" s="295"/>
      <c r="Q1980" s="295"/>
      <c r="R1980" s="295"/>
      <c r="S1980" s="295"/>
      <c r="T1980" s="295"/>
      <c r="U1980" s="296"/>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4"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5"/>
      <c r="L1981" s="296"/>
      <c r="M1981" s="294" t="str">
        <f>IF(AND(OR(E1975="SS",E1975="RPX",E1975="EUC",E1975="RPX-T"),(OR(C1985="",C1985="Field SPL"))),"Cannot have FlexNap cables without tethers","---")</f>
        <v>---</v>
      </c>
      <c r="N1981" s="295"/>
      <c r="O1981" s="295"/>
      <c r="P1981" s="295"/>
      <c r="Q1981" s="295"/>
      <c r="R1981" s="295"/>
      <c r="S1981" s="295"/>
      <c r="T1981" s="295"/>
      <c r="U1981" s="296"/>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4" t="str">
        <f>IF(AND(OR(E1975="RPX", E1975="RPX-T", E1975="SS"),E1976=216),"NO 216 For RPX, RPX-T, OR SS CABLE","---")</f>
        <v>---</v>
      </c>
      <c r="K1982" s="295"/>
      <c r="L1982" s="296"/>
      <c r="M1982" s="294" t="str" cm="1">
        <f t="array" ref="M1982">IF(AND(E1975="",OR(C1985:C2009="FST",C1985:C2009="REV T",C1985:C2009="DBL REV",C1985:C2009="TPL REV", C1985:C2009="QD REV")),"Non-FlexNap cables cannot have tethers","---")</f>
        <v>---</v>
      </c>
      <c r="N1982" s="295"/>
      <c r="O1982" s="295"/>
      <c r="P1982" s="295"/>
      <c r="Q1982" s="295"/>
      <c r="R1982" s="295"/>
      <c r="S1982" s="295"/>
      <c r="T1982" s="295"/>
      <c r="U1982" s="296"/>
      <c r="V1982" s="25"/>
      <c r="W1982" s="58"/>
      <c r="X1982" s="58"/>
      <c r="Y1982" s="25"/>
      <c r="Z1982" s="45">
        <v>6</v>
      </c>
      <c r="AA1982" s="65">
        <v>61</v>
      </c>
      <c r="AB1982" s="65">
        <v>72</v>
      </c>
      <c r="AC1982" s="25"/>
      <c r="AD1982" s="25"/>
      <c r="BA1982" s="226"/>
    </row>
    <row r="1983" spans="1:53" ht="15.75" customHeight="1" thickBot="1" x14ac:dyDescent="0.3">
      <c r="A1983" s="88"/>
      <c r="B1983" s="279" t="s">
        <v>260</v>
      </c>
      <c r="C1983" s="316" t="s">
        <v>261</v>
      </c>
      <c r="D1983" s="316" t="s">
        <v>262</v>
      </c>
      <c r="E1983" s="318" t="s">
        <v>263</v>
      </c>
      <c r="F1983" s="316" t="s">
        <v>264</v>
      </c>
      <c r="G1983" s="281" t="s">
        <v>265</v>
      </c>
      <c r="H1983" s="281" t="s">
        <v>266</v>
      </c>
      <c r="I1983" s="281" t="s">
        <v>267</v>
      </c>
      <c r="J1983" s="320" t="s">
        <v>268</v>
      </c>
      <c r="K1983" s="316" t="s">
        <v>269</v>
      </c>
      <c r="L1983" s="322" t="s">
        <v>270</v>
      </c>
      <c r="M1983" s="324" t="s">
        <v>271</v>
      </c>
      <c r="N1983" s="324"/>
      <c r="O1983" s="324"/>
      <c r="P1983" s="324"/>
      <c r="Q1983" s="324"/>
      <c r="R1983" s="324"/>
      <c r="S1983" s="324"/>
      <c r="T1983" s="324"/>
      <c r="U1983" s="325"/>
      <c r="V1983" s="107"/>
      <c r="W1983" s="72"/>
      <c r="X1983" s="72"/>
      <c r="Y1983" s="72"/>
      <c r="Z1983" s="45">
        <v>7</v>
      </c>
      <c r="AA1983" s="65">
        <v>73</v>
      </c>
      <c r="AB1983" s="65">
        <v>84</v>
      </c>
      <c r="AC1983" s="25"/>
      <c r="AD1983" s="25"/>
      <c r="BA1983" s="228"/>
    </row>
    <row r="1984" spans="1:53" ht="15.75" thickBot="1" x14ac:dyDescent="0.3">
      <c r="A1984" s="88"/>
      <c r="B1984" s="280"/>
      <c r="C1984" s="317"/>
      <c r="D1984" s="317"/>
      <c r="E1984" s="319"/>
      <c r="F1984" s="317"/>
      <c r="G1984" s="282"/>
      <c r="H1984" s="282"/>
      <c r="I1984" s="282"/>
      <c r="J1984" s="321"/>
      <c r="K1984" s="317"/>
      <c r="L1984" s="323"/>
      <c r="M1984" s="326"/>
      <c r="N1984" s="326"/>
      <c r="O1984" s="326"/>
      <c r="P1984" s="326"/>
      <c r="Q1984" s="326"/>
      <c r="R1984" s="326"/>
      <c r="S1984" s="326"/>
      <c r="T1984" s="326"/>
      <c r="U1984" s="327"/>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7"/>
      <c r="N1985" s="297"/>
      <c r="O1985" s="297"/>
      <c r="P1985" s="297"/>
      <c r="Q1985" s="297"/>
      <c r="R1985" s="297"/>
      <c r="S1985" s="297"/>
      <c r="T1985" s="297"/>
      <c r="U1985" s="29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7"/>
      <c r="N1986" s="297"/>
      <c r="O1986" s="297"/>
      <c r="P1986" s="297"/>
      <c r="Q1986" s="297"/>
      <c r="R1986" s="297"/>
      <c r="S1986" s="297"/>
      <c r="T1986" s="297"/>
      <c r="U1986" s="29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7"/>
      <c r="N1987" s="297"/>
      <c r="O1987" s="297"/>
      <c r="P1987" s="297"/>
      <c r="Q1987" s="297"/>
      <c r="R1987" s="297"/>
      <c r="S1987" s="297"/>
      <c r="T1987" s="297"/>
      <c r="U1987" s="29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7"/>
      <c r="N1988" s="297"/>
      <c r="O1988" s="297"/>
      <c r="P1988" s="297"/>
      <c r="Q1988" s="297"/>
      <c r="R1988" s="297"/>
      <c r="S1988" s="297"/>
      <c r="T1988" s="297"/>
      <c r="U1988" s="29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7"/>
      <c r="N1989" s="297"/>
      <c r="O1989" s="297"/>
      <c r="P1989" s="297"/>
      <c r="Q1989" s="297"/>
      <c r="R1989" s="297"/>
      <c r="S1989" s="297"/>
      <c r="T1989" s="297"/>
      <c r="U1989" s="29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7"/>
      <c r="N1990" s="297"/>
      <c r="O1990" s="297"/>
      <c r="P1990" s="297"/>
      <c r="Q1990" s="297"/>
      <c r="R1990" s="297"/>
      <c r="S1990" s="297"/>
      <c r="T1990" s="297"/>
      <c r="U1990" s="29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7"/>
      <c r="N1991" s="297"/>
      <c r="O1991" s="297"/>
      <c r="P1991" s="297"/>
      <c r="Q1991" s="297"/>
      <c r="R1991" s="297"/>
      <c r="S1991" s="297"/>
      <c r="T1991" s="297"/>
      <c r="U1991" s="29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7"/>
      <c r="N1992" s="297"/>
      <c r="O1992" s="297"/>
      <c r="P1992" s="297"/>
      <c r="Q1992" s="297"/>
      <c r="R1992" s="297"/>
      <c r="S1992" s="297"/>
      <c r="T1992" s="297"/>
      <c r="U1992" s="29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7"/>
      <c r="N1993" s="297"/>
      <c r="O1993" s="297"/>
      <c r="P1993" s="297"/>
      <c r="Q1993" s="297"/>
      <c r="R1993" s="297"/>
      <c r="S1993" s="297"/>
      <c r="T1993" s="297"/>
      <c r="U1993" s="29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7"/>
      <c r="N1994" s="297"/>
      <c r="O1994" s="297"/>
      <c r="P1994" s="297"/>
      <c r="Q1994" s="297"/>
      <c r="R1994" s="297"/>
      <c r="S1994" s="297"/>
      <c r="T1994" s="297"/>
      <c r="U1994" s="29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7"/>
      <c r="N1995" s="297"/>
      <c r="O1995" s="297"/>
      <c r="P1995" s="297"/>
      <c r="Q1995" s="297"/>
      <c r="R1995" s="297"/>
      <c r="S1995" s="297"/>
      <c r="T1995" s="297"/>
      <c r="U1995" s="29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7"/>
      <c r="N1996" s="297"/>
      <c r="O1996" s="297"/>
      <c r="P1996" s="297"/>
      <c r="Q1996" s="297"/>
      <c r="R1996" s="297"/>
      <c r="S1996" s="297"/>
      <c r="T1996" s="297"/>
      <c r="U1996" s="29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7"/>
      <c r="N1997" s="297"/>
      <c r="O1997" s="297"/>
      <c r="P1997" s="297"/>
      <c r="Q1997" s="297"/>
      <c r="R1997" s="297"/>
      <c r="S1997" s="297"/>
      <c r="T1997" s="297"/>
      <c r="U1997" s="29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7"/>
      <c r="N1998" s="297"/>
      <c r="O1998" s="297"/>
      <c r="P1998" s="297"/>
      <c r="Q1998" s="297"/>
      <c r="R1998" s="297"/>
      <c r="S1998" s="297"/>
      <c r="T1998" s="297"/>
      <c r="U1998" s="29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7"/>
      <c r="N1999" s="297"/>
      <c r="O1999" s="297"/>
      <c r="P1999" s="297"/>
      <c r="Q1999" s="297"/>
      <c r="R1999" s="297"/>
      <c r="S1999" s="297"/>
      <c r="T1999" s="297"/>
      <c r="U1999" s="29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7"/>
      <c r="N2000" s="297"/>
      <c r="O2000" s="297"/>
      <c r="P2000" s="297"/>
      <c r="Q2000" s="297"/>
      <c r="R2000" s="297"/>
      <c r="S2000" s="297"/>
      <c r="T2000" s="297"/>
      <c r="U2000" s="29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7"/>
      <c r="N2001" s="297"/>
      <c r="O2001" s="297"/>
      <c r="P2001" s="297"/>
      <c r="Q2001" s="297"/>
      <c r="R2001" s="297"/>
      <c r="S2001" s="297"/>
      <c r="T2001" s="297"/>
      <c r="U2001" s="29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7"/>
      <c r="N2002" s="297"/>
      <c r="O2002" s="297"/>
      <c r="P2002" s="297"/>
      <c r="Q2002" s="297"/>
      <c r="R2002" s="297"/>
      <c r="S2002" s="297"/>
      <c r="T2002" s="297"/>
      <c r="U2002" s="29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7"/>
      <c r="N2003" s="297"/>
      <c r="O2003" s="297"/>
      <c r="P2003" s="297"/>
      <c r="Q2003" s="297"/>
      <c r="R2003" s="297"/>
      <c r="S2003" s="297"/>
      <c r="T2003" s="297"/>
      <c r="U2003" s="29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7"/>
      <c r="N2004" s="297"/>
      <c r="O2004" s="297"/>
      <c r="P2004" s="297"/>
      <c r="Q2004" s="297"/>
      <c r="R2004" s="297"/>
      <c r="S2004" s="297"/>
      <c r="T2004" s="297"/>
      <c r="U2004" s="29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7"/>
      <c r="N2005" s="297"/>
      <c r="O2005" s="297"/>
      <c r="P2005" s="297"/>
      <c r="Q2005" s="297"/>
      <c r="R2005" s="297"/>
      <c r="S2005" s="297"/>
      <c r="T2005" s="297"/>
      <c r="U2005" s="29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7"/>
      <c r="N2006" s="297"/>
      <c r="O2006" s="297"/>
      <c r="P2006" s="297"/>
      <c r="Q2006" s="297"/>
      <c r="R2006" s="297"/>
      <c r="S2006" s="297"/>
      <c r="T2006" s="297"/>
      <c r="U2006" s="29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7"/>
      <c r="N2007" s="297"/>
      <c r="O2007" s="297"/>
      <c r="P2007" s="297"/>
      <c r="Q2007" s="297"/>
      <c r="R2007" s="297"/>
      <c r="S2007" s="297"/>
      <c r="T2007" s="297"/>
      <c r="U2007" s="29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7"/>
      <c r="N2008" s="297"/>
      <c r="O2008" s="297"/>
      <c r="P2008" s="297"/>
      <c r="Q2008" s="297"/>
      <c r="R2008" s="297"/>
      <c r="S2008" s="297"/>
      <c r="T2008" s="297"/>
      <c r="U2008" s="29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7"/>
      <c r="N2009" s="297"/>
      <c r="O2009" s="297"/>
      <c r="P2009" s="297"/>
      <c r="Q2009" s="297"/>
      <c r="R2009" s="297"/>
      <c r="S2009" s="297"/>
      <c r="T2009" s="297"/>
      <c r="U2009" s="29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3" t="s">
        <v>401</v>
      </c>
      <c r="C2010" s="285"/>
      <c r="D2010" s="79"/>
      <c r="E2010" s="80"/>
      <c r="F2010" s="80"/>
      <c r="G2010" s="81"/>
      <c r="H2010" s="192"/>
      <c r="I2010" s="192"/>
      <c r="J2010" s="192"/>
      <c r="K2010" s="82"/>
      <c r="L2010" s="283" t="s">
        <v>306</v>
      </c>
      <c r="M2010" s="284"/>
      <c r="N2010" s="284"/>
      <c r="O2010" s="284"/>
      <c r="P2010" s="284"/>
      <c r="Q2010" s="284"/>
      <c r="R2010" s="284"/>
      <c r="S2010" s="284"/>
      <c r="T2010" s="284"/>
      <c r="U2010" s="285"/>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3" t="s">
        <v>307</v>
      </c>
      <c r="C2011" s="285"/>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6" t="s">
        <v>222</v>
      </c>
      <c r="C2015" s="287"/>
      <c r="D2015" s="288" t="s">
        <v>223</v>
      </c>
      <c r="E2015" s="289"/>
      <c r="F2015" s="88"/>
      <c r="G2015" s="290" t="s">
        <v>224</v>
      </c>
      <c r="H2015" s="291"/>
      <c r="I2015" s="28">
        <f>SUM(E2026:E2050)</f>
        <v>0</v>
      </c>
      <c r="J2015" s="292" t="s">
        <v>225</v>
      </c>
      <c r="K2015" s="293"/>
      <c r="L2015" s="289"/>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9" t="s">
        <v>226</v>
      </c>
      <c r="AA2015" s="300"/>
      <c r="AB2015" s="301"/>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2" t="s">
        <v>230</v>
      </c>
      <c r="H2016" s="289"/>
      <c r="I2016" s="33">
        <f>E2017-I2015</f>
        <v>0</v>
      </c>
      <c r="J2016" s="303" t="s">
        <v>231</v>
      </c>
      <c r="K2016" s="304"/>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5" t="s">
        <v>232</v>
      </c>
      <c r="AA2016" s="307" t="s">
        <v>233</v>
      </c>
      <c r="AB2016" s="308"/>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11" t="s">
        <v>237</v>
      </c>
      <c r="H2017" s="312"/>
      <c r="I2017" s="35">
        <f>IF(E2017=0,0,12-(MOD(I2015,12)))</f>
        <v>0</v>
      </c>
      <c r="J2017" s="303" t="s">
        <v>238</v>
      </c>
      <c r="K2017" s="304"/>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6"/>
      <c r="AA2017" s="309"/>
      <c r="AB2017" s="310"/>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9" t="s">
        <v>242</v>
      </c>
      <c r="H2018" s="43" t="s">
        <v>243</v>
      </c>
      <c r="I2018" s="35">
        <f>IF(E2018&lt;&gt;0,1,0)</f>
        <v>0</v>
      </c>
      <c r="J2018" s="311" t="s">
        <v>244</v>
      </c>
      <c r="K2018" s="312"/>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80"/>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9" t="s">
        <v>251</v>
      </c>
      <c r="H2020" s="51" t="s">
        <v>252</v>
      </c>
      <c r="I2020" s="112">
        <f>E2019</f>
        <v>0</v>
      </c>
      <c r="J2020" s="313" t="s">
        <v>253</v>
      </c>
      <c r="K2020" s="314"/>
      <c r="L2020" s="315"/>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80"/>
      <c r="H2021" s="47" t="s">
        <v>257</v>
      </c>
      <c r="I2021" s="35" t="str">
        <f>IF(E2019="","0",IF(AND(E2016="EUC",E2017=432), I2020+(203-E2018),IF(E2019=0,0,(E2019+(E2017-E2018)-1))))</f>
        <v>0</v>
      </c>
      <c r="J2021" s="294" t="str">
        <f>IFERROR(IF(OR(E2016="EUC",E2016="SS"),"---",IF(OR(P2015,S2015),"NO 2F Tethers for RPX!",IF(OR(P2017,S2017),"NO 6F Tethers for RPX!","---"))),"---")</f>
        <v>---</v>
      </c>
      <c r="K2021" s="295"/>
      <c r="L2021" s="296"/>
      <c r="M2021" s="294" t="str">
        <f>IF(E2018&gt;60,"Dead Count &gt;60: Consider Downsize","---")</f>
        <v>---</v>
      </c>
      <c r="N2021" s="295"/>
      <c r="O2021" s="295"/>
      <c r="P2021" s="295"/>
      <c r="Q2021" s="295"/>
      <c r="R2021" s="295"/>
      <c r="S2021" s="295"/>
      <c r="T2021" s="295"/>
      <c r="U2021" s="296"/>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4"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5"/>
      <c r="L2022" s="296"/>
      <c r="M2022" s="294" t="str">
        <f>IF(AND(OR(E2016="SS",E2016="RPX",E2016="EUC",E2016="RPX-T"),(OR(C2026="",C2026="Field SPL"))),"Cannot have FlexNap cables without tethers","---")</f>
        <v>---</v>
      </c>
      <c r="N2022" s="295"/>
      <c r="O2022" s="295"/>
      <c r="P2022" s="295"/>
      <c r="Q2022" s="295"/>
      <c r="R2022" s="295"/>
      <c r="S2022" s="295"/>
      <c r="T2022" s="295"/>
      <c r="U2022" s="296"/>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4" t="str">
        <f>IF(AND(OR(E2016="RPX", E2016="RPX-T", E2016="SS"),E2017=216),"NO 216 For RPX, RPX-T, OR SS CABLE","---")</f>
        <v>---</v>
      </c>
      <c r="K2023" s="295"/>
      <c r="L2023" s="296"/>
      <c r="M2023" s="294" t="str" cm="1">
        <f t="array" ref="M2023">IF(AND(E2016="",OR(C2026:C2050="FST",C2026:C2050="REV T",C2026:C2050="DBL REV",C2026:C2050="TPL REV", C2026:C2050="QD REV")),"Non-FlexNap cables cannot have tethers","---")</f>
        <v>---</v>
      </c>
      <c r="N2023" s="295"/>
      <c r="O2023" s="295"/>
      <c r="P2023" s="295"/>
      <c r="Q2023" s="295"/>
      <c r="R2023" s="295"/>
      <c r="S2023" s="295"/>
      <c r="T2023" s="295"/>
      <c r="U2023" s="296"/>
      <c r="V2023" s="25"/>
      <c r="W2023" s="58"/>
      <c r="X2023" s="58"/>
      <c r="Y2023" s="25"/>
      <c r="Z2023" s="45">
        <v>6</v>
      </c>
      <c r="AA2023" s="65">
        <v>61</v>
      </c>
      <c r="AB2023" s="65">
        <v>72</v>
      </c>
      <c r="AC2023" s="25"/>
      <c r="AD2023" s="25"/>
      <c r="BA2023" s="226"/>
    </row>
    <row r="2024" spans="1:53" ht="15.75" customHeight="1" thickBot="1" x14ac:dyDescent="0.3">
      <c r="A2024" s="88"/>
      <c r="B2024" s="279" t="s">
        <v>260</v>
      </c>
      <c r="C2024" s="316" t="s">
        <v>261</v>
      </c>
      <c r="D2024" s="316" t="s">
        <v>262</v>
      </c>
      <c r="E2024" s="318" t="s">
        <v>263</v>
      </c>
      <c r="F2024" s="316" t="s">
        <v>264</v>
      </c>
      <c r="G2024" s="281" t="s">
        <v>265</v>
      </c>
      <c r="H2024" s="281" t="s">
        <v>266</v>
      </c>
      <c r="I2024" s="281" t="s">
        <v>267</v>
      </c>
      <c r="J2024" s="320" t="s">
        <v>268</v>
      </c>
      <c r="K2024" s="316" t="s">
        <v>269</v>
      </c>
      <c r="L2024" s="322" t="s">
        <v>270</v>
      </c>
      <c r="M2024" s="324" t="s">
        <v>271</v>
      </c>
      <c r="N2024" s="324"/>
      <c r="O2024" s="324"/>
      <c r="P2024" s="324"/>
      <c r="Q2024" s="324"/>
      <c r="R2024" s="324"/>
      <c r="S2024" s="324"/>
      <c r="T2024" s="324"/>
      <c r="U2024" s="325"/>
      <c r="V2024" s="107"/>
      <c r="W2024" s="72"/>
      <c r="X2024" s="72"/>
      <c r="Y2024" s="72"/>
      <c r="Z2024" s="45">
        <v>7</v>
      </c>
      <c r="AA2024" s="65">
        <v>73</v>
      </c>
      <c r="AB2024" s="65">
        <v>84</v>
      </c>
      <c r="AC2024" s="25"/>
      <c r="AD2024" s="25"/>
      <c r="BA2024" s="228"/>
    </row>
    <row r="2025" spans="1:53" ht="15.75" thickBot="1" x14ac:dyDescent="0.3">
      <c r="A2025" s="88"/>
      <c r="B2025" s="280"/>
      <c r="C2025" s="317"/>
      <c r="D2025" s="317"/>
      <c r="E2025" s="319"/>
      <c r="F2025" s="317"/>
      <c r="G2025" s="282"/>
      <c r="H2025" s="282"/>
      <c r="I2025" s="282"/>
      <c r="J2025" s="321"/>
      <c r="K2025" s="317"/>
      <c r="L2025" s="323"/>
      <c r="M2025" s="326"/>
      <c r="N2025" s="326"/>
      <c r="O2025" s="326"/>
      <c r="P2025" s="326"/>
      <c r="Q2025" s="326"/>
      <c r="R2025" s="326"/>
      <c r="S2025" s="326"/>
      <c r="T2025" s="326"/>
      <c r="U2025" s="327"/>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7"/>
      <c r="N2026" s="297"/>
      <c r="O2026" s="297"/>
      <c r="P2026" s="297"/>
      <c r="Q2026" s="297"/>
      <c r="R2026" s="297"/>
      <c r="S2026" s="297"/>
      <c r="T2026" s="297"/>
      <c r="U2026" s="29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7"/>
      <c r="N2027" s="297"/>
      <c r="O2027" s="297"/>
      <c r="P2027" s="297"/>
      <c r="Q2027" s="297"/>
      <c r="R2027" s="297"/>
      <c r="S2027" s="297"/>
      <c r="T2027" s="297"/>
      <c r="U2027" s="29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7"/>
      <c r="N2028" s="297"/>
      <c r="O2028" s="297"/>
      <c r="P2028" s="297"/>
      <c r="Q2028" s="297"/>
      <c r="R2028" s="297"/>
      <c r="S2028" s="297"/>
      <c r="T2028" s="297"/>
      <c r="U2028" s="29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7"/>
      <c r="N2029" s="297"/>
      <c r="O2029" s="297"/>
      <c r="P2029" s="297"/>
      <c r="Q2029" s="297"/>
      <c r="R2029" s="297"/>
      <c r="S2029" s="297"/>
      <c r="T2029" s="297"/>
      <c r="U2029" s="29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7"/>
      <c r="N2030" s="297"/>
      <c r="O2030" s="297"/>
      <c r="P2030" s="297"/>
      <c r="Q2030" s="297"/>
      <c r="R2030" s="297"/>
      <c r="S2030" s="297"/>
      <c r="T2030" s="297"/>
      <c r="U2030" s="29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7"/>
      <c r="N2031" s="297"/>
      <c r="O2031" s="297"/>
      <c r="P2031" s="297"/>
      <c r="Q2031" s="297"/>
      <c r="R2031" s="297"/>
      <c r="S2031" s="297"/>
      <c r="T2031" s="297"/>
      <c r="U2031" s="29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7"/>
      <c r="N2032" s="297"/>
      <c r="O2032" s="297"/>
      <c r="P2032" s="297"/>
      <c r="Q2032" s="297"/>
      <c r="R2032" s="297"/>
      <c r="S2032" s="297"/>
      <c r="T2032" s="297"/>
      <c r="U2032" s="29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7"/>
      <c r="N2033" s="297"/>
      <c r="O2033" s="297"/>
      <c r="P2033" s="297"/>
      <c r="Q2033" s="297"/>
      <c r="R2033" s="297"/>
      <c r="S2033" s="297"/>
      <c r="T2033" s="297"/>
      <c r="U2033" s="29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7"/>
      <c r="N2034" s="297"/>
      <c r="O2034" s="297"/>
      <c r="P2034" s="297"/>
      <c r="Q2034" s="297"/>
      <c r="R2034" s="297"/>
      <c r="S2034" s="297"/>
      <c r="T2034" s="297"/>
      <c r="U2034" s="29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7"/>
      <c r="N2035" s="297"/>
      <c r="O2035" s="297"/>
      <c r="P2035" s="297"/>
      <c r="Q2035" s="297"/>
      <c r="R2035" s="297"/>
      <c r="S2035" s="297"/>
      <c r="T2035" s="297"/>
      <c r="U2035" s="29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7"/>
      <c r="N2036" s="297"/>
      <c r="O2036" s="297"/>
      <c r="P2036" s="297"/>
      <c r="Q2036" s="297"/>
      <c r="R2036" s="297"/>
      <c r="S2036" s="297"/>
      <c r="T2036" s="297"/>
      <c r="U2036" s="29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7"/>
      <c r="N2037" s="297"/>
      <c r="O2037" s="297"/>
      <c r="P2037" s="297"/>
      <c r="Q2037" s="297"/>
      <c r="R2037" s="297"/>
      <c r="S2037" s="297"/>
      <c r="T2037" s="297"/>
      <c r="U2037" s="29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7"/>
      <c r="N2038" s="297"/>
      <c r="O2038" s="297"/>
      <c r="P2038" s="297"/>
      <c r="Q2038" s="297"/>
      <c r="R2038" s="297"/>
      <c r="S2038" s="297"/>
      <c r="T2038" s="297"/>
      <c r="U2038" s="29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7"/>
      <c r="N2039" s="297"/>
      <c r="O2039" s="297"/>
      <c r="P2039" s="297"/>
      <c r="Q2039" s="297"/>
      <c r="R2039" s="297"/>
      <c r="S2039" s="297"/>
      <c r="T2039" s="297"/>
      <c r="U2039" s="29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7"/>
      <c r="N2040" s="297"/>
      <c r="O2040" s="297"/>
      <c r="P2040" s="297"/>
      <c r="Q2040" s="297"/>
      <c r="R2040" s="297"/>
      <c r="S2040" s="297"/>
      <c r="T2040" s="297"/>
      <c r="U2040" s="29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7"/>
      <c r="N2041" s="297"/>
      <c r="O2041" s="297"/>
      <c r="P2041" s="297"/>
      <c r="Q2041" s="297"/>
      <c r="R2041" s="297"/>
      <c r="S2041" s="297"/>
      <c r="T2041" s="297"/>
      <c r="U2041" s="29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7"/>
      <c r="N2042" s="297"/>
      <c r="O2042" s="297"/>
      <c r="P2042" s="297"/>
      <c r="Q2042" s="297"/>
      <c r="R2042" s="297"/>
      <c r="S2042" s="297"/>
      <c r="T2042" s="297"/>
      <c r="U2042" s="29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7"/>
      <c r="N2043" s="297"/>
      <c r="O2043" s="297"/>
      <c r="P2043" s="297"/>
      <c r="Q2043" s="297"/>
      <c r="R2043" s="297"/>
      <c r="S2043" s="297"/>
      <c r="T2043" s="297"/>
      <c r="U2043" s="29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7"/>
      <c r="N2044" s="297"/>
      <c r="O2044" s="297"/>
      <c r="P2044" s="297"/>
      <c r="Q2044" s="297"/>
      <c r="R2044" s="297"/>
      <c r="S2044" s="297"/>
      <c r="T2044" s="297"/>
      <c r="U2044" s="29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7"/>
      <c r="N2045" s="297"/>
      <c r="O2045" s="297"/>
      <c r="P2045" s="297"/>
      <c r="Q2045" s="297"/>
      <c r="R2045" s="297"/>
      <c r="S2045" s="297"/>
      <c r="T2045" s="297"/>
      <c r="U2045" s="29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7"/>
      <c r="N2046" s="297"/>
      <c r="O2046" s="297"/>
      <c r="P2046" s="297"/>
      <c r="Q2046" s="297"/>
      <c r="R2046" s="297"/>
      <c r="S2046" s="297"/>
      <c r="T2046" s="297"/>
      <c r="U2046" s="29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7"/>
      <c r="N2047" s="297"/>
      <c r="O2047" s="297"/>
      <c r="P2047" s="297"/>
      <c r="Q2047" s="297"/>
      <c r="R2047" s="297"/>
      <c r="S2047" s="297"/>
      <c r="T2047" s="297"/>
      <c r="U2047" s="29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7"/>
      <c r="N2048" s="297"/>
      <c r="O2048" s="297"/>
      <c r="P2048" s="297"/>
      <c r="Q2048" s="297"/>
      <c r="R2048" s="297"/>
      <c r="S2048" s="297"/>
      <c r="T2048" s="297"/>
      <c r="U2048" s="29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7"/>
      <c r="N2049" s="297"/>
      <c r="O2049" s="297"/>
      <c r="P2049" s="297"/>
      <c r="Q2049" s="297"/>
      <c r="R2049" s="297"/>
      <c r="S2049" s="297"/>
      <c r="T2049" s="297"/>
      <c r="U2049" s="29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7"/>
      <c r="N2050" s="297"/>
      <c r="O2050" s="297"/>
      <c r="P2050" s="297"/>
      <c r="Q2050" s="297"/>
      <c r="R2050" s="297"/>
      <c r="S2050" s="297"/>
      <c r="T2050" s="297"/>
      <c r="U2050" s="29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3" t="s">
        <v>307</v>
      </c>
      <c r="C2051" s="285"/>
      <c r="D2051" s="79"/>
      <c r="E2051" s="80"/>
      <c r="F2051" s="80"/>
      <c r="G2051" s="81"/>
      <c r="H2051" s="192"/>
      <c r="I2051" s="192"/>
      <c r="J2051" s="192"/>
      <c r="K2051" s="82"/>
      <c r="L2051" s="283" t="s">
        <v>306</v>
      </c>
      <c r="M2051" s="284"/>
      <c r="N2051" s="284"/>
      <c r="O2051" s="284"/>
      <c r="P2051" s="284"/>
      <c r="Q2051" s="284"/>
      <c r="R2051" s="284"/>
      <c r="S2051" s="284"/>
      <c r="T2051" s="284"/>
      <c r="U2051" s="285"/>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42" priority="3246" operator="containsText" text="error">
      <formula>NOT(ISERROR(SEARCH("error",J17)))</formula>
    </cfRule>
  </conditionalFormatting>
  <conditionalFormatting sqref="J17:J41">
    <cfRule type="cellIs" dxfId="1541" priority="3244" operator="lessThan">
      <formula>12</formula>
    </cfRule>
    <cfRule type="cellIs" dxfId="1540" priority="3245" operator="equal">
      <formula>"4,6,8"</formula>
    </cfRule>
  </conditionalFormatting>
  <conditionalFormatting sqref="L8">
    <cfRule type="cellIs" dxfId="1539" priority="3242" operator="lessThan">
      <formula>$L$7</formula>
    </cfRule>
  </conditionalFormatting>
  <conditionalFormatting sqref="I7">
    <cfRule type="cellIs" dxfId="1538" priority="3241" operator="lessThan">
      <formula>0</formula>
    </cfRule>
  </conditionalFormatting>
  <conditionalFormatting sqref="H17:I41">
    <cfRule type="cellIs" dxfId="1537" priority="3240" operator="lessThan">
      <formula>0</formula>
    </cfRule>
  </conditionalFormatting>
  <conditionalFormatting sqref="K84:L84 K83">
    <cfRule type="containsText" dxfId="1536" priority="3239" operator="containsText" text="error">
      <formula>NOT(ISERROR(SEARCH("error",K83)))</formula>
    </cfRule>
  </conditionalFormatting>
  <conditionalFormatting sqref="K125:L125 K124">
    <cfRule type="containsText" dxfId="1535" priority="3233" operator="containsText" text="error">
      <formula>NOT(ISERROR(SEARCH("error",K124)))</formula>
    </cfRule>
  </conditionalFormatting>
  <conditionalFormatting sqref="K166:L166 K165">
    <cfRule type="containsText" dxfId="1534" priority="3227" operator="containsText" text="error">
      <formula>NOT(ISERROR(SEARCH("error",K165)))</formula>
    </cfRule>
  </conditionalFormatting>
  <conditionalFormatting sqref="K207:L207 K206">
    <cfRule type="containsText" dxfId="1533" priority="3221" operator="containsText" text="error">
      <formula>NOT(ISERROR(SEARCH("error",K206)))</formula>
    </cfRule>
  </conditionalFormatting>
  <conditionalFormatting sqref="K248:L248 K247">
    <cfRule type="containsText" dxfId="1532" priority="3215" operator="containsText" text="error">
      <formula>NOT(ISERROR(SEARCH("error",K247)))</formula>
    </cfRule>
  </conditionalFormatting>
  <conditionalFormatting sqref="K289:L289 K288">
    <cfRule type="containsText" dxfId="1531" priority="3209" operator="containsText" text="error">
      <formula>NOT(ISERROR(SEARCH("error",K288)))</formula>
    </cfRule>
  </conditionalFormatting>
  <conditionalFormatting sqref="K330:L330 K329">
    <cfRule type="containsText" dxfId="1530" priority="3203" operator="containsText" text="error">
      <formula>NOT(ISERROR(SEARCH("error",K329)))</formula>
    </cfRule>
  </conditionalFormatting>
  <conditionalFormatting sqref="K371:L371 K370">
    <cfRule type="containsText" dxfId="1529" priority="3197" operator="containsText" text="error">
      <formula>NOT(ISERROR(SEARCH("error",K370)))</formula>
    </cfRule>
  </conditionalFormatting>
  <conditionalFormatting sqref="K412:L412 K411">
    <cfRule type="containsText" dxfId="1528" priority="3191" operator="containsText" text="error">
      <formula>NOT(ISERROR(SEARCH("error",K411)))</formula>
    </cfRule>
  </conditionalFormatting>
  <conditionalFormatting sqref="K453:L453 K452">
    <cfRule type="containsText" dxfId="1527" priority="3185" operator="containsText" text="error">
      <formula>NOT(ISERROR(SEARCH("error",K452)))</formula>
    </cfRule>
  </conditionalFormatting>
  <conditionalFormatting sqref="K494:L494 K493">
    <cfRule type="containsText" dxfId="1526" priority="3179" operator="containsText" text="error">
      <formula>NOT(ISERROR(SEARCH("error",K493)))</formula>
    </cfRule>
  </conditionalFormatting>
  <conditionalFormatting sqref="K535:L535 K534">
    <cfRule type="containsText" dxfId="1525" priority="3173" operator="containsText" text="error">
      <formula>NOT(ISERROR(SEARCH("error",K534)))</formula>
    </cfRule>
  </conditionalFormatting>
  <conditionalFormatting sqref="K576:L576 K575">
    <cfRule type="containsText" dxfId="1524" priority="3167" operator="containsText" text="error">
      <formula>NOT(ISERROR(SEARCH("error",K575)))</formula>
    </cfRule>
  </conditionalFormatting>
  <conditionalFormatting sqref="K617:L617 K616">
    <cfRule type="containsText" dxfId="1523" priority="3161" operator="containsText" text="error">
      <formula>NOT(ISERROR(SEARCH("error",K616)))</formula>
    </cfRule>
  </conditionalFormatting>
  <conditionalFormatting sqref="K658:L658 K657">
    <cfRule type="containsText" dxfId="1522" priority="3155" operator="containsText" text="error">
      <formula>NOT(ISERROR(SEARCH("error",K657)))</formula>
    </cfRule>
  </conditionalFormatting>
  <conditionalFormatting sqref="K699:L699 K698">
    <cfRule type="containsText" dxfId="1521" priority="3149" operator="containsText" text="error">
      <formula>NOT(ISERROR(SEARCH("error",K698)))</formula>
    </cfRule>
  </conditionalFormatting>
  <conditionalFormatting sqref="K740:L740 K739">
    <cfRule type="containsText" dxfId="1520" priority="3143" operator="containsText" text="error">
      <formula>NOT(ISERROR(SEARCH("error",K739)))</formula>
    </cfRule>
  </conditionalFormatting>
  <conditionalFormatting sqref="K781:L781 K780">
    <cfRule type="containsText" dxfId="1519" priority="3137" operator="containsText" text="error">
      <formula>NOT(ISERROR(SEARCH("error",K780)))</formula>
    </cfRule>
  </conditionalFormatting>
  <conditionalFormatting sqref="K822:L822 K821">
    <cfRule type="containsText" dxfId="1518" priority="3131" operator="containsText" text="error">
      <formula>NOT(ISERROR(SEARCH("error",K821)))</formula>
    </cfRule>
  </conditionalFormatting>
  <conditionalFormatting sqref="C128 C169 C210 C251 C292 C333 C374 C415 C456 C497 C538 C579 C620 C661 C702 C743 C784 C825">
    <cfRule type="expression" dxfId="1517" priority="3046">
      <formula>AND(OR(C129="NO",C129="REV T",C129="DBL REV"),C128="Field SPL")</formula>
    </cfRule>
  </conditionalFormatting>
  <conditionalFormatting sqref="K863:L863 K862">
    <cfRule type="containsText" dxfId="1516" priority="3044" operator="containsText" text="error">
      <formula>NOT(ISERROR(SEARCH("error",K862)))</formula>
    </cfRule>
  </conditionalFormatting>
  <conditionalFormatting sqref="K904:L904 K903">
    <cfRule type="containsText" dxfId="1515" priority="3037" operator="containsText" text="error">
      <formula>NOT(ISERROR(SEARCH("error",K903)))</formula>
    </cfRule>
  </conditionalFormatting>
  <conditionalFormatting sqref="K945:L945 K944">
    <cfRule type="containsText" dxfId="1514" priority="3030" operator="containsText" text="error">
      <formula>NOT(ISERROR(SEARCH("error",K944)))</formula>
    </cfRule>
  </conditionalFormatting>
  <conditionalFormatting sqref="K986:L986 K985">
    <cfRule type="containsText" dxfId="1513" priority="3023" operator="containsText" text="error">
      <formula>NOT(ISERROR(SEARCH("error",K985)))</formula>
    </cfRule>
  </conditionalFormatting>
  <conditionalFormatting sqref="K1027:L1027 K1026">
    <cfRule type="containsText" dxfId="1512" priority="3016" operator="containsText" text="error">
      <formula>NOT(ISERROR(SEARCH("error",K1026)))</formula>
    </cfRule>
  </conditionalFormatting>
  <conditionalFormatting sqref="K1068:L1068 K1067">
    <cfRule type="containsText" dxfId="1511" priority="3009" operator="containsText" text="error">
      <formula>NOT(ISERROR(SEARCH("error",K1067)))</formula>
    </cfRule>
  </conditionalFormatting>
  <conditionalFormatting sqref="K1109:L1109 K1108">
    <cfRule type="containsText" dxfId="1510" priority="3002" operator="containsText" text="error">
      <formula>NOT(ISERROR(SEARCH("error",K1108)))</formula>
    </cfRule>
  </conditionalFormatting>
  <conditionalFormatting sqref="K1150:L1150 K1149">
    <cfRule type="containsText" dxfId="1509" priority="2995" operator="containsText" text="error">
      <formula>NOT(ISERROR(SEARCH("error",K1149)))</formula>
    </cfRule>
  </conditionalFormatting>
  <conditionalFormatting sqref="K1191:L1191 K1190">
    <cfRule type="containsText" dxfId="1508" priority="2988" operator="containsText" text="error">
      <formula>NOT(ISERROR(SEARCH("error",K1190)))</formula>
    </cfRule>
  </conditionalFormatting>
  <conditionalFormatting sqref="K1232:L1232 K1231">
    <cfRule type="containsText" dxfId="1507" priority="2981" operator="containsText" text="error">
      <formula>NOT(ISERROR(SEARCH("error",K1231)))</formula>
    </cfRule>
  </conditionalFormatting>
  <conditionalFormatting sqref="K1273:L1273 K1272">
    <cfRule type="containsText" dxfId="1506" priority="2974" operator="containsText" text="error">
      <formula>NOT(ISERROR(SEARCH("error",K1272)))</formula>
    </cfRule>
  </conditionalFormatting>
  <conditionalFormatting sqref="K1314:L1314 K1313">
    <cfRule type="containsText" dxfId="1505" priority="2967" operator="containsText" text="error">
      <formula>NOT(ISERROR(SEARCH("error",K1313)))</formula>
    </cfRule>
  </conditionalFormatting>
  <conditionalFormatting sqref="K1355:L1355 K1354">
    <cfRule type="containsText" dxfId="1504" priority="2960" operator="containsText" text="error">
      <formula>NOT(ISERROR(SEARCH("error",K1354)))</formula>
    </cfRule>
  </conditionalFormatting>
  <conditionalFormatting sqref="K1396:L1396 K1395">
    <cfRule type="containsText" dxfId="1503" priority="2953" operator="containsText" text="error">
      <formula>NOT(ISERROR(SEARCH("error",K1395)))</formula>
    </cfRule>
  </conditionalFormatting>
  <conditionalFormatting sqref="K1437:L1437 K1436">
    <cfRule type="containsText" dxfId="1502" priority="2946" operator="containsText" text="error">
      <formula>NOT(ISERROR(SEARCH("error",K1436)))</formula>
    </cfRule>
  </conditionalFormatting>
  <conditionalFormatting sqref="K1478:L1478 K1477">
    <cfRule type="containsText" dxfId="1501" priority="2939" operator="containsText" text="error">
      <formula>NOT(ISERROR(SEARCH("error",K1477)))</formula>
    </cfRule>
  </conditionalFormatting>
  <conditionalFormatting sqref="K1519:L1519 K1518">
    <cfRule type="containsText" dxfId="1500" priority="2932" operator="containsText" text="error">
      <formula>NOT(ISERROR(SEARCH("error",K1518)))</formula>
    </cfRule>
  </conditionalFormatting>
  <conditionalFormatting sqref="K1560:L1560 K1559">
    <cfRule type="containsText" dxfId="1499" priority="2925" operator="containsText" text="error">
      <formula>NOT(ISERROR(SEARCH("error",K1559)))</formula>
    </cfRule>
  </conditionalFormatting>
  <conditionalFormatting sqref="K1601:L1601 K1600">
    <cfRule type="containsText" dxfId="1498" priority="2918" operator="containsText" text="error">
      <formula>NOT(ISERROR(SEARCH("error",K1600)))</formula>
    </cfRule>
  </conditionalFormatting>
  <conditionalFormatting sqref="K1642:L1642 K1641">
    <cfRule type="containsText" dxfId="1497" priority="2911" operator="containsText" text="error">
      <formula>NOT(ISERROR(SEARCH("error",K1641)))</formula>
    </cfRule>
  </conditionalFormatting>
  <conditionalFormatting sqref="E41">
    <cfRule type="expression" dxfId="1496" priority="2884">
      <formula>AND(OR(C41="NO",C41="REV T",C41="DBL REV",C41="TPL REV",C41="QD REV"),E41&gt;12)</formula>
    </cfRule>
  </conditionalFormatting>
  <conditionalFormatting sqref="J17">
    <cfRule type="expression" dxfId="1495" priority="2759">
      <formula>AND(C17="NO",E17&lt;12,C18="")</formula>
    </cfRule>
  </conditionalFormatting>
  <conditionalFormatting sqref="B29:B41">
    <cfRule type="expression" dxfId="1494" priority="2600">
      <formula>Z29="error"</formula>
    </cfRule>
  </conditionalFormatting>
  <conditionalFormatting sqref="B29:B41">
    <cfRule type="expression" dxfId="1493" priority="2598">
      <formula>AA31="error"</formula>
    </cfRule>
  </conditionalFormatting>
  <conditionalFormatting sqref="E41">
    <cfRule type="expression" dxfId="1492" priority="2591">
      <formula>AND(OR(C41="NO",C41="REV T",C41="DBL REV",C41="TPL REV",C41="QD REV"),E41&gt;12)</formula>
    </cfRule>
  </conditionalFormatting>
  <conditionalFormatting sqref="E12">
    <cfRule type="expression" dxfId="1491" priority="2533">
      <formula>AND(E7="EUC",E8&gt;48,E12="Y")</formula>
    </cfRule>
    <cfRule type="expression" dxfId="1490" priority="2534">
      <formula>AND(E7="RPX",E8&gt;48,E12="Y")</formula>
    </cfRule>
    <cfRule type="expression" dxfId="1489" priority="2535">
      <formula>AND(E7="SS",E8&gt;48,E12="Y")</formula>
    </cfRule>
  </conditionalFormatting>
  <conditionalFormatting sqref="I11">
    <cfRule type="expression" dxfId="1488" priority="2372">
      <formula>I11=0</formula>
    </cfRule>
    <cfRule type="expression" dxfId="1487" priority="2373">
      <formula>MOD(I11,2)=0</formula>
    </cfRule>
  </conditionalFormatting>
  <conditionalFormatting sqref="E35:E40">
    <cfRule type="expression" dxfId="1486" priority="2289">
      <formula>AND(OR(C35="NO",C35="REV T",C35="DBL REV",C35="TPL REV",C35="QD REV"),E35&gt;12)</formula>
    </cfRule>
  </conditionalFormatting>
  <conditionalFormatting sqref="C35:C41">
    <cfRule type="expression" dxfId="1485" priority="2288">
      <formula>AND(OR(C36="FST",C36="REV T",C36="DBL REV",C36="TPL REV",C36="QD REV"),C35="Field SPL")</formula>
    </cfRule>
  </conditionalFormatting>
  <conditionalFormatting sqref="I6">
    <cfRule type="expression" dxfId="1484" priority="2281">
      <formula>AND(E7="EUC",E8=432,I6&gt;204)</formula>
    </cfRule>
  </conditionalFormatting>
  <conditionalFormatting sqref="K1683:L1683 K1682">
    <cfRule type="containsText" dxfId="1483" priority="2221" operator="containsText" text="error">
      <formula>NOT(ISERROR(SEARCH("error",K1682)))</formula>
    </cfRule>
  </conditionalFormatting>
  <conditionalFormatting sqref="K1724:L1724 K1723">
    <cfRule type="containsText" dxfId="1482" priority="2195" operator="containsText" text="error">
      <formula>NOT(ISERROR(SEARCH("error",K1723)))</formula>
    </cfRule>
  </conditionalFormatting>
  <conditionalFormatting sqref="K1765:L1765 K1764">
    <cfRule type="containsText" dxfId="1481" priority="2169" operator="containsText" text="error">
      <formula>NOT(ISERROR(SEARCH("error",K1764)))</formula>
    </cfRule>
  </conditionalFormatting>
  <conditionalFormatting sqref="K1806:L1806 K1805">
    <cfRule type="containsText" dxfId="1480" priority="2143" operator="containsText" text="error">
      <formula>NOT(ISERROR(SEARCH("error",K1805)))</formula>
    </cfRule>
  </conditionalFormatting>
  <conditionalFormatting sqref="K1847:L1847 K1846">
    <cfRule type="containsText" dxfId="1479" priority="2117" operator="containsText" text="error">
      <formula>NOT(ISERROR(SEARCH("error",K1846)))</formula>
    </cfRule>
  </conditionalFormatting>
  <conditionalFormatting sqref="K1888:L1888 K1887">
    <cfRule type="containsText" dxfId="1478" priority="2091" operator="containsText" text="error">
      <formula>NOT(ISERROR(SEARCH("error",K1887)))</formula>
    </cfRule>
  </conditionalFormatting>
  <conditionalFormatting sqref="K1929:L1929 K1928">
    <cfRule type="containsText" dxfId="1477" priority="2065" operator="containsText" text="error">
      <formula>NOT(ISERROR(SEARCH("error",K1928)))</formula>
    </cfRule>
  </conditionalFormatting>
  <conditionalFormatting sqref="K1970:L1970 K1969">
    <cfRule type="containsText" dxfId="1476" priority="2039" operator="containsText" text="error">
      <formula>NOT(ISERROR(SEARCH("error",K1969)))</formula>
    </cfRule>
  </conditionalFormatting>
  <conditionalFormatting sqref="K2011:L2011 K2010">
    <cfRule type="containsText" dxfId="1475" priority="2013" operator="containsText" text="error">
      <formula>NOT(ISERROR(SEARCH("error",K2010)))</formula>
    </cfRule>
  </conditionalFormatting>
  <conditionalFormatting sqref="K2052:L2052 K2051">
    <cfRule type="containsText" dxfId="1474" priority="1987" operator="containsText" text="error">
      <formula>NOT(ISERROR(SEARCH("error",K2051)))</formula>
    </cfRule>
  </conditionalFormatting>
  <conditionalFormatting sqref="E8">
    <cfRule type="expression" dxfId="1473" priority="1762">
      <formula>(AND(E7="EUC",E8=432))</formula>
    </cfRule>
    <cfRule type="expression" dxfId="1472" priority="1763">
      <formula>AND(E7="SS",E8&gt;216)</formula>
    </cfRule>
    <cfRule type="expression" dxfId="1471" priority="1764">
      <formula>(AND(E7="EUC",E8&gt;216))</formula>
    </cfRule>
    <cfRule type="expression" dxfId="1470" priority="1765">
      <formula>AND(E7="RPX",E8&gt;216)</formula>
    </cfRule>
  </conditionalFormatting>
  <conditionalFormatting sqref="E17:E34">
    <cfRule type="expression" dxfId="1469" priority="1761">
      <formula>AND(OR(C17="NO",C17="REV T",C17="DBL REV",C17="TPL REV",C17="QD REV"),E17&gt;12)</formula>
    </cfRule>
  </conditionalFormatting>
  <conditionalFormatting sqref="C17:C34">
    <cfRule type="expression" dxfId="1468" priority="1760">
      <formula>AND(OR(C18="FST",C18="REV T",C18="DBL REV",C18="TPL REV",C18="QD REV"),C17="Field SPL")</formula>
    </cfRule>
  </conditionalFormatting>
  <conditionalFormatting sqref="L49">
    <cfRule type="cellIs" dxfId="1467" priority="1714" operator="lessThan">
      <formula>$L$7</formula>
    </cfRule>
  </conditionalFormatting>
  <conditionalFormatting sqref="I48">
    <cfRule type="cellIs" dxfId="1466" priority="1713" operator="lessThan">
      <formula>0</formula>
    </cfRule>
  </conditionalFormatting>
  <conditionalFormatting sqref="H58:I82">
    <cfRule type="cellIs" dxfId="1465" priority="1712" operator="lessThan">
      <formula>0</formula>
    </cfRule>
  </conditionalFormatting>
  <conditionalFormatting sqref="E82">
    <cfRule type="expression" dxfId="1464" priority="1711">
      <formula>AND(OR(C82="NO",C82="REV T",C82="DBL REV",C82="TPL REV",C82="QD REV"),E82&gt;12)</formula>
    </cfRule>
  </conditionalFormatting>
  <conditionalFormatting sqref="B70:B82">
    <cfRule type="expression" dxfId="1463" priority="1709">
      <formula>Z70="error"</formula>
    </cfRule>
  </conditionalFormatting>
  <conditionalFormatting sqref="B70:B82">
    <cfRule type="expression" dxfId="1462" priority="1708">
      <formula>AA72="error"</formula>
    </cfRule>
  </conditionalFormatting>
  <conditionalFormatting sqref="E82">
    <cfRule type="expression" dxfId="1461" priority="1707">
      <formula>AND(OR(C82="NO",C82="REV T",C82="DBL REV",C82="TPL REV",C82="QD REV"),E82&gt;12)</formula>
    </cfRule>
  </conditionalFormatting>
  <conditionalFormatting sqref="E53">
    <cfRule type="expression" dxfId="1460" priority="1704">
      <formula>AND(E48="EUC",E49&gt;48,E53="Y")</formula>
    </cfRule>
    <cfRule type="expression" dxfId="1459" priority="1705">
      <formula>AND(E48="RPX",E49&gt;48,E53="Y")</formula>
    </cfRule>
    <cfRule type="expression" dxfId="1458" priority="1706">
      <formula>AND(E48="SS",E49&gt;48,E53="Y")</formula>
    </cfRule>
  </conditionalFormatting>
  <conditionalFormatting sqref="I52">
    <cfRule type="expression" dxfId="1457" priority="1701">
      <formula>I52=0</formula>
    </cfRule>
    <cfRule type="expression" dxfId="1456" priority="1702">
      <formula>MOD(I52,2)=0</formula>
    </cfRule>
  </conditionalFormatting>
  <conditionalFormatting sqref="E76:E81">
    <cfRule type="expression" dxfId="1455" priority="1700">
      <formula>AND(OR(C76="NO",C76="REV T",C76="DBL REV",C76="TPL REV",C76="QD REV"),E76&gt;12)</formula>
    </cfRule>
  </conditionalFormatting>
  <conditionalFormatting sqref="C76:C82">
    <cfRule type="expression" dxfId="1454" priority="1699">
      <formula>AND(OR(C77="FST",C77="REV T",C77="DBL REV",C77="TPL REV",C77="QD REV"),C76="Field SPL")</formula>
    </cfRule>
  </conditionalFormatting>
  <conditionalFormatting sqref="I47">
    <cfRule type="expression" dxfId="1453" priority="1698">
      <formula>AND(E48="EUC",E49=432,I47&gt;204)</formula>
    </cfRule>
  </conditionalFormatting>
  <conditionalFormatting sqref="E49">
    <cfRule type="expression" dxfId="1452" priority="1694">
      <formula>(AND(E48="EUC",E49=432))</formula>
    </cfRule>
    <cfRule type="expression" dxfId="1451" priority="1695">
      <formula>AND(E48="SS",E49&gt;216)</formula>
    </cfRule>
    <cfRule type="expression" dxfId="1450" priority="1696">
      <formula>(AND(E48="EUC",E49&gt;216))</formula>
    </cfRule>
    <cfRule type="expression" dxfId="1449" priority="1697">
      <formula>AND(E48="RPX",E49&gt;216)</formula>
    </cfRule>
  </conditionalFormatting>
  <conditionalFormatting sqref="E58:E75">
    <cfRule type="expression" dxfId="1448" priority="1693">
      <formula>AND(OR(C58="NO",C58="REV T",C58="DBL REV",C58="TPL REV",C58="QD REV"),E58&gt;12)</formula>
    </cfRule>
  </conditionalFormatting>
  <conditionalFormatting sqref="C58:C75">
    <cfRule type="expression" dxfId="1447" priority="1692">
      <formula>AND(OR(C59="FST",C59="REV T",C59="DBL REV",C59="TPL REV",C59="QD REV"),C58="Field SPL")</formula>
    </cfRule>
  </conditionalFormatting>
  <conditionalFormatting sqref="L90">
    <cfRule type="cellIs" dxfId="1446" priority="1688" operator="lessThan">
      <formula>$L$7</formula>
    </cfRule>
  </conditionalFormatting>
  <conditionalFormatting sqref="I89">
    <cfRule type="cellIs" dxfId="1445" priority="1687" operator="lessThan">
      <formula>0</formula>
    </cfRule>
  </conditionalFormatting>
  <conditionalFormatting sqref="H99:I123">
    <cfRule type="cellIs" dxfId="1444" priority="1686" operator="lessThan">
      <formula>0</formula>
    </cfRule>
  </conditionalFormatting>
  <conditionalFormatting sqref="E123">
    <cfRule type="expression" dxfId="1443" priority="1685">
      <formula>AND(OR(C123="NO",C123="REV T",C123="DBL REV",C123="TPL REV",C123="QD REV"),E123&gt;12)</formula>
    </cfRule>
  </conditionalFormatting>
  <conditionalFormatting sqref="B111:B123">
    <cfRule type="expression" dxfId="1442" priority="1683">
      <formula>Z111="error"</formula>
    </cfRule>
  </conditionalFormatting>
  <conditionalFormatting sqref="B111:B123">
    <cfRule type="expression" dxfId="1441" priority="1682">
      <formula>AA113="error"</formula>
    </cfRule>
  </conditionalFormatting>
  <conditionalFormatting sqref="E123">
    <cfRule type="expression" dxfId="1440" priority="1681">
      <formula>AND(OR(C123="NO",C123="REV T",C123="DBL REV",C123="TPL REV",C123="QD REV"),E123&gt;12)</formula>
    </cfRule>
  </conditionalFormatting>
  <conditionalFormatting sqref="E94">
    <cfRule type="expression" dxfId="1439" priority="1678">
      <formula>AND(E89="EUC",E90&gt;48,E94="Y")</formula>
    </cfRule>
    <cfRule type="expression" dxfId="1438" priority="1679">
      <formula>AND(E89="RPX",E90&gt;48,E94="Y")</formula>
    </cfRule>
    <cfRule type="expression" dxfId="1437" priority="1680">
      <formula>AND(E89="SS",E90&gt;48,E94="Y")</formula>
    </cfRule>
  </conditionalFormatting>
  <conditionalFormatting sqref="I93">
    <cfRule type="expression" dxfId="1436" priority="1675">
      <formula>I93=0</formula>
    </cfRule>
    <cfRule type="expression" dxfId="1435" priority="1676">
      <formula>MOD(I93,2)=0</formula>
    </cfRule>
  </conditionalFormatting>
  <conditionalFormatting sqref="E117:E122">
    <cfRule type="expression" dxfId="1434" priority="1674">
      <formula>AND(OR(C117="NO",C117="REV T",C117="DBL REV",C117="TPL REV",C117="QD REV"),E117&gt;12)</formula>
    </cfRule>
  </conditionalFormatting>
  <conditionalFormatting sqref="C117:C123">
    <cfRule type="expression" dxfId="1433" priority="1673">
      <formula>AND(OR(C118="FST",C118="REV T",C118="DBL REV",C118="TPL REV",C118="QD REV"),C117="Field SPL")</formula>
    </cfRule>
  </conditionalFormatting>
  <conditionalFormatting sqref="I88">
    <cfRule type="expression" dxfId="1432" priority="1672">
      <formula>AND(E89="EUC",E90=432,I88&gt;204)</formula>
    </cfRule>
  </conditionalFormatting>
  <conditionalFormatting sqref="E90">
    <cfRule type="expression" dxfId="1431" priority="1668">
      <formula>(AND(E89="EUC",E90=432))</formula>
    </cfRule>
    <cfRule type="expression" dxfId="1430" priority="1669">
      <formula>AND(E89="SS",E90&gt;216)</formula>
    </cfRule>
    <cfRule type="expression" dxfId="1429" priority="1670">
      <formula>(AND(E89="EUC",E90&gt;216))</formula>
    </cfRule>
    <cfRule type="expression" dxfId="1428" priority="1671">
      <formula>AND(E89="RPX",E90&gt;216)</formula>
    </cfRule>
  </conditionalFormatting>
  <conditionalFormatting sqref="E99:E116">
    <cfRule type="expression" dxfId="1427" priority="1667">
      <formula>AND(OR(C99="NO",C99="REV T",C99="DBL REV",C99="TPL REV",C99="QD REV"),E99&gt;12)</formula>
    </cfRule>
  </conditionalFormatting>
  <conditionalFormatting sqref="C99:C116">
    <cfRule type="expression" dxfId="1426" priority="1666">
      <formula>AND(OR(C100="FST",C100="REV T",C100="DBL REV",C100="TPL REV",C100="QD REV"),C99="Field SPL")</formula>
    </cfRule>
  </conditionalFormatting>
  <conditionalFormatting sqref="L131">
    <cfRule type="cellIs" dxfId="1425" priority="1662" operator="lessThan">
      <formula>$L$7</formula>
    </cfRule>
  </conditionalFormatting>
  <conditionalFormatting sqref="I130">
    <cfRule type="cellIs" dxfId="1424" priority="1661" operator="lessThan">
      <formula>0</formula>
    </cfRule>
  </conditionalFormatting>
  <conditionalFormatting sqref="H140:I164">
    <cfRule type="cellIs" dxfId="1423" priority="1660" operator="lessThan">
      <formula>0</formula>
    </cfRule>
  </conditionalFormatting>
  <conditionalFormatting sqref="E164">
    <cfRule type="expression" dxfId="1422" priority="1659">
      <formula>AND(OR(C164="NO",C164="REV T",C164="DBL REV",C164="TPL REV",C164="QD REV"),E164&gt;12)</formula>
    </cfRule>
  </conditionalFormatting>
  <conditionalFormatting sqref="B152:B164">
    <cfRule type="expression" dxfId="1421" priority="1657">
      <formula>Z152="error"</formula>
    </cfRule>
  </conditionalFormatting>
  <conditionalFormatting sqref="B152:B164">
    <cfRule type="expression" dxfId="1420" priority="1656">
      <formula>AA154="error"</formula>
    </cfRule>
  </conditionalFormatting>
  <conditionalFormatting sqref="E164">
    <cfRule type="expression" dxfId="1419" priority="1655">
      <formula>AND(OR(C164="NO",C164="REV T",C164="DBL REV",C164="TPL REV",C164="QD REV"),E164&gt;12)</formula>
    </cfRule>
  </conditionalFormatting>
  <conditionalFormatting sqref="E135">
    <cfRule type="expression" dxfId="1418" priority="1652">
      <formula>AND(E130="EUC",E131&gt;48,E135="Y")</formula>
    </cfRule>
    <cfRule type="expression" dxfId="1417" priority="1653">
      <formula>AND(E130="RPX",E131&gt;48,E135="Y")</formula>
    </cfRule>
    <cfRule type="expression" dxfId="1416" priority="1654">
      <formula>AND(E130="SS",E131&gt;48,E135="Y")</formula>
    </cfRule>
  </conditionalFormatting>
  <conditionalFormatting sqref="I134">
    <cfRule type="expression" dxfId="1415" priority="1649">
      <formula>I134=0</formula>
    </cfRule>
    <cfRule type="expression" dxfId="1414" priority="1650">
      <formula>MOD(I134,2)=0</formula>
    </cfRule>
  </conditionalFormatting>
  <conditionalFormatting sqref="E158:E163">
    <cfRule type="expression" dxfId="1413" priority="1648">
      <formula>AND(OR(C158="NO",C158="REV T",C158="DBL REV",C158="TPL REV",C158="QD REV"),E158&gt;12)</formula>
    </cfRule>
  </conditionalFormatting>
  <conditionalFormatting sqref="C158:C164">
    <cfRule type="expression" dxfId="1412" priority="1647">
      <formula>AND(OR(C159="FST",C159="REV T",C159="DBL REV",C159="TPL REV",C159="QD REV"),C158="Field SPL")</formula>
    </cfRule>
  </conditionalFormatting>
  <conditionalFormatting sqref="I129">
    <cfRule type="expression" dxfId="1411" priority="1646">
      <formula>AND(E130="EUC",E131=432,I129&gt;204)</formula>
    </cfRule>
  </conditionalFormatting>
  <conditionalFormatting sqref="E131">
    <cfRule type="expression" dxfId="1410" priority="1642">
      <formula>(AND(E130="EUC",E131=432))</formula>
    </cfRule>
    <cfRule type="expression" dxfId="1409" priority="1643">
      <formula>AND(E130="SS",E131&gt;216)</formula>
    </cfRule>
    <cfRule type="expression" dxfId="1408" priority="1644">
      <formula>(AND(E130="EUC",E131&gt;216))</formula>
    </cfRule>
    <cfRule type="expression" dxfId="1407" priority="1645">
      <formula>AND(E130="RPX",E131&gt;216)</formula>
    </cfRule>
  </conditionalFormatting>
  <conditionalFormatting sqref="E140:E157">
    <cfRule type="expression" dxfId="1406" priority="1641">
      <formula>AND(OR(C140="NO",C140="REV T",C140="DBL REV",C140="TPL REV",C140="QD REV"),E140&gt;12)</formula>
    </cfRule>
  </conditionalFormatting>
  <conditionalFormatting sqref="C140:C157">
    <cfRule type="expression" dxfId="1405" priority="1640">
      <formula>AND(OR(C141="FST",C141="REV T",C141="DBL REV",C141="TPL REV",C141="QD REV"),C140="Field SPL")</formula>
    </cfRule>
  </conditionalFormatting>
  <conditionalFormatting sqref="L172">
    <cfRule type="cellIs" dxfId="1404" priority="1636" operator="lessThan">
      <formula>$L$7</formula>
    </cfRule>
  </conditionalFormatting>
  <conditionalFormatting sqref="I171">
    <cfRule type="cellIs" dxfId="1403" priority="1635" operator="lessThan">
      <formula>0</formula>
    </cfRule>
  </conditionalFormatting>
  <conditionalFormatting sqref="H181:I205">
    <cfRule type="cellIs" dxfId="1402" priority="1634" operator="lessThan">
      <formula>0</formula>
    </cfRule>
  </conditionalFormatting>
  <conditionalFormatting sqref="E205">
    <cfRule type="expression" dxfId="1401" priority="1633">
      <formula>AND(OR(C205="NO",C205="REV T",C205="DBL REV",C205="TPL REV",C205="QD REV"),E205&gt;12)</formula>
    </cfRule>
  </conditionalFormatting>
  <conditionalFormatting sqref="B193:B205">
    <cfRule type="expression" dxfId="1400" priority="1631">
      <formula>Z193="error"</formula>
    </cfRule>
  </conditionalFormatting>
  <conditionalFormatting sqref="B193:B205">
    <cfRule type="expression" dxfId="1399" priority="1630">
      <formula>AA195="error"</formula>
    </cfRule>
  </conditionalFormatting>
  <conditionalFormatting sqref="E205">
    <cfRule type="expression" dxfId="1398" priority="1629">
      <formula>AND(OR(C205="NO",C205="REV T",C205="DBL REV",C205="TPL REV",C205="QD REV"),E205&gt;12)</formula>
    </cfRule>
  </conditionalFormatting>
  <conditionalFormatting sqref="E176">
    <cfRule type="expression" dxfId="1397" priority="1626">
      <formula>AND(E171="EUC",E172&gt;48,E176="Y")</formula>
    </cfRule>
    <cfRule type="expression" dxfId="1396" priority="1627">
      <formula>AND(E171="RPX",E172&gt;48,E176="Y")</formula>
    </cfRule>
    <cfRule type="expression" dxfId="1395" priority="1628">
      <formula>AND(E171="SS",E172&gt;48,E176="Y")</formula>
    </cfRule>
  </conditionalFormatting>
  <conditionalFormatting sqref="I175">
    <cfRule type="expression" dxfId="1394" priority="1623">
      <formula>I175=0</formula>
    </cfRule>
    <cfRule type="expression" dxfId="1393" priority="1624">
      <formula>MOD(I175,2)=0</formula>
    </cfRule>
  </conditionalFormatting>
  <conditionalFormatting sqref="E199:E204">
    <cfRule type="expression" dxfId="1392" priority="1622">
      <formula>AND(OR(C199="NO",C199="REV T",C199="DBL REV",C199="TPL REV",C199="QD REV"),E199&gt;12)</formula>
    </cfRule>
  </conditionalFormatting>
  <conditionalFormatting sqref="C199:C205">
    <cfRule type="expression" dxfId="1391" priority="1621">
      <formula>AND(OR(C200="FST",C200="REV T",C200="DBL REV",C200="TPL REV",C200="QD REV"),C199="Field SPL")</formula>
    </cfRule>
  </conditionalFormatting>
  <conditionalFormatting sqref="I170">
    <cfRule type="expression" dxfId="1390" priority="1620">
      <formula>AND(E171="EUC",E172=432,I170&gt;204)</formula>
    </cfRule>
  </conditionalFormatting>
  <conditionalFormatting sqref="E172">
    <cfRule type="expression" dxfId="1389" priority="1616">
      <formula>(AND(E171="EUC",E172=432))</formula>
    </cfRule>
    <cfRule type="expression" dxfId="1388" priority="1617">
      <formula>AND(E171="SS",E172&gt;216)</formula>
    </cfRule>
    <cfRule type="expression" dxfId="1387" priority="1618">
      <formula>(AND(E171="EUC",E172&gt;216))</formula>
    </cfRule>
    <cfRule type="expression" dxfId="1386" priority="1619">
      <formula>AND(E171="RPX",E172&gt;216)</formula>
    </cfRule>
  </conditionalFormatting>
  <conditionalFormatting sqref="E181:E198">
    <cfRule type="expression" dxfId="1385" priority="1615">
      <formula>AND(OR(C181="NO",C181="REV T",C181="DBL REV",C181="TPL REV",C181="QD REV"),E181&gt;12)</formula>
    </cfRule>
  </conditionalFormatting>
  <conditionalFormatting sqref="C181:C198">
    <cfRule type="expression" dxfId="1384" priority="1614">
      <formula>AND(OR(C182="FST",C182="REV T",C182="DBL REV",C182="TPL REV",C182="QD REV"),C181="Field SPL")</formula>
    </cfRule>
  </conditionalFormatting>
  <conditionalFormatting sqref="L213">
    <cfRule type="cellIs" dxfId="1383" priority="1610" operator="lessThan">
      <formula>$L$7</formula>
    </cfRule>
  </conditionalFormatting>
  <conditionalFormatting sqref="I212">
    <cfRule type="cellIs" dxfId="1382" priority="1609" operator="lessThan">
      <formula>0</formula>
    </cfRule>
  </conditionalFormatting>
  <conditionalFormatting sqref="H222:I246">
    <cfRule type="cellIs" dxfId="1381" priority="1608" operator="lessThan">
      <formula>0</formula>
    </cfRule>
  </conditionalFormatting>
  <conditionalFormatting sqref="E246">
    <cfRule type="expression" dxfId="1380" priority="1607">
      <formula>AND(OR(C246="NO",C246="REV T",C246="DBL REV",C246="TPL REV",C246="QD REV"),E246&gt;12)</formula>
    </cfRule>
  </conditionalFormatting>
  <conditionalFormatting sqref="B234:B246">
    <cfRule type="expression" dxfId="1379" priority="1605">
      <formula>Z234="error"</formula>
    </cfRule>
  </conditionalFormatting>
  <conditionalFormatting sqref="B234:B246">
    <cfRule type="expression" dxfId="1378" priority="1604">
      <formula>AA236="error"</formula>
    </cfRule>
  </conditionalFormatting>
  <conditionalFormatting sqref="E246">
    <cfRule type="expression" dxfId="1377" priority="1603">
      <formula>AND(OR(C246="NO",C246="REV T",C246="DBL REV",C246="TPL REV",C246="QD REV"),E246&gt;12)</formula>
    </cfRule>
  </conditionalFormatting>
  <conditionalFormatting sqref="E217">
    <cfRule type="expression" dxfId="1376" priority="1600">
      <formula>AND(E212="EUC",E213&gt;48,E217="Y")</formula>
    </cfRule>
    <cfRule type="expression" dxfId="1375" priority="1601">
      <formula>AND(E212="RPX",E213&gt;48,E217="Y")</formula>
    </cfRule>
    <cfRule type="expression" dxfId="1374" priority="1602">
      <formula>AND(E212="SS",E213&gt;48,E217="Y")</formula>
    </cfRule>
  </conditionalFormatting>
  <conditionalFormatting sqref="I216">
    <cfRule type="expression" dxfId="1373" priority="1597">
      <formula>I216=0</formula>
    </cfRule>
    <cfRule type="expression" dxfId="1372" priority="1598">
      <formula>MOD(I216,2)=0</formula>
    </cfRule>
  </conditionalFormatting>
  <conditionalFormatting sqref="E240:E245">
    <cfRule type="expression" dxfId="1371" priority="1596">
      <formula>AND(OR(C240="NO",C240="REV T",C240="DBL REV",C240="TPL REV",C240="QD REV"),E240&gt;12)</formula>
    </cfRule>
  </conditionalFormatting>
  <conditionalFormatting sqref="C240:C246">
    <cfRule type="expression" dxfId="1370" priority="1595">
      <formula>AND(OR(C241="FST",C241="REV T",C241="DBL REV",C241="TPL REV",C241="QD REV"),C240="Field SPL")</formula>
    </cfRule>
  </conditionalFormatting>
  <conditionalFormatting sqref="I211">
    <cfRule type="expression" dxfId="1369" priority="1594">
      <formula>AND(E212="EUC",E213=432,I211&gt;204)</formula>
    </cfRule>
  </conditionalFormatting>
  <conditionalFormatting sqref="E213">
    <cfRule type="expression" dxfId="1368" priority="1590">
      <formula>(AND(E212="EUC",E213=432))</formula>
    </cfRule>
    <cfRule type="expression" dxfId="1367" priority="1591">
      <formula>AND(E212="SS",E213&gt;216)</formula>
    </cfRule>
    <cfRule type="expression" dxfId="1366" priority="1592">
      <formula>(AND(E212="EUC",E213&gt;216))</formula>
    </cfRule>
    <cfRule type="expression" dxfId="1365" priority="1593">
      <formula>AND(E212="RPX",E213&gt;216)</formula>
    </cfRule>
  </conditionalFormatting>
  <conditionalFormatting sqref="E222:E239">
    <cfRule type="expression" dxfId="1364" priority="1589">
      <formula>AND(OR(C222="NO",C222="REV T",C222="DBL REV",C222="TPL REV",C222="QD REV"),E222&gt;12)</formula>
    </cfRule>
  </conditionalFormatting>
  <conditionalFormatting sqref="C222:C239">
    <cfRule type="expression" dxfId="1363" priority="1588">
      <formula>AND(OR(C223="FST",C223="REV T",C223="DBL REV",C223="TPL REV",C223="QD REV"),C222="Field SPL")</formula>
    </cfRule>
  </conditionalFormatting>
  <conditionalFormatting sqref="L254">
    <cfRule type="cellIs" dxfId="1362" priority="1584" operator="lessThan">
      <formula>$L$7</formula>
    </cfRule>
  </conditionalFormatting>
  <conditionalFormatting sqref="I253">
    <cfRule type="cellIs" dxfId="1361" priority="1583" operator="lessThan">
      <formula>0</formula>
    </cfRule>
  </conditionalFormatting>
  <conditionalFormatting sqref="H263:I287">
    <cfRule type="cellIs" dxfId="1360" priority="1582" operator="lessThan">
      <formula>0</formula>
    </cfRule>
  </conditionalFormatting>
  <conditionalFormatting sqref="E287">
    <cfRule type="expression" dxfId="1359" priority="1581">
      <formula>AND(OR(C287="NO",C287="REV T",C287="DBL REV",C287="TPL REV",C287="QD REV"),E287&gt;12)</formula>
    </cfRule>
  </conditionalFormatting>
  <conditionalFormatting sqref="B275:B287">
    <cfRule type="expression" dxfId="1358" priority="1579">
      <formula>Z275="error"</formula>
    </cfRule>
  </conditionalFormatting>
  <conditionalFormatting sqref="B275:B287">
    <cfRule type="expression" dxfId="1357" priority="1578">
      <formula>AA277="error"</formula>
    </cfRule>
  </conditionalFormatting>
  <conditionalFormatting sqref="E287">
    <cfRule type="expression" dxfId="1356" priority="1577">
      <formula>AND(OR(C287="NO",C287="REV T",C287="DBL REV",C287="TPL REV",C287="QD REV"),E287&gt;12)</formula>
    </cfRule>
  </conditionalFormatting>
  <conditionalFormatting sqref="E258">
    <cfRule type="expression" dxfId="1355" priority="1574">
      <formula>AND(E253="EUC",E254&gt;48,E258="Y")</formula>
    </cfRule>
    <cfRule type="expression" dxfId="1354" priority="1575">
      <formula>AND(E253="RPX",E254&gt;48,E258="Y")</formula>
    </cfRule>
    <cfRule type="expression" dxfId="1353" priority="1576">
      <formula>AND(E253="SS",E254&gt;48,E258="Y")</formula>
    </cfRule>
  </conditionalFormatting>
  <conditionalFormatting sqref="I257">
    <cfRule type="expression" dxfId="1352" priority="1571">
      <formula>I257=0</formula>
    </cfRule>
    <cfRule type="expression" dxfId="1351" priority="1572">
      <formula>MOD(I257,2)=0</formula>
    </cfRule>
  </conditionalFormatting>
  <conditionalFormatting sqref="E281:E286">
    <cfRule type="expression" dxfId="1350" priority="1570">
      <formula>AND(OR(C281="NO",C281="REV T",C281="DBL REV",C281="TPL REV",C281="QD REV"),E281&gt;12)</formula>
    </cfRule>
  </conditionalFormatting>
  <conditionalFormatting sqref="C281:C287">
    <cfRule type="expression" dxfId="1349" priority="1569">
      <formula>AND(OR(C282="FST",C282="REV T",C282="DBL REV",C282="TPL REV",C282="QD REV"),C281="Field SPL")</formula>
    </cfRule>
  </conditionalFormatting>
  <conditionalFormatting sqref="I252">
    <cfRule type="expression" dxfId="1348" priority="1568">
      <formula>AND(E253="EUC",E254=432,I252&gt;204)</formula>
    </cfRule>
  </conditionalFormatting>
  <conditionalFormatting sqref="E254">
    <cfRule type="expression" dxfId="1347" priority="1564">
      <formula>(AND(E253="EUC",E254=432))</formula>
    </cfRule>
    <cfRule type="expression" dxfId="1346" priority="1565">
      <formula>AND(E253="SS",E254&gt;216)</formula>
    </cfRule>
    <cfRule type="expression" dxfId="1345" priority="1566">
      <formula>(AND(E253="EUC",E254&gt;216))</formula>
    </cfRule>
    <cfRule type="expression" dxfId="1344" priority="1567">
      <formula>AND(E253="RPX",E254&gt;216)</formula>
    </cfRule>
  </conditionalFormatting>
  <conditionalFormatting sqref="E263:E264 E268:E280">
    <cfRule type="expression" dxfId="1343" priority="1563">
      <formula>AND(OR(C263="NO",C263="REV T",C263="DBL REV",C263="TPL REV",C263="QD REV"),E263&gt;12)</formula>
    </cfRule>
  </conditionalFormatting>
  <conditionalFormatting sqref="C263:C264 C268:C280">
    <cfRule type="expression" dxfId="1342" priority="1562">
      <formula>AND(OR(C264="FST",C264="REV T",C264="DBL REV",C264="TPL REV",C264="QD REV"),C263="Field SPL")</formula>
    </cfRule>
  </conditionalFormatting>
  <conditionalFormatting sqref="L295">
    <cfRule type="cellIs" dxfId="1341" priority="1558" operator="lessThan">
      <formula>$L$7</formula>
    </cfRule>
  </conditionalFormatting>
  <conditionalFormatting sqref="I294">
    <cfRule type="cellIs" dxfId="1340" priority="1557" operator="lessThan">
      <formula>0</formula>
    </cfRule>
  </conditionalFormatting>
  <conditionalFormatting sqref="H304:I328">
    <cfRule type="cellIs" dxfId="1339" priority="1556" operator="lessThan">
      <formula>0</formula>
    </cfRule>
  </conditionalFormatting>
  <conditionalFormatting sqref="E328">
    <cfRule type="expression" dxfId="1338" priority="1555">
      <formula>AND(OR(C328="NO",C328="REV T",C328="DBL REV",C328="TPL REV",C328="QD REV"),E328&gt;12)</formula>
    </cfRule>
  </conditionalFormatting>
  <conditionalFormatting sqref="B316:B328">
    <cfRule type="expression" dxfId="1337" priority="1553">
      <formula>Z316="error"</formula>
    </cfRule>
  </conditionalFormatting>
  <conditionalFormatting sqref="B316:B328">
    <cfRule type="expression" dxfId="1336" priority="1552">
      <formula>AA318="error"</formula>
    </cfRule>
  </conditionalFormatting>
  <conditionalFormatting sqref="E328">
    <cfRule type="expression" dxfId="1335" priority="1551">
      <formula>AND(OR(C328="NO",C328="REV T",C328="DBL REV",C328="TPL REV",C328="QD REV"),E328&gt;12)</formula>
    </cfRule>
  </conditionalFormatting>
  <conditionalFormatting sqref="E299">
    <cfRule type="expression" dxfId="1334" priority="1548">
      <formula>AND(E294="EUC",E295&gt;48,E299="Y")</formula>
    </cfRule>
    <cfRule type="expression" dxfId="1333" priority="1549">
      <formula>AND(E294="RPX",E295&gt;48,E299="Y")</formula>
    </cfRule>
    <cfRule type="expression" dxfId="1332" priority="1550">
      <formula>AND(E294="SS",E295&gt;48,E299="Y")</formula>
    </cfRule>
  </conditionalFormatting>
  <conditionalFormatting sqref="I298">
    <cfRule type="expression" dxfId="1331" priority="1545">
      <formula>I298=0</formula>
    </cfRule>
    <cfRule type="expression" dxfId="1330" priority="1546">
      <formula>MOD(I298,2)=0</formula>
    </cfRule>
  </conditionalFormatting>
  <conditionalFormatting sqref="E322:E327">
    <cfRule type="expression" dxfId="1329" priority="1544">
      <formula>AND(OR(C322="NO",C322="REV T",C322="DBL REV",C322="TPL REV",C322="QD REV"),E322&gt;12)</formula>
    </cfRule>
  </conditionalFormatting>
  <conditionalFormatting sqref="C322:C328">
    <cfRule type="expression" dxfId="1328" priority="1543">
      <formula>AND(OR(C323="FST",C323="REV T",C323="DBL REV",C323="TPL REV",C323="QD REV"),C322="Field SPL")</formula>
    </cfRule>
  </conditionalFormatting>
  <conditionalFormatting sqref="I293">
    <cfRule type="expression" dxfId="1327" priority="1542">
      <formula>AND(E294="EUC",E295=432,I293&gt;204)</formula>
    </cfRule>
  </conditionalFormatting>
  <conditionalFormatting sqref="E295">
    <cfRule type="expression" dxfId="1326" priority="1538">
      <formula>(AND(E294="EUC",E295=432))</formula>
    </cfRule>
    <cfRule type="expression" dxfId="1325" priority="1539">
      <formula>AND(E294="SS",E295&gt;216)</formula>
    </cfRule>
    <cfRule type="expression" dxfId="1324" priority="1540">
      <formula>(AND(E294="EUC",E295&gt;216))</formula>
    </cfRule>
    <cfRule type="expression" dxfId="1323" priority="1541">
      <formula>AND(E294="RPX",E295&gt;216)</formula>
    </cfRule>
  </conditionalFormatting>
  <conditionalFormatting sqref="E307:E321">
    <cfRule type="expression" dxfId="1322" priority="1537">
      <formula>AND(OR(C307="NO",C307="REV T",C307="DBL REV",C307="TPL REV",C307="QD REV"),E307&gt;12)</formula>
    </cfRule>
  </conditionalFormatting>
  <conditionalFormatting sqref="C307:C321">
    <cfRule type="expression" dxfId="1321" priority="1536">
      <formula>AND(OR(C308="FST",C308="REV T",C308="DBL REV",C308="TPL REV",C308="QD REV"),C307="Field SPL")</formula>
    </cfRule>
  </conditionalFormatting>
  <conditionalFormatting sqref="L336">
    <cfRule type="cellIs" dxfId="1320" priority="1532" operator="lessThan">
      <formula>$L$7</formula>
    </cfRule>
  </conditionalFormatting>
  <conditionalFormatting sqref="I335">
    <cfRule type="cellIs" dxfId="1319" priority="1531" operator="lessThan">
      <formula>0</formula>
    </cfRule>
  </conditionalFormatting>
  <conditionalFormatting sqref="H345:I369">
    <cfRule type="cellIs" dxfId="1318" priority="1530" operator="lessThan">
      <formula>0</formula>
    </cfRule>
  </conditionalFormatting>
  <conditionalFormatting sqref="E369">
    <cfRule type="expression" dxfId="1317" priority="1529">
      <formula>AND(OR(C369="NO",C369="REV T",C369="DBL REV",C369="TPL REV",C369="QD REV"),E369&gt;12)</formula>
    </cfRule>
  </conditionalFormatting>
  <conditionalFormatting sqref="B357:B369">
    <cfRule type="expression" dxfId="1316" priority="1527">
      <formula>Z357="error"</formula>
    </cfRule>
  </conditionalFormatting>
  <conditionalFormatting sqref="B357:B369">
    <cfRule type="expression" dxfId="1315" priority="1526">
      <formula>AA359="error"</formula>
    </cfRule>
  </conditionalFormatting>
  <conditionalFormatting sqref="E369">
    <cfRule type="expression" dxfId="1314" priority="1525">
      <formula>AND(OR(C369="NO",C369="REV T",C369="DBL REV",C369="TPL REV",C369="QD REV"),E369&gt;12)</formula>
    </cfRule>
  </conditionalFormatting>
  <conditionalFormatting sqref="E340">
    <cfRule type="expression" dxfId="1313" priority="1522">
      <formula>AND(E335="EUC",E336&gt;48,E340="Y")</formula>
    </cfRule>
    <cfRule type="expression" dxfId="1312" priority="1523">
      <formula>AND(E335="RPX",E336&gt;48,E340="Y")</formula>
    </cfRule>
    <cfRule type="expression" dxfId="1311" priority="1524">
      <formula>AND(E335="SS",E336&gt;48,E340="Y")</formula>
    </cfRule>
  </conditionalFormatting>
  <conditionalFormatting sqref="I339">
    <cfRule type="expression" dxfId="1310" priority="1519">
      <formula>I339=0</formula>
    </cfRule>
    <cfRule type="expression" dxfId="1309" priority="1520">
      <formula>MOD(I339,2)=0</formula>
    </cfRule>
  </conditionalFormatting>
  <conditionalFormatting sqref="E363:E368">
    <cfRule type="expression" dxfId="1308" priority="1518">
      <formula>AND(OR(C363="NO",C363="REV T",C363="DBL REV",C363="TPL REV",C363="QD REV"),E363&gt;12)</formula>
    </cfRule>
  </conditionalFormatting>
  <conditionalFormatting sqref="C363:C369">
    <cfRule type="expression" dxfId="1307" priority="1517">
      <formula>AND(OR(C364="FST",C364="REV T",C364="DBL REV",C364="TPL REV",C364="QD REV"),C363="Field SPL")</formula>
    </cfRule>
  </conditionalFormatting>
  <conditionalFormatting sqref="I334">
    <cfRule type="expression" dxfId="1306" priority="1516">
      <formula>AND(E335="EUC",E336=432,I334&gt;204)</formula>
    </cfRule>
  </conditionalFormatting>
  <conditionalFormatting sqref="E336">
    <cfRule type="expression" dxfId="1305" priority="1512">
      <formula>(AND(E335="EUC",E336=432))</formula>
    </cfRule>
    <cfRule type="expression" dxfId="1304" priority="1513">
      <formula>AND(E335="SS",E336&gt;216)</formula>
    </cfRule>
    <cfRule type="expression" dxfId="1303" priority="1514">
      <formula>(AND(E335="EUC",E336&gt;216))</formula>
    </cfRule>
    <cfRule type="expression" dxfId="1302" priority="1515">
      <formula>AND(E335="RPX",E336&gt;216)</formula>
    </cfRule>
  </conditionalFormatting>
  <conditionalFormatting sqref="E356:E362">
    <cfRule type="expression" dxfId="1301" priority="1511">
      <formula>AND(OR(C356="NO",C356="REV T",C356="DBL REV",C356="TPL REV",C356="QD REV"),E356&gt;12)</formula>
    </cfRule>
  </conditionalFormatting>
  <conditionalFormatting sqref="C356:C362">
    <cfRule type="expression" dxfId="1300" priority="1510">
      <formula>AND(OR(C357="FST",C357="REV T",C357="DBL REV",C357="TPL REV",C357="QD REV"),C356="Field SPL")</formula>
    </cfRule>
  </conditionalFormatting>
  <conditionalFormatting sqref="L377">
    <cfRule type="cellIs" dxfId="1299" priority="1506" operator="lessThan">
      <formula>$L$7</formula>
    </cfRule>
  </conditionalFormatting>
  <conditionalFormatting sqref="I376">
    <cfRule type="cellIs" dxfId="1298" priority="1505" operator="lessThan">
      <formula>0</formula>
    </cfRule>
  </conditionalFormatting>
  <conditionalFormatting sqref="H386:I410">
    <cfRule type="cellIs" dxfId="1297" priority="1504" operator="lessThan">
      <formula>0</formula>
    </cfRule>
  </conditionalFormatting>
  <conditionalFormatting sqref="E410">
    <cfRule type="expression" dxfId="1296" priority="1503">
      <formula>AND(OR(C410="NO",C410="REV T",C410="DBL REV",C410="TPL REV",C410="QD REV"),E410&gt;12)</formula>
    </cfRule>
  </conditionalFormatting>
  <conditionalFormatting sqref="B398:B410">
    <cfRule type="expression" dxfId="1295" priority="1501">
      <formula>Z398="error"</formula>
    </cfRule>
  </conditionalFormatting>
  <conditionalFormatting sqref="B398:B410">
    <cfRule type="expression" dxfId="1294" priority="1500">
      <formula>AA400="error"</formula>
    </cfRule>
  </conditionalFormatting>
  <conditionalFormatting sqref="E410">
    <cfRule type="expression" dxfId="1293" priority="1499">
      <formula>AND(OR(C410="NO",C410="REV T",C410="DBL REV",C410="TPL REV",C410="QD REV"),E410&gt;12)</formula>
    </cfRule>
  </conditionalFormatting>
  <conditionalFormatting sqref="E381">
    <cfRule type="expression" dxfId="1292" priority="1496">
      <formula>AND(E376="EUC",E377&gt;48,E381="Y")</formula>
    </cfRule>
    <cfRule type="expression" dxfId="1291" priority="1497">
      <formula>AND(E376="RPX",E377&gt;48,E381="Y")</formula>
    </cfRule>
    <cfRule type="expression" dxfId="1290" priority="1498">
      <formula>AND(E376="SS",E377&gt;48,E381="Y")</formula>
    </cfRule>
  </conditionalFormatting>
  <conditionalFormatting sqref="I380">
    <cfRule type="expression" dxfId="1289" priority="1493">
      <formula>I380=0</formula>
    </cfRule>
    <cfRule type="expression" dxfId="1288" priority="1494">
      <formula>MOD(I380,2)=0</formula>
    </cfRule>
  </conditionalFormatting>
  <conditionalFormatting sqref="E404:E409">
    <cfRule type="expression" dxfId="1287" priority="1492">
      <formula>AND(OR(C404="NO",C404="REV T",C404="DBL REV",C404="TPL REV",C404="QD REV"),E404&gt;12)</formula>
    </cfRule>
  </conditionalFormatting>
  <conditionalFormatting sqref="C404:C410">
    <cfRule type="expression" dxfId="1286" priority="1491">
      <formula>AND(OR(C405="FST",C405="REV T",C405="DBL REV",C405="TPL REV",C405="QD REV"),C404="Field SPL")</formula>
    </cfRule>
  </conditionalFormatting>
  <conditionalFormatting sqref="I375">
    <cfRule type="expression" dxfId="1285" priority="1490">
      <formula>AND(E376="EUC",E377=432,I375&gt;204)</formula>
    </cfRule>
  </conditionalFormatting>
  <conditionalFormatting sqref="E377">
    <cfRule type="expression" dxfId="1284" priority="1486">
      <formula>(AND(E376="EUC",E377=432))</formula>
    </cfRule>
    <cfRule type="expression" dxfId="1283" priority="1487">
      <formula>AND(E376="SS",E377&gt;216)</formula>
    </cfRule>
    <cfRule type="expression" dxfId="1282" priority="1488">
      <formula>(AND(E376="EUC",E377&gt;216))</formula>
    </cfRule>
    <cfRule type="expression" dxfId="1281" priority="1489">
      <formula>AND(E376="RPX",E377&gt;216)</formula>
    </cfRule>
  </conditionalFormatting>
  <conditionalFormatting sqref="E386:E403">
    <cfRule type="expression" dxfId="1280" priority="1485">
      <formula>AND(OR(C386="NO",C386="REV T",C386="DBL REV",C386="TPL REV",C386="QD REV"),E386&gt;12)</formula>
    </cfRule>
  </conditionalFormatting>
  <conditionalFormatting sqref="C386:C403">
    <cfRule type="expression" dxfId="1279" priority="1484">
      <formula>AND(OR(C387="FST",C387="REV T",C387="DBL REV",C387="TPL REV",C387="QD REV"),C386="Field SPL")</formula>
    </cfRule>
  </conditionalFormatting>
  <conditionalFormatting sqref="L418">
    <cfRule type="cellIs" dxfId="1278" priority="1480" operator="lessThan">
      <formula>$L$7</formula>
    </cfRule>
  </conditionalFormatting>
  <conditionalFormatting sqref="I417">
    <cfRule type="cellIs" dxfId="1277" priority="1479" operator="lessThan">
      <formula>0</formula>
    </cfRule>
  </conditionalFormatting>
  <conditionalFormatting sqref="H427:I451">
    <cfRule type="cellIs" dxfId="1276" priority="1478" operator="lessThan">
      <formula>0</formula>
    </cfRule>
  </conditionalFormatting>
  <conditionalFormatting sqref="E451">
    <cfRule type="expression" dxfId="1275" priority="1477">
      <formula>AND(OR(C451="NO",C451="REV T",C451="DBL REV",C451="TPL REV",C451="QD REV"),E451&gt;12)</formula>
    </cfRule>
  </conditionalFormatting>
  <conditionalFormatting sqref="B439:B451">
    <cfRule type="expression" dxfId="1274" priority="1475">
      <formula>Z439="error"</formula>
    </cfRule>
  </conditionalFormatting>
  <conditionalFormatting sqref="B439:B451">
    <cfRule type="expression" dxfId="1273" priority="1474">
      <formula>AA441="error"</formula>
    </cfRule>
  </conditionalFormatting>
  <conditionalFormatting sqref="E451">
    <cfRule type="expression" dxfId="1272" priority="1473">
      <formula>AND(OR(C451="NO",C451="REV T",C451="DBL REV",C451="TPL REV",C451="QD REV"),E451&gt;12)</formula>
    </cfRule>
  </conditionalFormatting>
  <conditionalFormatting sqref="E422">
    <cfRule type="expression" dxfId="1271" priority="1470">
      <formula>AND(E417="EUC",E418&gt;48,E422="Y")</formula>
    </cfRule>
    <cfRule type="expression" dxfId="1270" priority="1471">
      <formula>AND(E417="RPX",E418&gt;48,E422="Y")</formula>
    </cfRule>
    <cfRule type="expression" dxfId="1269" priority="1472">
      <formula>AND(E417="SS",E418&gt;48,E422="Y")</formula>
    </cfRule>
  </conditionalFormatting>
  <conditionalFormatting sqref="I421">
    <cfRule type="expression" dxfId="1268" priority="1467">
      <formula>I421=0</formula>
    </cfRule>
    <cfRule type="expression" dxfId="1267" priority="1468">
      <formula>MOD(I421,2)=0</formula>
    </cfRule>
  </conditionalFormatting>
  <conditionalFormatting sqref="E445:E450">
    <cfRule type="expression" dxfId="1266" priority="1466">
      <formula>AND(OR(C445="NO",C445="REV T",C445="DBL REV",C445="TPL REV",C445="QD REV"),E445&gt;12)</formula>
    </cfRule>
  </conditionalFormatting>
  <conditionalFormatting sqref="C445:C451">
    <cfRule type="expression" dxfId="1265" priority="1465">
      <formula>AND(OR(C446="FST",C446="REV T",C446="DBL REV",C446="TPL REV",C446="QD REV"),C445="Field SPL")</formula>
    </cfRule>
  </conditionalFormatting>
  <conditionalFormatting sqref="I416">
    <cfRule type="expression" dxfId="1264" priority="1464">
      <formula>AND(E417="EUC",E418=432,I416&gt;204)</formula>
    </cfRule>
  </conditionalFormatting>
  <conditionalFormatting sqref="E418">
    <cfRule type="expression" dxfId="1263" priority="1460">
      <formula>(AND(E417="EUC",E418=432))</formula>
    </cfRule>
    <cfRule type="expression" dxfId="1262" priority="1461">
      <formula>AND(E417="SS",E418&gt;216)</formula>
    </cfRule>
    <cfRule type="expression" dxfId="1261" priority="1462">
      <formula>(AND(E417="EUC",E418&gt;216))</formula>
    </cfRule>
    <cfRule type="expression" dxfId="1260" priority="1463">
      <formula>AND(E417="RPX",E418&gt;216)</formula>
    </cfRule>
  </conditionalFormatting>
  <conditionalFormatting sqref="E427:E444">
    <cfRule type="expression" dxfId="1259" priority="1459">
      <formula>AND(OR(C427="NO",C427="REV T",C427="DBL REV",C427="TPL REV",C427="QD REV"),E427&gt;12)</formula>
    </cfRule>
  </conditionalFormatting>
  <conditionalFormatting sqref="C427:C444">
    <cfRule type="expression" dxfId="1258" priority="1458">
      <formula>AND(OR(C428="FST",C428="REV T",C428="DBL REV",C428="TPL REV",C428="QD REV"),C427="Field SPL")</formula>
    </cfRule>
  </conditionalFormatting>
  <conditionalFormatting sqref="L459">
    <cfRule type="cellIs" dxfId="1257" priority="1454" operator="lessThan">
      <formula>$L$7</formula>
    </cfRule>
  </conditionalFormatting>
  <conditionalFormatting sqref="I458">
    <cfRule type="cellIs" dxfId="1256" priority="1453" operator="lessThan">
      <formula>0</formula>
    </cfRule>
  </conditionalFormatting>
  <conditionalFormatting sqref="H468:I492">
    <cfRule type="cellIs" dxfId="1255" priority="1452" operator="lessThan">
      <formula>0</formula>
    </cfRule>
  </conditionalFormatting>
  <conditionalFormatting sqref="E492">
    <cfRule type="expression" dxfId="1254" priority="1451">
      <formula>AND(OR(C492="NO",C492="REV T",C492="DBL REV",C492="TPL REV",C492="QD REV"),E492&gt;12)</formula>
    </cfRule>
  </conditionalFormatting>
  <conditionalFormatting sqref="B480:B492">
    <cfRule type="expression" dxfId="1253" priority="1449">
      <formula>Z480="error"</formula>
    </cfRule>
  </conditionalFormatting>
  <conditionalFormatting sqref="B480:B492">
    <cfRule type="expression" dxfId="1252" priority="1448">
      <formula>AA482="error"</formula>
    </cfRule>
  </conditionalFormatting>
  <conditionalFormatting sqref="E492">
    <cfRule type="expression" dxfId="1251" priority="1447">
      <formula>AND(OR(C492="NO",C492="REV T",C492="DBL REV",C492="TPL REV",C492="QD REV"),E492&gt;12)</formula>
    </cfRule>
  </conditionalFormatting>
  <conditionalFormatting sqref="E463">
    <cfRule type="expression" dxfId="1250" priority="1444">
      <formula>AND(E458="EUC",E459&gt;48,E463="Y")</formula>
    </cfRule>
    <cfRule type="expression" dxfId="1249" priority="1445">
      <formula>AND(E458="RPX",E459&gt;48,E463="Y")</formula>
    </cfRule>
    <cfRule type="expression" dxfId="1248" priority="1446">
      <formula>AND(E458="SS",E459&gt;48,E463="Y")</formula>
    </cfRule>
  </conditionalFormatting>
  <conditionalFormatting sqref="I462">
    <cfRule type="expression" dxfId="1247" priority="1441">
      <formula>I462=0</formula>
    </cfRule>
    <cfRule type="expression" dxfId="1246" priority="1442">
      <formula>MOD(I462,2)=0</formula>
    </cfRule>
  </conditionalFormatting>
  <conditionalFormatting sqref="E486:E491">
    <cfRule type="expression" dxfId="1245" priority="1440">
      <formula>AND(OR(C486="NO",C486="REV T",C486="DBL REV",C486="TPL REV",C486="QD REV"),E486&gt;12)</formula>
    </cfRule>
  </conditionalFormatting>
  <conditionalFormatting sqref="C486:C492">
    <cfRule type="expression" dxfId="1244" priority="1439">
      <formula>AND(OR(C487="FST",C487="REV T",C487="DBL REV",C487="TPL REV",C487="QD REV"),C486="Field SPL")</formula>
    </cfRule>
  </conditionalFormatting>
  <conditionalFormatting sqref="I457">
    <cfRule type="expression" dxfId="1243" priority="1438">
      <formula>AND(E458="EUC",E459=432,I457&gt;204)</formula>
    </cfRule>
  </conditionalFormatting>
  <conditionalFormatting sqref="E459">
    <cfRule type="expression" dxfId="1242" priority="1434">
      <formula>(AND(E458="EUC",E459=432))</formula>
    </cfRule>
    <cfRule type="expression" dxfId="1241" priority="1435">
      <formula>AND(E458="SS",E459&gt;216)</formula>
    </cfRule>
    <cfRule type="expression" dxfId="1240" priority="1436">
      <formula>(AND(E458="EUC",E459&gt;216))</formula>
    </cfRule>
    <cfRule type="expression" dxfId="1239" priority="1437">
      <formula>AND(E458="RPX",E459&gt;216)</formula>
    </cfRule>
  </conditionalFormatting>
  <conditionalFormatting sqref="E473:E485">
    <cfRule type="expression" dxfId="1238" priority="1433">
      <formula>AND(OR(C473="NO",C473="REV T",C473="DBL REV",C473="TPL REV",C473="QD REV"),E473&gt;12)</formula>
    </cfRule>
  </conditionalFormatting>
  <conditionalFormatting sqref="C473:C485">
    <cfRule type="expression" dxfId="1237" priority="1432">
      <formula>AND(OR(C474="FST",C474="REV T",C474="DBL REV",C474="TPL REV",C474="QD REV"),C473="Field SPL")</formula>
    </cfRule>
  </conditionalFormatting>
  <conditionalFormatting sqref="L500">
    <cfRule type="cellIs" dxfId="1236" priority="1428" operator="lessThan">
      <formula>$L$7</formula>
    </cfRule>
  </conditionalFormatting>
  <conditionalFormatting sqref="I499">
    <cfRule type="cellIs" dxfId="1235" priority="1427" operator="lessThan">
      <formula>0</formula>
    </cfRule>
  </conditionalFormatting>
  <conditionalFormatting sqref="H509:I533">
    <cfRule type="cellIs" dxfId="1234" priority="1426" operator="lessThan">
      <formula>0</formula>
    </cfRule>
  </conditionalFormatting>
  <conditionalFormatting sqref="E533">
    <cfRule type="expression" dxfId="1233" priority="1425">
      <formula>AND(OR(C533="NO",C533="REV T",C533="DBL REV",C533="TPL REV",C533="QD REV"),E533&gt;12)</formula>
    </cfRule>
  </conditionalFormatting>
  <conditionalFormatting sqref="B521:B533">
    <cfRule type="expression" dxfId="1232" priority="1423">
      <formula>Z521="error"</formula>
    </cfRule>
  </conditionalFormatting>
  <conditionalFormatting sqref="B521:B533">
    <cfRule type="expression" dxfId="1231" priority="1422">
      <formula>AA523="error"</formula>
    </cfRule>
  </conditionalFormatting>
  <conditionalFormatting sqref="E533">
    <cfRule type="expression" dxfId="1230" priority="1421">
      <formula>AND(OR(C533="NO",C533="REV T",C533="DBL REV",C533="TPL REV",C533="QD REV"),E533&gt;12)</formula>
    </cfRule>
  </conditionalFormatting>
  <conditionalFormatting sqref="E504">
    <cfRule type="expression" dxfId="1229" priority="1418">
      <formula>AND(E499="EUC",E500&gt;48,E504="Y")</formula>
    </cfRule>
    <cfRule type="expression" dxfId="1228" priority="1419">
      <formula>AND(E499="RPX",E500&gt;48,E504="Y")</formula>
    </cfRule>
    <cfRule type="expression" dxfId="1227" priority="1420">
      <formula>AND(E499="SS",E500&gt;48,E504="Y")</formula>
    </cfRule>
  </conditionalFormatting>
  <conditionalFormatting sqref="I503">
    <cfRule type="expression" dxfId="1226" priority="1415">
      <formula>I503=0</formula>
    </cfRule>
    <cfRule type="expression" dxfId="1225" priority="1416">
      <formula>MOD(I503,2)=0</formula>
    </cfRule>
  </conditionalFormatting>
  <conditionalFormatting sqref="E527:E532">
    <cfRule type="expression" dxfId="1224" priority="1414">
      <formula>AND(OR(C527="NO",C527="REV T",C527="DBL REV",C527="TPL REV",C527="QD REV"),E527&gt;12)</formula>
    </cfRule>
  </conditionalFormatting>
  <conditionalFormatting sqref="C527:C533">
    <cfRule type="expression" dxfId="1223" priority="1413">
      <formula>AND(OR(C528="FST",C528="REV T",C528="DBL REV",C528="TPL REV",C528="QD REV"),C527="Field SPL")</formula>
    </cfRule>
  </conditionalFormatting>
  <conditionalFormatting sqref="I498">
    <cfRule type="expression" dxfId="1222" priority="1412">
      <formula>AND(E499="EUC",E500=432,I498&gt;204)</formula>
    </cfRule>
  </conditionalFormatting>
  <conditionalFormatting sqref="E500">
    <cfRule type="expression" dxfId="1221" priority="1408">
      <formula>(AND(E499="EUC",E500=432))</formula>
    </cfRule>
    <cfRule type="expression" dxfId="1220" priority="1409">
      <formula>AND(E499="SS",E500&gt;216)</formula>
    </cfRule>
    <cfRule type="expression" dxfId="1219" priority="1410">
      <formula>(AND(E499="EUC",E500&gt;216))</formula>
    </cfRule>
    <cfRule type="expression" dxfId="1218" priority="1411">
      <formula>AND(E499="RPX",E500&gt;216)</formula>
    </cfRule>
  </conditionalFormatting>
  <conditionalFormatting sqref="E519:E526">
    <cfRule type="expression" dxfId="1217" priority="1407">
      <formula>AND(OR(C519="NO",C519="REV T",C519="DBL REV",C519="TPL REV",C519="QD REV"),E519&gt;12)</formula>
    </cfRule>
  </conditionalFormatting>
  <conditionalFormatting sqref="C519:C526">
    <cfRule type="expression" dxfId="1216" priority="1406">
      <formula>AND(OR(C520="FST",C520="REV T",C520="DBL REV",C520="TPL REV",C520="QD REV"),C519="Field SPL")</formula>
    </cfRule>
  </conditionalFormatting>
  <conditionalFormatting sqref="L541">
    <cfRule type="cellIs" dxfId="1215" priority="1402" operator="lessThan">
      <formula>$L$7</formula>
    </cfRule>
  </conditionalFormatting>
  <conditionalFormatting sqref="I540">
    <cfRule type="cellIs" dxfId="1214" priority="1401" operator="lessThan">
      <formula>0</formula>
    </cfRule>
  </conditionalFormatting>
  <conditionalFormatting sqref="H550:I574">
    <cfRule type="cellIs" dxfId="1213" priority="1400" operator="lessThan">
      <formula>0</formula>
    </cfRule>
  </conditionalFormatting>
  <conditionalFormatting sqref="E574">
    <cfRule type="expression" dxfId="1212" priority="1399">
      <formula>AND(OR(C574="NO",C574="REV T",C574="DBL REV",C574="TPL REV",C574="QD REV"),E574&gt;12)</formula>
    </cfRule>
  </conditionalFormatting>
  <conditionalFormatting sqref="B562:B574">
    <cfRule type="expression" dxfId="1211" priority="1397">
      <formula>Z562="error"</formula>
    </cfRule>
  </conditionalFormatting>
  <conditionalFormatting sqref="B562:B574">
    <cfRule type="expression" dxfId="1210" priority="1396">
      <formula>AA564="error"</formula>
    </cfRule>
  </conditionalFormatting>
  <conditionalFormatting sqref="E574">
    <cfRule type="expression" dxfId="1209" priority="1395">
      <formula>AND(OR(C574="NO",C574="REV T",C574="DBL REV",C574="TPL REV",C574="QD REV"),E574&gt;12)</formula>
    </cfRule>
  </conditionalFormatting>
  <conditionalFormatting sqref="E545">
    <cfRule type="expression" dxfId="1208" priority="1392">
      <formula>AND(E540="EUC",E541&gt;48,E545="Y")</formula>
    </cfRule>
    <cfRule type="expression" dxfId="1207" priority="1393">
      <formula>AND(E540="RPX",E541&gt;48,E545="Y")</formula>
    </cfRule>
    <cfRule type="expression" dxfId="1206" priority="1394">
      <formula>AND(E540="SS",E541&gt;48,E545="Y")</formula>
    </cfRule>
  </conditionalFormatting>
  <conditionalFormatting sqref="I544">
    <cfRule type="expression" dxfId="1205" priority="1389">
      <formula>I544=0</formula>
    </cfRule>
    <cfRule type="expression" dxfId="1204" priority="1390">
      <formula>MOD(I544,2)=0</formula>
    </cfRule>
  </conditionalFormatting>
  <conditionalFormatting sqref="E568:E573">
    <cfRule type="expression" dxfId="1203" priority="1388">
      <formula>AND(OR(C568="NO",C568="REV T",C568="DBL REV",C568="TPL REV",C568="QD REV"),E568&gt;12)</formula>
    </cfRule>
  </conditionalFormatting>
  <conditionalFormatting sqref="C568:C574">
    <cfRule type="expression" dxfId="1202" priority="1387">
      <formula>AND(OR(C569="FST",C569="REV T",C569="DBL REV",C569="TPL REV",C569="QD REV"),C568="Field SPL")</formula>
    </cfRule>
  </conditionalFormatting>
  <conditionalFormatting sqref="I539">
    <cfRule type="expression" dxfId="1201" priority="1386">
      <formula>AND(E540="EUC",E541=432,I539&gt;204)</formula>
    </cfRule>
  </conditionalFormatting>
  <conditionalFormatting sqref="E541">
    <cfRule type="expression" dxfId="1200" priority="1382">
      <formula>(AND(E540="EUC",E541=432))</formula>
    </cfRule>
    <cfRule type="expression" dxfId="1199" priority="1383">
      <formula>AND(E540="SS",E541&gt;216)</formula>
    </cfRule>
    <cfRule type="expression" dxfId="1198" priority="1384">
      <formula>(AND(E540="EUC",E541&gt;216))</formula>
    </cfRule>
    <cfRule type="expression" dxfId="1197" priority="1385">
      <formula>AND(E540="RPX",E541&gt;216)</formula>
    </cfRule>
  </conditionalFormatting>
  <conditionalFormatting sqref="E556:E567">
    <cfRule type="expression" dxfId="1196" priority="1381">
      <formula>AND(OR(C556="NO",C556="REV T",C556="DBL REV",C556="TPL REV",C556="QD REV"),E556&gt;12)</formula>
    </cfRule>
  </conditionalFormatting>
  <conditionalFormatting sqref="C556:C567">
    <cfRule type="expression" dxfId="1195" priority="1380">
      <formula>AND(OR(C557="FST",C557="REV T",C557="DBL REV",C557="TPL REV",C557="QD REV"),C556="Field SPL")</formula>
    </cfRule>
  </conditionalFormatting>
  <conditionalFormatting sqref="L582">
    <cfRule type="cellIs" dxfId="1194" priority="1376" operator="lessThan">
      <formula>$L$7</formula>
    </cfRule>
  </conditionalFormatting>
  <conditionalFormatting sqref="I581">
    <cfRule type="cellIs" dxfId="1193" priority="1375" operator="lessThan">
      <formula>0</formula>
    </cfRule>
  </conditionalFormatting>
  <conditionalFormatting sqref="H591:I615">
    <cfRule type="cellIs" dxfId="1192" priority="1374" operator="lessThan">
      <formula>0</formula>
    </cfRule>
  </conditionalFormatting>
  <conditionalFormatting sqref="E615">
    <cfRule type="expression" dxfId="1191" priority="1373">
      <formula>AND(OR(C615="NO",C615="REV T",C615="DBL REV",C615="TPL REV",C615="QD REV"),E615&gt;12)</formula>
    </cfRule>
  </conditionalFormatting>
  <conditionalFormatting sqref="B603:B615">
    <cfRule type="expression" dxfId="1190" priority="1371">
      <formula>Z603="error"</formula>
    </cfRule>
  </conditionalFormatting>
  <conditionalFormatting sqref="B603:B615">
    <cfRule type="expression" dxfId="1189" priority="1370">
      <formula>AA605="error"</formula>
    </cfRule>
  </conditionalFormatting>
  <conditionalFormatting sqref="E615">
    <cfRule type="expression" dxfId="1188" priority="1369">
      <formula>AND(OR(C615="NO",C615="REV T",C615="DBL REV",C615="TPL REV",C615="QD REV"),E615&gt;12)</formula>
    </cfRule>
  </conditionalFormatting>
  <conditionalFormatting sqref="E586">
    <cfRule type="expression" dxfId="1187" priority="1366">
      <formula>AND(E581="EUC",E582&gt;48,E586="Y")</formula>
    </cfRule>
    <cfRule type="expression" dxfId="1186" priority="1367">
      <formula>AND(E581="RPX",E582&gt;48,E586="Y")</formula>
    </cfRule>
    <cfRule type="expression" dxfId="1185" priority="1368">
      <formula>AND(E581="SS",E582&gt;48,E586="Y")</formula>
    </cfRule>
  </conditionalFormatting>
  <conditionalFormatting sqref="I585">
    <cfRule type="expression" dxfId="1184" priority="1363">
      <formula>I585=0</formula>
    </cfRule>
    <cfRule type="expression" dxfId="1183" priority="1364">
      <formula>MOD(I585,2)=0</formula>
    </cfRule>
  </conditionalFormatting>
  <conditionalFormatting sqref="E609:E614">
    <cfRule type="expression" dxfId="1182" priority="1362">
      <formula>AND(OR(C609="NO",C609="REV T",C609="DBL REV",C609="TPL REV",C609="QD REV"),E609&gt;12)</formula>
    </cfRule>
  </conditionalFormatting>
  <conditionalFormatting sqref="C609:C615">
    <cfRule type="expression" dxfId="1181" priority="1361">
      <formula>AND(OR(C610="FST",C610="REV T",C610="DBL REV",C610="TPL REV",C610="QD REV"),C609="Field SPL")</formula>
    </cfRule>
  </conditionalFormatting>
  <conditionalFormatting sqref="I580">
    <cfRule type="expression" dxfId="1180" priority="1360">
      <formula>AND(E581="EUC",E582=432,I580&gt;204)</formula>
    </cfRule>
  </conditionalFormatting>
  <conditionalFormatting sqref="E582">
    <cfRule type="expression" dxfId="1179" priority="1356">
      <formula>(AND(E581="EUC",E582=432))</formula>
    </cfRule>
    <cfRule type="expression" dxfId="1178" priority="1357">
      <formula>AND(E581="SS",E582&gt;216)</formula>
    </cfRule>
    <cfRule type="expression" dxfId="1177" priority="1358">
      <formula>(AND(E581="EUC",E582&gt;216))</formula>
    </cfRule>
    <cfRule type="expression" dxfId="1176" priority="1359">
      <formula>AND(E581="RPX",E582&gt;216)</formula>
    </cfRule>
  </conditionalFormatting>
  <conditionalFormatting sqref="E600:E608">
    <cfRule type="expression" dxfId="1175" priority="1355">
      <formula>AND(OR(C600="NO",C600="REV T",C600="DBL REV",C600="TPL REV",C600="QD REV"),E600&gt;12)</formula>
    </cfRule>
  </conditionalFormatting>
  <conditionalFormatting sqref="C600:C608">
    <cfRule type="expression" dxfId="1174" priority="1354">
      <formula>AND(OR(C601="FST",C601="REV T",C601="DBL REV",C601="TPL REV",C601="QD REV"),C600="Field SPL")</formula>
    </cfRule>
  </conditionalFormatting>
  <conditionalFormatting sqref="L623">
    <cfRule type="cellIs" dxfId="1173" priority="1350" operator="lessThan">
      <formula>$L$7</formula>
    </cfRule>
  </conditionalFormatting>
  <conditionalFormatting sqref="I622">
    <cfRule type="cellIs" dxfId="1172" priority="1349" operator="lessThan">
      <formula>0</formula>
    </cfRule>
  </conditionalFormatting>
  <conditionalFormatting sqref="H632:I656">
    <cfRule type="cellIs" dxfId="1171" priority="1348" operator="lessThan">
      <formula>0</formula>
    </cfRule>
  </conditionalFormatting>
  <conditionalFormatting sqref="E656">
    <cfRule type="expression" dxfId="1170" priority="1347">
      <formula>AND(OR(C656="NO",C656="REV T",C656="DBL REV",C656="TPL REV",C656="QD REV"),E656&gt;12)</formula>
    </cfRule>
  </conditionalFormatting>
  <conditionalFormatting sqref="B644:B656">
    <cfRule type="expression" dxfId="1169" priority="1345">
      <formula>Z644="error"</formula>
    </cfRule>
  </conditionalFormatting>
  <conditionalFormatting sqref="B644:B656">
    <cfRule type="expression" dxfId="1168" priority="1344">
      <formula>AA646="error"</formula>
    </cfRule>
  </conditionalFormatting>
  <conditionalFormatting sqref="E656">
    <cfRule type="expression" dxfId="1167" priority="1343">
      <formula>AND(OR(C656="NO",C656="REV T",C656="DBL REV",C656="TPL REV",C656="QD REV"),E656&gt;12)</formula>
    </cfRule>
  </conditionalFormatting>
  <conditionalFormatting sqref="E627">
    <cfRule type="expression" dxfId="1166" priority="1340">
      <formula>AND(E622="EUC",E623&gt;48,E627="Y")</formula>
    </cfRule>
    <cfRule type="expression" dxfId="1165" priority="1341">
      <formula>AND(E622="RPX",E623&gt;48,E627="Y")</formula>
    </cfRule>
    <cfRule type="expression" dxfId="1164" priority="1342">
      <formula>AND(E622="SS",E623&gt;48,E627="Y")</formula>
    </cfRule>
  </conditionalFormatting>
  <conditionalFormatting sqref="I626">
    <cfRule type="expression" dxfId="1163" priority="1337">
      <formula>I626=0</formula>
    </cfRule>
    <cfRule type="expression" dxfId="1162" priority="1338">
      <formula>MOD(I626,2)=0</formula>
    </cfRule>
  </conditionalFormatting>
  <conditionalFormatting sqref="E650:E655">
    <cfRule type="expression" dxfId="1161" priority="1336">
      <formula>AND(OR(C650="NO",C650="REV T",C650="DBL REV",C650="TPL REV",C650="QD REV"),E650&gt;12)</formula>
    </cfRule>
  </conditionalFormatting>
  <conditionalFormatting sqref="C650:C656">
    <cfRule type="expression" dxfId="1160" priority="1335">
      <formula>AND(OR(C651="FST",C651="REV T",C651="DBL REV",C651="TPL REV",C651="QD REV"),C650="Field SPL")</formula>
    </cfRule>
  </conditionalFormatting>
  <conditionalFormatting sqref="I621">
    <cfRule type="expression" dxfId="1159" priority="1334">
      <formula>AND(E622="EUC",E623=432,I621&gt;204)</formula>
    </cfRule>
  </conditionalFormatting>
  <conditionalFormatting sqref="E623">
    <cfRule type="expression" dxfId="1158" priority="1330">
      <formula>(AND(E622="EUC",E623=432))</formula>
    </cfRule>
    <cfRule type="expression" dxfId="1157" priority="1331">
      <formula>AND(E622="SS",E623&gt;216)</formula>
    </cfRule>
    <cfRule type="expression" dxfId="1156" priority="1332">
      <formula>(AND(E622="EUC",E623&gt;216))</formula>
    </cfRule>
    <cfRule type="expression" dxfId="1155" priority="1333">
      <formula>AND(E622="RPX",E623&gt;216)</formula>
    </cfRule>
  </conditionalFormatting>
  <conditionalFormatting sqref="E641:E649">
    <cfRule type="expression" dxfId="1154" priority="1329">
      <formula>AND(OR(C641="NO",C641="REV T",C641="DBL REV",C641="TPL REV",C641="QD REV"),E641&gt;12)</formula>
    </cfRule>
  </conditionalFormatting>
  <conditionalFormatting sqref="C641:C649">
    <cfRule type="expression" dxfId="1153" priority="1328">
      <formula>AND(OR(C642="FST",C642="REV T",C642="DBL REV",C642="TPL REV",C642="QD REV"),C641="Field SPL")</formula>
    </cfRule>
  </conditionalFormatting>
  <conditionalFormatting sqref="L664">
    <cfRule type="cellIs" dxfId="1152" priority="1324" operator="lessThan">
      <formula>$L$7</formula>
    </cfRule>
  </conditionalFormatting>
  <conditionalFormatting sqref="I663">
    <cfRule type="cellIs" dxfId="1151" priority="1323" operator="lessThan">
      <formula>0</formula>
    </cfRule>
  </conditionalFormatting>
  <conditionalFormatting sqref="H673:I697">
    <cfRule type="cellIs" dxfId="1150" priority="1322" operator="lessThan">
      <formula>0</formula>
    </cfRule>
  </conditionalFormatting>
  <conditionalFormatting sqref="E697">
    <cfRule type="expression" dxfId="1149" priority="1321">
      <formula>AND(OR(C697="NO",C697="REV T",C697="DBL REV",C697="TPL REV",C697="QD REV"),E697&gt;12)</formula>
    </cfRule>
  </conditionalFormatting>
  <conditionalFormatting sqref="B685:B697">
    <cfRule type="expression" dxfId="1148" priority="1319">
      <formula>Z685="error"</formula>
    </cfRule>
  </conditionalFormatting>
  <conditionalFormatting sqref="B685:B697">
    <cfRule type="expression" dxfId="1147" priority="1318">
      <formula>AA687="error"</formula>
    </cfRule>
  </conditionalFormatting>
  <conditionalFormatting sqref="E697">
    <cfRule type="expression" dxfId="1146" priority="1317">
      <formula>AND(OR(C697="NO",C697="REV T",C697="DBL REV",C697="TPL REV",C697="QD REV"),E697&gt;12)</formula>
    </cfRule>
  </conditionalFormatting>
  <conditionalFormatting sqref="E668">
    <cfRule type="expression" dxfId="1145" priority="1314">
      <formula>AND(E663="EUC",E664&gt;48,E668="Y")</formula>
    </cfRule>
    <cfRule type="expression" dxfId="1144" priority="1315">
      <formula>AND(E663="RPX",E664&gt;48,E668="Y")</formula>
    </cfRule>
    <cfRule type="expression" dxfId="1143" priority="1316">
      <formula>AND(E663="SS",E664&gt;48,E668="Y")</formula>
    </cfRule>
  </conditionalFormatting>
  <conditionalFormatting sqref="I667">
    <cfRule type="expression" dxfId="1142" priority="1311">
      <formula>I667=0</formula>
    </cfRule>
    <cfRule type="expression" dxfId="1141" priority="1312">
      <formula>MOD(I667,2)=0</formula>
    </cfRule>
  </conditionalFormatting>
  <conditionalFormatting sqref="E691:E696">
    <cfRule type="expression" dxfId="1140" priority="1310">
      <formula>AND(OR(C691="NO",C691="REV T",C691="DBL REV",C691="TPL REV",C691="QD REV"),E691&gt;12)</formula>
    </cfRule>
  </conditionalFormatting>
  <conditionalFormatting sqref="C691:C697">
    <cfRule type="expression" dxfId="1139" priority="1309">
      <formula>AND(OR(C692="FST",C692="REV T",C692="DBL REV",C692="TPL REV",C692="QD REV"),C691="Field SPL")</formula>
    </cfRule>
  </conditionalFormatting>
  <conditionalFormatting sqref="I662">
    <cfRule type="expression" dxfId="1138" priority="1308">
      <formula>AND(E663="EUC",E664=432,I662&gt;204)</formula>
    </cfRule>
  </conditionalFormatting>
  <conditionalFormatting sqref="E664">
    <cfRule type="expression" dxfId="1137" priority="1304">
      <formula>(AND(E663="EUC",E664=432))</formula>
    </cfRule>
    <cfRule type="expression" dxfId="1136" priority="1305">
      <formula>AND(E663="SS",E664&gt;216)</formula>
    </cfRule>
    <cfRule type="expression" dxfId="1135" priority="1306">
      <formula>(AND(E663="EUC",E664&gt;216))</formula>
    </cfRule>
    <cfRule type="expression" dxfId="1134" priority="1307">
      <formula>AND(E663="RPX",E664&gt;216)</formula>
    </cfRule>
  </conditionalFormatting>
  <conditionalFormatting sqref="E681:E690">
    <cfRule type="expression" dxfId="1133" priority="1303">
      <formula>AND(OR(C681="NO",C681="REV T",C681="DBL REV",C681="TPL REV",C681="QD REV"),E681&gt;12)</formula>
    </cfRule>
  </conditionalFormatting>
  <conditionalFormatting sqref="C681:C690">
    <cfRule type="expression" dxfId="1132" priority="1302">
      <formula>AND(OR(C682="FST",C682="REV T",C682="DBL REV",C682="TPL REV",C682="QD REV"),C681="Field SPL")</formula>
    </cfRule>
  </conditionalFormatting>
  <conditionalFormatting sqref="L705">
    <cfRule type="cellIs" dxfId="1131" priority="1298" operator="lessThan">
      <formula>$L$7</formula>
    </cfRule>
  </conditionalFormatting>
  <conditionalFormatting sqref="I704">
    <cfRule type="cellIs" dxfId="1130" priority="1297" operator="lessThan">
      <formula>0</formula>
    </cfRule>
  </conditionalFormatting>
  <conditionalFormatting sqref="H714:I738">
    <cfRule type="cellIs" dxfId="1129" priority="1296" operator="lessThan">
      <formula>0</formula>
    </cfRule>
  </conditionalFormatting>
  <conditionalFormatting sqref="E738">
    <cfRule type="expression" dxfId="1128" priority="1295">
      <formula>AND(OR(C738="NO",C738="REV T",C738="DBL REV",C738="TPL REV",C738="QD REV"),E738&gt;12)</formula>
    </cfRule>
  </conditionalFormatting>
  <conditionalFormatting sqref="B726:B738">
    <cfRule type="expression" dxfId="1127" priority="1293">
      <formula>Z726="error"</formula>
    </cfRule>
  </conditionalFormatting>
  <conditionalFormatting sqref="B726:B738">
    <cfRule type="expression" dxfId="1126" priority="1292">
      <formula>AA728="error"</formula>
    </cfRule>
  </conditionalFormatting>
  <conditionalFormatting sqref="E738">
    <cfRule type="expression" dxfId="1125" priority="1291">
      <formula>AND(OR(C738="NO",C738="REV T",C738="DBL REV",C738="TPL REV",C738="QD REV"),E738&gt;12)</formula>
    </cfRule>
  </conditionalFormatting>
  <conditionalFormatting sqref="E709">
    <cfRule type="expression" dxfId="1124" priority="1288">
      <formula>AND(E704="EUC",E705&gt;48,E709="Y")</formula>
    </cfRule>
    <cfRule type="expression" dxfId="1123" priority="1289">
      <formula>AND(E704="RPX",E705&gt;48,E709="Y")</formula>
    </cfRule>
    <cfRule type="expression" dxfId="1122" priority="1290">
      <formula>AND(E704="SS",E705&gt;48,E709="Y")</formula>
    </cfRule>
  </conditionalFormatting>
  <conditionalFormatting sqref="I708">
    <cfRule type="expression" dxfId="1121" priority="1285">
      <formula>I708=0</formula>
    </cfRule>
    <cfRule type="expression" dxfId="1120" priority="1286">
      <formula>MOD(I708,2)=0</formula>
    </cfRule>
  </conditionalFormatting>
  <conditionalFormatting sqref="E732:E737">
    <cfRule type="expression" dxfId="1119" priority="1284">
      <formula>AND(OR(C732="NO",C732="REV T",C732="DBL REV",C732="TPL REV",C732="QD REV"),E732&gt;12)</formula>
    </cfRule>
  </conditionalFormatting>
  <conditionalFormatting sqref="C732:C738">
    <cfRule type="expression" dxfId="1118" priority="1283">
      <formula>AND(OR(C733="FST",C733="REV T",C733="DBL REV",C733="TPL REV",C733="QD REV"),C732="Field SPL")</formula>
    </cfRule>
  </conditionalFormatting>
  <conditionalFormatting sqref="I703">
    <cfRule type="expression" dxfId="1117" priority="1282">
      <formula>AND(E704="EUC",E705=432,I703&gt;204)</formula>
    </cfRule>
  </conditionalFormatting>
  <conditionalFormatting sqref="E705">
    <cfRule type="expression" dxfId="1116" priority="1278">
      <formula>(AND(E704="EUC",E705=432))</formula>
    </cfRule>
    <cfRule type="expression" dxfId="1115" priority="1279">
      <formula>AND(E704="SS",E705&gt;216)</formula>
    </cfRule>
    <cfRule type="expression" dxfId="1114" priority="1280">
      <formula>(AND(E704="EUC",E705&gt;216))</formula>
    </cfRule>
    <cfRule type="expression" dxfId="1113" priority="1281">
      <formula>AND(E704="RPX",E705&gt;216)</formula>
    </cfRule>
  </conditionalFormatting>
  <conditionalFormatting sqref="E722:E731">
    <cfRule type="expression" dxfId="1112" priority="1277">
      <formula>AND(OR(C722="NO",C722="REV T",C722="DBL REV",C722="TPL REV",C722="QD REV"),E722&gt;12)</formula>
    </cfRule>
  </conditionalFormatting>
  <conditionalFormatting sqref="C722:C731">
    <cfRule type="expression" dxfId="1111" priority="1276">
      <formula>AND(OR(C723="FST",C723="REV T",C723="DBL REV",C723="TPL REV",C723="QD REV"),C722="Field SPL")</formula>
    </cfRule>
  </conditionalFormatting>
  <conditionalFormatting sqref="L746">
    <cfRule type="cellIs" dxfId="1110" priority="1272" operator="lessThan">
      <formula>$L$7</formula>
    </cfRule>
  </conditionalFormatting>
  <conditionalFormatting sqref="I745">
    <cfRule type="cellIs" dxfId="1109" priority="1271" operator="lessThan">
      <formula>0</formula>
    </cfRule>
  </conditionalFormatting>
  <conditionalFormatting sqref="H755:I779">
    <cfRule type="cellIs" dxfId="1108" priority="1270" operator="lessThan">
      <formula>0</formula>
    </cfRule>
  </conditionalFormatting>
  <conditionalFormatting sqref="E779">
    <cfRule type="expression" dxfId="1107" priority="1269">
      <formula>AND(OR(C779="NO",C779="REV T",C779="DBL REV",C779="TPL REV",C779="QD REV"),E779&gt;12)</formula>
    </cfRule>
  </conditionalFormatting>
  <conditionalFormatting sqref="B767:B779">
    <cfRule type="expression" dxfId="1106" priority="1267">
      <formula>Z767="error"</formula>
    </cfRule>
  </conditionalFormatting>
  <conditionalFormatting sqref="B767:B779">
    <cfRule type="expression" dxfId="1105" priority="1266">
      <formula>AA769="error"</formula>
    </cfRule>
  </conditionalFormatting>
  <conditionalFormatting sqref="E779">
    <cfRule type="expression" dxfId="1104" priority="1265">
      <formula>AND(OR(C779="NO",C779="REV T",C779="DBL REV",C779="TPL REV",C779="QD REV"),E779&gt;12)</formula>
    </cfRule>
  </conditionalFormatting>
  <conditionalFormatting sqref="E750">
    <cfRule type="expression" dxfId="1103" priority="1262">
      <formula>AND(E745="EUC",E746&gt;48,E750="Y")</formula>
    </cfRule>
    <cfRule type="expression" dxfId="1102" priority="1263">
      <formula>AND(E745="RPX",E746&gt;48,E750="Y")</formula>
    </cfRule>
    <cfRule type="expression" dxfId="1101" priority="1264">
      <formula>AND(E745="SS",E746&gt;48,E750="Y")</formula>
    </cfRule>
  </conditionalFormatting>
  <conditionalFormatting sqref="I749">
    <cfRule type="expression" dxfId="1100" priority="1259">
      <formula>I749=0</formula>
    </cfRule>
    <cfRule type="expression" dxfId="1099" priority="1260">
      <formula>MOD(I749,2)=0</formula>
    </cfRule>
  </conditionalFormatting>
  <conditionalFormatting sqref="E773:E778">
    <cfRule type="expression" dxfId="1098" priority="1258">
      <formula>AND(OR(C773="NO",C773="REV T",C773="DBL REV",C773="TPL REV",C773="QD REV"),E773&gt;12)</formula>
    </cfRule>
  </conditionalFormatting>
  <conditionalFormatting sqref="C773:C779">
    <cfRule type="expression" dxfId="1097" priority="1257">
      <formula>AND(OR(C774="FST",C774="REV T",C774="DBL REV",C774="TPL REV",C774="QD REV"),C773="Field SPL")</formula>
    </cfRule>
  </conditionalFormatting>
  <conditionalFormatting sqref="I744">
    <cfRule type="expression" dxfId="1096" priority="1256">
      <formula>AND(E745="EUC",E746=432,I744&gt;204)</formula>
    </cfRule>
  </conditionalFormatting>
  <conditionalFormatting sqref="E746">
    <cfRule type="expression" dxfId="1095" priority="1252">
      <formula>(AND(E745="EUC",E746=432))</formula>
    </cfRule>
    <cfRule type="expression" dxfId="1094" priority="1253">
      <formula>AND(E745="SS",E746&gt;216)</formula>
    </cfRule>
    <cfRule type="expression" dxfId="1093" priority="1254">
      <formula>(AND(E745="EUC",E746&gt;216))</formula>
    </cfRule>
    <cfRule type="expression" dxfId="1092" priority="1255">
      <formula>AND(E745="RPX",E746&gt;216)</formula>
    </cfRule>
  </conditionalFormatting>
  <conditionalFormatting sqref="E759:E772">
    <cfRule type="expression" dxfId="1091" priority="1251">
      <formula>AND(OR(C759="NO",C759="REV T",C759="DBL REV",C759="TPL REV",C759="QD REV"),E759&gt;12)</formula>
    </cfRule>
  </conditionalFormatting>
  <conditionalFormatting sqref="C759:C772">
    <cfRule type="expression" dxfId="1090" priority="1250">
      <formula>AND(OR(C760="FST",C760="REV T",C760="DBL REV",C760="TPL REV",C760="QD REV"),C759="Field SPL")</formula>
    </cfRule>
  </conditionalFormatting>
  <conditionalFormatting sqref="L787">
    <cfRule type="cellIs" dxfId="1089" priority="1246" operator="lessThan">
      <formula>$L$7</formula>
    </cfRule>
  </conditionalFormatting>
  <conditionalFormatting sqref="I786">
    <cfRule type="cellIs" dxfId="1088" priority="1245" operator="lessThan">
      <formula>0</formula>
    </cfRule>
  </conditionalFormatting>
  <conditionalFormatting sqref="H796:I820">
    <cfRule type="cellIs" dxfId="1087" priority="1244" operator="lessThan">
      <formula>0</formula>
    </cfRule>
  </conditionalFormatting>
  <conditionalFormatting sqref="E820">
    <cfRule type="expression" dxfId="1086" priority="1243">
      <formula>AND(OR(C820="NO",C820="REV T",C820="DBL REV",C820="TPL REV",C820="QD REV"),E820&gt;12)</formula>
    </cfRule>
  </conditionalFormatting>
  <conditionalFormatting sqref="B808:B820">
    <cfRule type="expression" dxfId="1085" priority="1241">
      <formula>Z808="error"</formula>
    </cfRule>
  </conditionalFormatting>
  <conditionalFormatting sqref="B808:B820">
    <cfRule type="expression" dxfId="1084" priority="1240">
      <formula>AA810="error"</formula>
    </cfRule>
  </conditionalFormatting>
  <conditionalFormatting sqref="E820">
    <cfRule type="expression" dxfId="1083" priority="1239">
      <formula>AND(OR(C820="NO",C820="REV T",C820="DBL REV",C820="TPL REV",C820="QD REV"),E820&gt;12)</formula>
    </cfRule>
  </conditionalFormatting>
  <conditionalFormatting sqref="E791">
    <cfRule type="expression" dxfId="1082" priority="1236">
      <formula>AND(E786="EUC",E787&gt;48,E791="Y")</formula>
    </cfRule>
    <cfRule type="expression" dxfId="1081" priority="1237">
      <formula>AND(E786="RPX",E787&gt;48,E791="Y")</formula>
    </cfRule>
    <cfRule type="expression" dxfId="1080" priority="1238">
      <formula>AND(E786="SS",E787&gt;48,E791="Y")</formula>
    </cfRule>
  </conditionalFormatting>
  <conditionalFormatting sqref="I790">
    <cfRule type="expression" dxfId="1079" priority="1233">
      <formula>I790=0</formula>
    </cfRule>
    <cfRule type="expression" dxfId="1078" priority="1234">
      <formula>MOD(I790,2)=0</formula>
    </cfRule>
  </conditionalFormatting>
  <conditionalFormatting sqref="E814:E819">
    <cfRule type="expression" dxfId="1077" priority="1232">
      <formula>AND(OR(C814="NO",C814="REV T",C814="DBL REV",C814="TPL REV",C814="QD REV"),E814&gt;12)</formula>
    </cfRule>
  </conditionalFormatting>
  <conditionalFormatting sqref="C814:C820">
    <cfRule type="expression" dxfId="1076" priority="1231">
      <formula>AND(OR(C815="FST",C815="REV T",C815="DBL REV",C815="TPL REV",C815="QD REV"),C814="Field SPL")</formula>
    </cfRule>
  </conditionalFormatting>
  <conditionalFormatting sqref="I785">
    <cfRule type="expression" dxfId="1075" priority="1230">
      <formula>AND(E786="EUC",E787=432,I785&gt;204)</formula>
    </cfRule>
  </conditionalFormatting>
  <conditionalFormatting sqref="E787">
    <cfRule type="expression" dxfId="1074" priority="1226">
      <formula>(AND(E786="EUC",E787=432))</formula>
    </cfRule>
    <cfRule type="expression" dxfId="1073" priority="1227">
      <formula>AND(E786="SS",E787&gt;216)</formula>
    </cfRule>
    <cfRule type="expression" dxfId="1072" priority="1228">
      <formula>(AND(E786="EUC",E787&gt;216))</formula>
    </cfRule>
    <cfRule type="expression" dxfId="1071" priority="1229">
      <formula>AND(E786="RPX",E787&gt;216)</formula>
    </cfRule>
  </conditionalFormatting>
  <conditionalFormatting sqref="E796:E813">
    <cfRule type="expression" dxfId="1070" priority="1225">
      <formula>AND(OR(C796="NO",C796="REV T",C796="DBL REV",C796="TPL REV",C796="QD REV"),E796&gt;12)</formula>
    </cfRule>
  </conditionalFormatting>
  <conditionalFormatting sqref="C796:C813">
    <cfRule type="expression" dxfId="1069" priority="1224">
      <formula>AND(OR(C797="FST",C797="REV T",C797="DBL REV",C797="TPL REV",C797="QD REV"),C796="Field SPL")</formula>
    </cfRule>
  </conditionalFormatting>
  <conditionalFormatting sqref="L828">
    <cfRule type="cellIs" dxfId="1068" priority="1220" operator="lessThan">
      <formula>$L$7</formula>
    </cfRule>
  </conditionalFormatting>
  <conditionalFormatting sqref="I827">
    <cfRule type="cellIs" dxfId="1067" priority="1219" operator="lessThan">
      <formula>0</formula>
    </cfRule>
  </conditionalFormatting>
  <conditionalFormatting sqref="H837:I861">
    <cfRule type="cellIs" dxfId="1066" priority="1218" operator="lessThan">
      <formula>0</formula>
    </cfRule>
  </conditionalFormatting>
  <conditionalFormatting sqref="E861">
    <cfRule type="expression" dxfId="1065" priority="1217">
      <formula>AND(OR(C861="NO",C861="REV T",C861="DBL REV",C861="TPL REV",C861="QD REV"),E861&gt;12)</formula>
    </cfRule>
  </conditionalFormatting>
  <conditionalFormatting sqref="B849:B861">
    <cfRule type="expression" dxfId="1064" priority="1215">
      <formula>Z849="error"</formula>
    </cfRule>
  </conditionalFormatting>
  <conditionalFormatting sqref="B849:B861">
    <cfRule type="expression" dxfId="1063" priority="1214">
      <formula>AA851="error"</formula>
    </cfRule>
  </conditionalFormatting>
  <conditionalFormatting sqref="E861">
    <cfRule type="expression" dxfId="1062" priority="1213">
      <formula>AND(OR(C861="NO",C861="REV T",C861="DBL REV",C861="TPL REV",C861="QD REV"),E861&gt;12)</formula>
    </cfRule>
  </conditionalFormatting>
  <conditionalFormatting sqref="E832">
    <cfRule type="expression" dxfId="1061" priority="1210">
      <formula>AND(E827="EUC",E828&gt;48,E832="Y")</formula>
    </cfRule>
    <cfRule type="expression" dxfId="1060" priority="1211">
      <formula>AND(E827="RPX",E828&gt;48,E832="Y")</formula>
    </cfRule>
    <cfRule type="expression" dxfId="1059" priority="1212">
      <formula>AND(E827="SS",E828&gt;48,E832="Y")</formula>
    </cfRule>
  </conditionalFormatting>
  <conditionalFormatting sqref="I831">
    <cfRule type="expression" dxfId="1058" priority="1207">
      <formula>I831=0</formula>
    </cfRule>
    <cfRule type="expression" dxfId="1057" priority="1208">
      <formula>MOD(I831,2)=0</formula>
    </cfRule>
  </conditionalFormatting>
  <conditionalFormatting sqref="E855:E860">
    <cfRule type="expression" dxfId="1056" priority="1206">
      <formula>AND(OR(C855="NO",C855="REV T",C855="DBL REV",C855="TPL REV",C855="QD REV"),E855&gt;12)</formula>
    </cfRule>
  </conditionalFormatting>
  <conditionalFormatting sqref="C855:C861">
    <cfRule type="expression" dxfId="1055" priority="1205">
      <formula>AND(OR(C856="FST",C856="REV T",C856="DBL REV",C856="TPL REV",C856="QD REV"),C855="Field SPL")</formula>
    </cfRule>
  </conditionalFormatting>
  <conditionalFormatting sqref="I826">
    <cfRule type="expression" dxfId="1054" priority="1204">
      <formula>AND(E827="EUC",E828=432,I826&gt;204)</formula>
    </cfRule>
  </conditionalFormatting>
  <conditionalFormatting sqref="E828">
    <cfRule type="expression" dxfId="1053" priority="1200">
      <formula>(AND(E827="EUC",E828=432))</formula>
    </cfRule>
    <cfRule type="expression" dxfId="1052" priority="1201">
      <formula>AND(E827="SS",E828&gt;216)</formula>
    </cfRule>
    <cfRule type="expression" dxfId="1051" priority="1202">
      <formula>(AND(E827="EUC",E828&gt;216))</formula>
    </cfRule>
    <cfRule type="expression" dxfId="1050" priority="1203">
      <formula>AND(E827="RPX",E828&gt;216)</formula>
    </cfRule>
  </conditionalFormatting>
  <conditionalFormatting sqref="E837:E854">
    <cfRule type="expression" dxfId="1049" priority="1199">
      <formula>AND(OR(C837="NO",C837="REV T",C837="DBL REV",C837="TPL REV",C837="QD REV"),E837&gt;12)</formula>
    </cfRule>
  </conditionalFormatting>
  <conditionalFormatting sqref="C837:C854">
    <cfRule type="expression" dxfId="1048" priority="1198">
      <formula>AND(OR(C838="FST",C838="REV T",C838="DBL REV",C838="TPL REV",C838="QD REV"),C837="Field SPL")</formula>
    </cfRule>
  </conditionalFormatting>
  <conditionalFormatting sqref="L869">
    <cfRule type="cellIs" dxfId="1047" priority="1194" operator="lessThan">
      <formula>$L$7</formula>
    </cfRule>
  </conditionalFormatting>
  <conditionalFormatting sqref="I868">
    <cfRule type="cellIs" dxfId="1046" priority="1193" operator="lessThan">
      <formula>0</formula>
    </cfRule>
  </conditionalFormatting>
  <conditionalFormatting sqref="H878:I902">
    <cfRule type="cellIs" dxfId="1045" priority="1192" operator="lessThan">
      <formula>0</formula>
    </cfRule>
  </conditionalFormatting>
  <conditionalFormatting sqref="E902">
    <cfRule type="expression" dxfId="1044" priority="1191">
      <formula>AND(OR(C902="NO",C902="REV T",C902="DBL REV",C902="TPL REV",C902="QD REV"),E902&gt;12)</formula>
    </cfRule>
  </conditionalFormatting>
  <conditionalFormatting sqref="B890:B902">
    <cfRule type="expression" dxfId="1043" priority="1189">
      <formula>Z890="error"</formula>
    </cfRule>
  </conditionalFormatting>
  <conditionalFormatting sqref="B890:B902">
    <cfRule type="expression" dxfId="1042" priority="1188">
      <formula>AA892="error"</formula>
    </cfRule>
  </conditionalFormatting>
  <conditionalFormatting sqref="E902">
    <cfRule type="expression" dxfId="1041" priority="1187">
      <formula>AND(OR(C902="NO",C902="REV T",C902="DBL REV",C902="TPL REV",C902="QD REV"),E902&gt;12)</formula>
    </cfRule>
  </conditionalFormatting>
  <conditionalFormatting sqref="E873">
    <cfRule type="expression" dxfId="1040" priority="1184">
      <formula>AND(E868="EUC",E869&gt;48,E873="Y")</formula>
    </cfRule>
    <cfRule type="expression" dxfId="1039" priority="1185">
      <formula>AND(E868="RPX",E869&gt;48,E873="Y")</formula>
    </cfRule>
    <cfRule type="expression" dxfId="1038" priority="1186">
      <formula>AND(E868="SS",E869&gt;48,E873="Y")</formula>
    </cfRule>
  </conditionalFormatting>
  <conditionalFormatting sqref="I872">
    <cfRule type="expression" dxfId="1037" priority="1181">
      <formula>I872=0</formula>
    </cfRule>
    <cfRule type="expression" dxfId="1036" priority="1182">
      <formula>MOD(I872,2)=0</formula>
    </cfRule>
  </conditionalFormatting>
  <conditionalFormatting sqref="E896:E901">
    <cfRule type="expression" dxfId="1035" priority="1180">
      <formula>AND(OR(C896="NO",C896="REV T",C896="DBL REV",C896="TPL REV",C896="QD REV"),E896&gt;12)</formula>
    </cfRule>
  </conditionalFormatting>
  <conditionalFormatting sqref="C896:C902">
    <cfRule type="expression" dxfId="1034" priority="1179">
      <formula>AND(OR(C897="FST",C897="REV T",C897="DBL REV",C897="TPL REV",C897="QD REV"),C896="Field SPL")</formula>
    </cfRule>
  </conditionalFormatting>
  <conditionalFormatting sqref="I867">
    <cfRule type="expression" dxfId="1033" priority="1178">
      <formula>AND(E868="EUC",E869=432,I867&gt;204)</formula>
    </cfRule>
  </conditionalFormatting>
  <conditionalFormatting sqref="E869">
    <cfRule type="expression" dxfId="1032" priority="1174">
      <formula>(AND(E868="EUC",E869=432))</formula>
    </cfRule>
    <cfRule type="expression" dxfId="1031" priority="1175">
      <formula>AND(E868="SS",E869&gt;216)</formula>
    </cfRule>
    <cfRule type="expression" dxfId="1030" priority="1176">
      <formula>(AND(E868="EUC",E869&gt;216))</formula>
    </cfRule>
    <cfRule type="expression" dxfId="1029" priority="1177">
      <formula>AND(E868="RPX",E869&gt;216)</formula>
    </cfRule>
  </conditionalFormatting>
  <conditionalFormatting sqref="E878:E895">
    <cfRule type="expression" dxfId="1028" priority="1173">
      <formula>AND(OR(C878="NO",C878="REV T",C878="DBL REV",C878="TPL REV",C878="QD REV"),E878&gt;12)</formula>
    </cfRule>
  </conditionalFormatting>
  <conditionalFormatting sqref="C878:C895">
    <cfRule type="expression" dxfId="1027" priority="1172">
      <formula>AND(OR(C879="FST",C879="REV T",C879="DBL REV",C879="TPL REV",C879="QD REV"),C878="Field SPL")</formula>
    </cfRule>
  </conditionalFormatting>
  <conditionalFormatting sqref="L910">
    <cfRule type="cellIs" dxfId="1026" priority="1168" operator="lessThan">
      <formula>$L$7</formula>
    </cfRule>
  </conditionalFormatting>
  <conditionalFormatting sqref="I909">
    <cfRule type="cellIs" dxfId="1025" priority="1167" operator="lessThan">
      <formula>0</formula>
    </cfRule>
  </conditionalFormatting>
  <conditionalFormatting sqref="H919:I943">
    <cfRule type="cellIs" dxfId="1024" priority="1166" operator="lessThan">
      <formula>0</formula>
    </cfRule>
  </conditionalFormatting>
  <conditionalFormatting sqref="E943">
    <cfRule type="expression" dxfId="1023" priority="1165">
      <formula>AND(OR(C943="NO",C943="REV T",C943="DBL REV",C943="TPL REV",C943="QD REV"),E943&gt;12)</formula>
    </cfRule>
  </conditionalFormatting>
  <conditionalFormatting sqref="B931:B943">
    <cfRule type="expression" dxfId="1022" priority="1163">
      <formula>Z931="error"</formula>
    </cfRule>
  </conditionalFormatting>
  <conditionalFormatting sqref="B931:B943">
    <cfRule type="expression" dxfId="1021" priority="1162">
      <formula>AA933="error"</formula>
    </cfRule>
  </conditionalFormatting>
  <conditionalFormatting sqref="E943">
    <cfRule type="expression" dxfId="1020" priority="1161">
      <formula>AND(OR(C943="NO",C943="REV T",C943="DBL REV",C943="TPL REV",C943="QD REV"),E943&gt;12)</formula>
    </cfRule>
  </conditionalFormatting>
  <conditionalFormatting sqref="E914">
    <cfRule type="expression" dxfId="1019" priority="1158">
      <formula>AND(E909="EUC",E910&gt;48,E914="Y")</formula>
    </cfRule>
    <cfRule type="expression" dxfId="1018" priority="1159">
      <formula>AND(E909="RPX",E910&gt;48,E914="Y")</formula>
    </cfRule>
    <cfRule type="expression" dxfId="1017" priority="1160">
      <formula>AND(E909="SS",E910&gt;48,E914="Y")</formula>
    </cfRule>
  </conditionalFormatting>
  <conditionalFormatting sqref="I913">
    <cfRule type="expression" dxfId="1016" priority="1155">
      <formula>I913=0</formula>
    </cfRule>
    <cfRule type="expression" dxfId="1015" priority="1156">
      <formula>MOD(I913,2)=0</formula>
    </cfRule>
  </conditionalFormatting>
  <conditionalFormatting sqref="E937:E942">
    <cfRule type="expression" dxfId="1014" priority="1154">
      <formula>AND(OR(C937="NO",C937="REV T",C937="DBL REV",C937="TPL REV",C937="QD REV"),E937&gt;12)</formula>
    </cfRule>
  </conditionalFormatting>
  <conditionalFormatting sqref="C937:C943">
    <cfRule type="expression" dxfId="1013" priority="1153">
      <formula>AND(OR(C938="FST",C938="REV T",C938="DBL REV",C938="TPL REV",C938="QD REV"),C937="Field SPL")</formula>
    </cfRule>
  </conditionalFormatting>
  <conditionalFormatting sqref="I908">
    <cfRule type="expression" dxfId="1012" priority="1152">
      <formula>AND(E909="EUC",E910=432,I908&gt;204)</formula>
    </cfRule>
  </conditionalFormatting>
  <conditionalFormatting sqref="E910">
    <cfRule type="expression" dxfId="1011" priority="1148">
      <formula>(AND(E909="EUC",E910=432))</formula>
    </cfRule>
    <cfRule type="expression" dxfId="1010" priority="1149">
      <formula>AND(E909="SS",E910&gt;216)</formula>
    </cfRule>
    <cfRule type="expression" dxfId="1009" priority="1150">
      <formula>(AND(E909="EUC",E910&gt;216))</formula>
    </cfRule>
    <cfRule type="expression" dxfId="1008" priority="1151">
      <formula>AND(E909="RPX",E910&gt;216)</formula>
    </cfRule>
  </conditionalFormatting>
  <conditionalFormatting sqref="E919:E936">
    <cfRule type="expression" dxfId="1007" priority="1147">
      <formula>AND(OR(C919="NO",C919="REV T",C919="DBL REV",C919="TPL REV",C919="QD REV"),E919&gt;12)</formula>
    </cfRule>
  </conditionalFormatting>
  <conditionalFormatting sqref="C919:C936">
    <cfRule type="expression" dxfId="1006" priority="1146">
      <formula>AND(OR(C920="FST",C920="REV T",C920="DBL REV",C920="TPL REV",C920="QD REV"),C919="Field SPL")</formula>
    </cfRule>
  </conditionalFormatting>
  <conditionalFormatting sqref="L951">
    <cfRule type="cellIs" dxfId="1005" priority="1142" operator="lessThan">
      <formula>$L$7</formula>
    </cfRule>
  </conditionalFormatting>
  <conditionalFormatting sqref="I950">
    <cfRule type="cellIs" dxfId="1004" priority="1141" operator="lessThan">
      <formula>0</formula>
    </cfRule>
  </conditionalFormatting>
  <conditionalFormatting sqref="H960:I984">
    <cfRule type="cellIs" dxfId="1003" priority="1140" operator="lessThan">
      <formula>0</formula>
    </cfRule>
  </conditionalFormatting>
  <conditionalFormatting sqref="E984">
    <cfRule type="expression" dxfId="1002" priority="1139">
      <formula>AND(OR(C984="NO",C984="REV T",C984="DBL REV",C984="TPL REV",C984="QD REV"),E984&gt;12)</formula>
    </cfRule>
  </conditionalFormatting>
  <conditionalFormatting sqref="B972:B984">
    <cfRule type="expression" dxfId="1001" priority="1137">
      <formula>Z972="error"</formula>
    </cfRule>
  </conditionalFormatting>
  <conditionalFormatting sqref="B972:B984">
    <cfRule type="expression" dxfId="1000" priority="1136">
      <formula>AA974="error"</formula>
    </cfRule>
  </conditionalFormatting>
  <conditionalFormatting sqref="E984">
    <cfRule type="expression" dxfId="999" priority="1135">
      <formula>AND(OR(C984="NO",C984="REV T",C984="DBL REV",C984="TPL REV",C984="QD REV"),E984&gt;12)</formula>
    </cfRule>
  </conditionalFormatting>
  <conditionalFormatting sqref="E955">
    <cfRule type="expression" dxfId="998" priority="1132">
      <formula>AND(E950="EUC",E951&gt;48,E955="Y")</formula>
    </cfRule>
    <cfRule type="expression" dxfId="997" priority="1133">
      <formula>AND(E950="RPX",E951&gt;48,E955="Y")</formula>
    </cfRule>
    <cfRule type="expression" dxfId="996" priority="1134">
      <formula>AND(E950="SS",E951&gt;48,E955="Y")</formula>
    </cfRule>
  </conditionalFormatting>
  <conditionalFormatting sqref="I954">
    <cfRule type="expression" dxfId="995" priority="1129">
      <formula>I954=0</formula>
    </cfRule>
    <cfRule type="expression" dxfId="994" priority="1130">
      <formula>MOD(I954,2)=0</formula>
    </cfRule>
  </conditionalFormatting>
  <conditionalFormatting sqref="E978:E983">
    <cfRule type="expression" dxfId="993" priority="1128">
      <formula>AND(OR(C978="NO",C978="REV T",C978="DBL REV",C978="TPL REV",C978="QD REV"),E978&gt;12)</formula>
    </cfRule>
  </conditionalFormatting>
  <conditionalFormatting sqref="C978:C984">
    <cfRule type="expression" dxfId="992" priority="1127">
      <formula>AND(OR(C979="FST",C979="REV T",C979="DBL REV",C979="TPL REV",C979="QD REV"),C978="Field SPL")</formula>
    </cfRule>
  </conditionalFormatting>
  <conditionalFormatting sqref="I949">
    <cfRule type="expression" dxfId="991" priority="1126">
      <formula>AND(E950="EUC",E951=432,I949&gt;204)</formula>
    </cfRule>
  </conditionalFormatting>
  <conditionalFormatting sqref="E951">
    <cfRule type="expression" dxfId="990" priority="1122">
      <formula>(AND(E950="EUC",E951=432))</formula>
    </cfRule>
    <cfRule type="expression" dxfId="989" priority="1123">
      <formula>AND(E950="SS",E951&gt;216)</formula>
    </cfRule>
    <cfRule type="expression" dxfId="988" priority="1124">
      <formula>(AND(E950="EUC",E951&gt;216))</formula>
    </cfRule>
    <cfRule type="expression" dxfId="987" priority="1125">
      <formula>AND(E950="RPX",E951&gt;216)</formula>
    </cfRule>
  </conditionalFormatting>
  <conditionalFormatting sqref="E960:E977">
    <cfRule type="expression" dxfId="986" priority="1121">
      <formula>AND(OR(C960="NO",C960="REV T",C960="DBL REV",C960="TPL REV",C960="QD REV"),E960&gt;12)</formula>
    </cfRule>
  </conditionalFormatting>
  <conditionalFormatting sqref="C960:C977">
    <cfRule type="expression" dxfId="985" priority="1120">
      <formula>AND(OR(C961="FST",C961="REV T",C961="DBL REV",C961="TPL REV",C961="QD REV"),C960="Field SPL")</formula>
    </cfRule>
  </conditionalFormatting>
  <conditionalFormatting sqref="L992">
    <cfRule type="cellIs" dxfId="984" priority="1116" operator="lessThan">
      <formula>$L$7</formula>
    </cfRule>
  </conditionalFormatting>
  <conditionalFormatting sqref="I991">
    <cfRule type="cellIs" dxfId="983" priority="1115" operator="lessThan">
      <formula>0</formula>
    </cfRule>
  </conditionalFormatting>
  <conditionalFormatting sqref="H1001:I1025">
    <cfRule type="cellIs" dxfId="982" priority="1114" operator="lessThan">
      <formula>0</formula>
    </cfRule>
  </conditionalFormatting>
  <conditionalFormatting sqref="E1025">
    <cfRule type="expression" dxfId="981" priority="1113">
      <formula>AND(OR(C1025="NO",C1025="REV T",C1025="DBL REV",C1025="TPL REV",C1025="QD REV"),E1025&gt;12)</formula>
    </cfRule>
  </conditionalFormatting>
  <conditionalFormatting sqref="B1013:B1025">
    <cfRule type="expression" dxfId="980" priority="1111">
      <formula>Z1013="error"</formula>
    </cfRule>
  </conditionalFormatting>
  <conditionalFormatting sqref="B1013:B1025">
    <cfRule type="expression" dxfId="979" priority="1110">
      <formula>AA1015="error"</formula>
    </cfRule>
  </conditionalFormatting>
  <conditionalFormatting sqref="E1025">
    <cfRule type="expression" dxfId="978" priority="1109">
      <formula>AND(OR(C1025="NO",C1025="REV T",C1025="DBL REV",C1025="TPL REV",C1025="QD REV"),E1025&gt;12)</formula>
    </cfRule>
  </conditionalFormatting>
  <conditionalFormatting sqref="E996">
    <cfRule type="expression" dxfId="977" priority="1106">
      <formula>AND(E991="EUC",E992&gt;48,E996="Y")</formula>
    </cfRule>
    <cfRule type="expression" dxfId="976" priority="1107">
      <formula>AND(E991="RPX",E992&gt;48,E996="Y")</formula>
    </cfRule>
    <cfRule type="expression" dxfId="975" priority="1108">
      <formula>AND(E991="SS",E992&gt;48,E996="Y")</formula>
    </cfRule>
  </conditionalFormatting>
  <conditionalFormatting sqref="I995">
    <cfRule type="expression" dxfId="974" priority="1103">
      <formula>I995=0</formula>
    </cfRule>
    <cfRule type="expression" dxfId="973" priority="1104">
      <formula>MOD(I995,2)=0</formula>
    </cfRule>
  </conditionalFormatting>
  <conditionalFormatting sqref="E1019:E1024">
    <cfRule type="expression" dxfId="972" priority="1102">
      <formula>AND(OR(C1019="NO",C1019="REV T",C1019="DBL REV",C1019="TPL REV",C1019="QD REV"),E1019&gt;12)</formula>
    </cfRule>
  </conditionalFormatting>
  <conditionalFormatting sqref="C1019:C1025">
    <cfRule type="expression" dxfId="971" priority="1101">
      <formula>AND(OR(C1020="FST",C1020="REV T",C1020="DBL REV",C1020="TPL REV",C1020="QD REV"),C1019="Field SPL")</formula>
    </cfRule>
  </conditionalFormatting>
  <conditionalFormatting sqref="I990">
    <cfRule type="expression" dxfId="970" priority="1100">
      <formula>AND(E991="EUC",E992=432,I990&gt;204)</formula>
    </cfRule>
  </conditionalFormatting>
  <conditionalFormatting sqref="E992">
    <cfRule type="expression" dxfId="969" priority="1096">
      <formula>(AND(E991="EUC",E992=432))</formula>
    </cfRule>
    <cfRule type="expression" dxfId="968" priority="1097">
      <formula>AND(E991="SS",E992&gt;216)</formula>
    </cfRule>
    <cfRule type="expression" dxfId="967" priority="1098">
      <formula>(AND(E991="EUC",E992&gt;216))</formula>
    </cfRule>
    <cfRule type="expression" dxfId="966" priority="1099">
      <formula>AND(E991="RPX",E992&gt;216)</formula>
    </cfRule>
  </conditionalFormatting>
  <conditionalFormatting sqref="E1001:E1018">
    <cfRule type="expression" dxfId="965" priority="1095">
      <formula>AND(OR(C1001="NO",C1001="REV T",C1001="DBL REV",C1001="TPL REV",C1001="QD REV"),E1001&gt;12)</formula>
    </cfRule>
  </conditionalFormatting>
  <conditionalFormatting sqref="C1001:C1018">
    <cfRule type="expression" dxfId="964" priority="1094">
      <formula>AND(OR(C1002="FST",C1002="REV T",C1002="DBL REV",C1002="TPL REV",C1002="QD REV"),C1001="Field SPL")</formula>
    </cfRule>
  </conditionalFormatting>
  <conditionalFormatting sqref="L1033">
    <cfRule type="cellIs" dxfId="963" priority="1090" operator="lessThan">
      <formula>$L$7</formula>
    </cfRule>
  </conditionalFormatting>
  <conditionalFormatting sqref="I1032">
    <cfRule type="cellIs" dxfId="962" priority="1089" operator="lessThan">
      <formula>0</formula>
    </cfRule>
  </conditionalFormatting>
  <conditionalFormatting sqref="H1042:I1066">
    <cfRule type="cellIs" dxfId="961" priority="1088" operator="lessThan">
      <formula>0</formula>
    </cfRule>
  </conditionalFormatting>
  <conditionalFormatting sqref="E1066">
    <cfRule type="expression" dxfId="960" priority="1087">
      <formula>AND(OR(C1066="NO",C1066="REV T",C1066="DBL REV",C1066="TPL REV",C1066="QD REV"),E1066&gt;12)</formula>
    </cfRule>
  </conditionalFormatting>
  <conditionalFormatting sqref="B1054:B1066">
    <cfRule type="expression" dxfId="959" priority="1085">
      <formula>Z1054="error"</formula>
    </cfRule>
  </conditionalFormatting>
  <conditionalFormatting sqref="B1054:B1066">
    <cfRule type="expression" dxfId="958" priority="1084">
      <formula>AA1056="error"</formula>
    </cfRule>
  </conditionalFormatting>
  <conditionalFormatting sqref="E1066">
    <cfRule type="expression" dxfId="957" priority="1083">
      <formula>AND(OR(C1066="NO",C1066="REV T",C1066="DBL REV",C1066="TPL REV",C1066="QD REV"),E1066&gt;12)</formula>
    </cfRule>
  </conditionalFormatting>
  <conditionalFormatting sqref="E1037">
    <cfRule type="expression" dxfId="956" priority="1080">
      <formula>AND(E1032="EUC",E1033&gt;48,E1037="Y")</formula>
    </cfRule>
    <cfRule type="expression" dxfId="955" priority="1081">
      <formula>AND(E1032="RPX",E1033&gt;48,E1037="Y")</formula>
    </cfRule>
    <cfRule type="expression" dxfId="954" priority="1082">
      <formula>AND(E1032="SS",E1033&gt;48,E1037="Y")</formula>
    </cfRule>
  </conditionalFormatting>
  <conditionalFormatting sqref="I1036">
    <cfRule type="expression" dxfId="953" priority="1077">
      <formula>I1036=0</formula>
    </cfRule>
    <cfRule type="expression" dxfId="952" priority="1078">
      <formula>MOD(I1036,2)=0</formula>
    </cfRule>
  </conditionalFormatting>
  <conditionalFormatting sqref="E1060:E1065">
    <cfRule type="expression" dxfId="951" priority="1076">
      <formula>AND(OR(C1060="NO",C1060="REV T",C1060="DBL REV",C1060="TPL REV",C1060="QD REV"),E1060&gt;12)</formula>
    </cfRule>
  </conditionalFormatting>
  <conditionalFormatting sqref="C1060:C1066">
    <cfRule type="expression" dxfId="950" priority="1075">
      <formula>AND(OR(C1061="FST",C1061="REV T",C1061="DBL REV",C1061="TPL REV",C1061="QD REV"),C1060="Field SPL")</formula>
    </cfRule>
  </conditionalFormatting>
  <conditionalFormatting sqref="I1031">
    <cfRule type="expression" dxfId="949" priority="1074">
      <formula>AND(E1032="EUC",E1033=432,I1031&gt;204)</formula>
    </cfRule>
  </conditionalFormatting>
  <conditionalFormatting sqref="E1033">
    <cfRule type="expression" dxfId="948" priority="1070">
      <formula>(AND(E1032="EUC",E1033=432))</formula>
    </cfRule>
    <cfRule type="expression" dxfId="947" priority="1071">
      <formula>AND(E1032="SS",E1033&gt;216)</formula>
    </cfRule>
    <cfRule type="expression" dxfId="946" priority="1072">
      <formula>(AND(E1032="EUC",E1033&gt;216))</formula>
    </cfRule>
    <cfRule type="expression" dxfId="945" priority="1073">
      <formula>AND(E1032="RPX",E1033&gt;216)</formula>
    </cfRule>
  </conditionalFormatting>
  <conditionalFormatting sqref="E1042:E1059">
    <cfRule type="expression" dxfId="944" priority="1069">
      <formula>AND(OR(C1042="NO",C1042="REV T",C1042="DBL REV",C1042="TPL REV",C1042="QD REV"),E1042&gt;12)</formula>
    </cfRule>
  </conditionalFormatting>
  <conditionalFormatting sqref="C1042:C1059">
    <cfRule type="expression" dxfId="943" priority="1068">
      <formula>AND(OR(C1043="FST",C1043="REV T",C1043="DBL REV",C1043="TPL REV",C1043="QD REV"),C1042="Field SPL")</formula>
    </cfRule>
  </conditionalFormatting>
  <conditionalFormatting sqref="L1074">
    <cfRule type="cellIs" dxfId="942" priority="1064" operator="lessThan">
      <formula>$L$7</formula>
    </cfRule>
  </conditionalFormatting>
  <conditionalFormatting sqref="I1073">
    <cfRule type="cellIs" dxfId="941" priority="1063" operator="lessThan">
      <formula>0</formula>
    </cfRule>
  </conditionalFormatting>
  <conditionalFormatting sqref="H1083:I1107">
    <cfRule type="cellIs" dxfId="940" priority="1062" operator="lessThan">
      <formula>0</formula>
    </cfRule>
  </conditionalFormatting>
  <conditionalFormatting sqref="E1107">
    <cfRule type="expression" dxfId="939" priority="1061">
      <formula>AND(OR(C1107="NO",C1107="REV T",C1107="DBL REV",C1107="TPL REV",C1107="QD REV"),E1107&gt;12)</formula>
    </cfRule>
  </conditionalFormatting>
  <conditionalFormatting sqref="B1095:B1107">
    <cfRule type="expression" dxfId="938" priority="1059">
      <formula>Z1095="error"</formula>
    </cfRule>
  </conditionalFormatting>
  <conditionalFormatting sqref="B1095:B1107">
    <cfRule type="expression" dxfId="937" priority="1058">
      <formula>AA1097="error"</formula>
    </cfRule>
  </conditionalFormatting>
  <conditionalFormatting sqref="E1107">
    <cfRule type="expression" dxfId="936" priority="1057">
      <formula>AND(OR(C1107="NO",C1107="REV T",C1107="DBL REV",C1107="TPL REV",C1107="QD REV"),E1107&gt;12)</formula>
    </cfRule>
  </conditionalFormatting>
  <conditionalFormatting sqref="E1078">
    <cfRule type="expression" dxfId="935" priority="1054">
      <formula>AND(E1073="EUC",E1074&gt;48,E1078="Y")</formula>
    </cfRule>
    <cfRule type="expression" dxfId="934" priority="1055">
      <formula>AND(E1073="RPX",E1074&gt;48,E1078="Y")</formula>
    </cfRule>
    <cfRule type="expression" dxfId="933" priority="1056">
      <formula>AND(E1073="SS",E1074&gt;48,E1078="Y")</formula>
    </cfRule>
  </conditionalFormatting>
  <conditionalFormatting sqref="I1077">
    <cfRule type="expression" dxfId="932" priority="1051">
      <formula>I1077=0</formula>
    </cfRule>
    <cfRule type="expression" dxfId="931" priority="1052">
      <formula>MOD(I1077,2)=0</formula>
    </cfRule>
  </conditionalFormatting>
  <conditionalFormatting sqref="E1101:E1106">
    <cfRule type="expression" dxfId="930" priority="1050">
      <formula>AND(OR(C1101="NO",C1101="REV T",C1101="DBL REV",C1101="TPL REV",C1101="QD REV"),E1101&gt;12)</formula>
    </cfRule>
  </conditionalFormatting>
  <conditionalFormatting sqref="C1101:C1107">
    <cfRule type="expression" dxfId="929" priority="1049">
      <formula>AND(OR(C1102="FST",C1102="REV T",C1102="DBL REV",C1102="TPL REV",C1102="QD REV"),C1101="Field SPL")</formula>
    </cfRule>
  </conditionalFormatting>
  <conditionalFormatting sqref="I1072">
    <cfRule type="expression" dxfId="928" priority="1048">
      <formula>AND(E1073="EUC",E1074=432,I1072&gt;204)</formula>
    </cfRule>
  </conditionalFormatting>
  <conditionalFormatting sqref="E1074">
    <cfRule type="expression" dxfId="927" priority="1044">
      <formula>(AND(E1073="EUC",E1074=432))</formula>
    </cfRule>
    <cfRule type="expression" dxfId="926" priority="1045">
      <formula>AND(E1073="SS",E1074&gt;216)</formula>
    </cfRule>
    <cfRule type="expression" dxfId="925" priority="1046">
      <formula>(AND(E1073="EUC",E1074&gt;216))</formula>
    </cfRule>
    <cfRule type="expression" dxfId="924" priority="1047">
      <formula>AND(E1073="RPX",E1074&gt;216)</formula>
    </cfRule>
  </conditionalFormatting>
  <conditionalFormatting sqref="E1083:E1100">
    <cfRule type="expression" dxfId="923" priority="1043">
      <formula>AND(OR(C1083="NO",C1083="REV T",C1083="DBL REV",C1083="TPL REV",C1083="QD REV"),E1083&gt;12)</formula>
    </cfRule>
  </conditionalFormatting>
  <conditionalFormatting sqref="C1083:C1100">
    <cfRule type="expression" dxfId="922" priority="1042">
      <formula>AND(OR(C1084="FST",C1084="REV T",C1084="DBL REV",C1084="TPL REV",C1084="QD REV"),C1083="Field SPL")</formula>
    </cfRule>
  </conditionalFormatting>
  <conditionalFormatting sqref="L1115">
    <cfRule type="cellIs" dxfId="921" priority="1038" operator="lessThan">
      <formula>$L$7</formula>
    </cfRule>
  </conditionalFormatting>
  <conditionalFormatting sqref="I1114">
    <cfRule type="cellIs" dxfId="920" priority="1037" operator="lessThan">
      <formula>0</formula>
    </cfRule>
  </conditionalFormatting>
  <conditionalFormatting sqref="H1124:I1148">
    <cfRule type="cellIs" dxfId="919" priority="1036" operator="lessThan">
      <formula>0</formula>
    </cfRule>
  </conditionalFormatting>
  <conditionalFormatting sqref="E1148">
    <cfRule type="expression" dxfId="918" priority="1035">
      <formula>AND(OR(C1148="NO",C1148="REV T",C1148="DBL REV",C1148="TPL REV",C1148="QD REV"),E1148&gt;12)</formula>
    </cfRule>
  </conditionalFormatting>
  <conditionalFormatting sqref="B1136:B1148">
    <cfRule type="expression" dxfId="917" priority="1033">
      <formula>Z1136="error"</formula>
    </cfRule>
  </conditionalFormatting>
  <conditionalFormatting sqref="B1136:B1148">
    <cfRule type="expression" dxfId="916" priority="1032">
      <formula>AA1138="error"</formula>
    </cfRule>
  </conditionalFormatting>
  <conditionalFormatting sqref="E1148">
    <cfRule type="expression" dxfId="915" priority="1031">
      <formula>AND(OR(C1148="NO",C1148="REV T",C1148="DBL REV",C1148="TPL REV",C1148="QD REV"),E1148&gt;12)</formula>
    </cfRule>
  </conditionalFormatting>
  <conditionalFormatting sqref="E1119">
    <cfRule type="expression" dxfId="914" priority="1028">
      <formula>AND(E1114="EUC",E1115&gt;48,E1119="Y")</formula>
    </cfRule>
    <cfRule type="expression" dxfId="913" priority="1029">
      <formula>AND(E1114="RPX",E1115&gt;48,E1119="Y")</formula>
    </cfRule>
    <cfRule type="expression" dxfId="912" priority="1030">
      <formula>AND(E1114="SS",E1115&gt;48,E1119="Y")</formula>
    </cfRule>
  </conditionalFormatting>
  <conditionalFormatting sqref="I1118">
    <cfRule type="expression" dxfId="911" priority="1025">
      <formula>I1118=0</formula>
    </cfRule>
    <cfRule type="expression" dxfId="910" priority="1026">
      <formula>MOD(I1118,2)=0</formula>
    </cfRule>
  </conditionalFormatting>
  <conditionalFormatting sqref="E1142:E1147">
    <cfRule type="expression" dxfId="909" priority="1024">
      <formula>AND(OR(C1142="NO",C1142="REV T",C1142="DBL REV",C1142="TPL REV",C1142="QD REV"),E1142&gt;12)</formula>
    </cfRule>
  </conditionalFormatting>
  <conditionalFormatting sqref="C1142:C1148">
    <cfRule type="expression" dxfId="908" priority="1023">
      <formula>AND(OR(C1143="FST",C1143="REV T",C1143="DBL REV",C1143="TPL REV",C1143="QD REV"),C1142="Field SPL")</formula>
    </cfRule>
  </conditionalFormatting>
  <conditionalFormatting sqref="I1113">
    <cfRule type="expression" dxfId="907" priority="1022">
      <formula>AND(E1114="EUC",E1115=432,I1113&gt;204)</formula>
    </cfRule>
  </conditionalFormatting>
  <conditionalFormatting sqref="E1115">
    <cfRule type="expression" dxfId="906" priority="1018">
      <formula>(AND(E1114="EUC",E1115=432))</formula>
    </cfRule>
    <cfRule type="expression" dxfId="905" priority="1019">
      <formula>AND(E1114="SS",E1115&gt;216)</formula>
    </cfRule>
    <cfRule type="expression" dxfId="904" priority="1020">
      <formula>(AND(E1114="EUC",E1115&gt;216))</formula>
    </cfRule>
    <cfRule type="expression" dxfId="903" priority="1021">
      <formula>AND(E1114="RPX",E1115&gt;216)</formula>
    </cfRule>
  </conditionalFormatting>
  <conditionalFormatting sqref="E1124:E1141">
    <cfRule type="expression" dxfId="902" priority="1017">
      <formula>AND(OR(C1124="NO",C1124="REV T",C1124="DBL REV",C1124="TPL REV",C1124="QD REV"),E1124&gt;12)</formula>
    </cfRule>
  </conditionalFormatting>
  <conditionalFormatting sqref="C1124:C1141">
    <cfRule type="expression" dxfId="901" priority="1016">
      <formula>AND(OR(C1125="FST",C1125="REV T",C1125="DBL REV",C1125="TPL REV",C1125="QD REV"),C1124="Field SPL")</formula>
    </cfRule>
  </conditionalFormatting>
  <conditionalFormatting sqref="L1156">
    <cfRule type="cellIs" dxfId="900" priority="1012" operator="lessThan">
      <formula>$L$7</formula>
    </cfRule>
  </conditionalFormatting>
  <conditionalFormatting sqref="I1155">
    <cfRule type="cellIs" dxfId="899" priority="1011" operator="lessThan">
      <formula>0</formula>
    </cfRule>
  </conditionalFormatting>
  <conditionalFormatting sqref="H1165:I1189">
    <cfRule type="cellIs" dxfId="898" priority="1010" operator="lessThan">
      <formula>0</formula>
    </cfRule>
  </conditionalFormatting>
  <conditionalFormatting sqref="E1189">
    <cfRule type="expression" dxfId="897" priority="1009">
      <formula>AND(OR(C1189="NO",C1189="REV T",C1189="DBL REV",C1189="TPL REV",C1189="QD REV"),E1189&gt;12)</formula>
    </cfRule>
  </conditionalFormatting>
  <conditionalFormatting sqref="B1177:B1189">
    <cfRule type="expression" dxfId="896" priority="1007">
      <formula>Z1177="error"</formula>
    </cfRule>
  </conditionalFormatting>
  <conditionalFormatting sqref="B1177:B1189">
    <cfRule type="expression" dxfId="895" priority="1006">
      <formula>AA1179="error"</formula>
    </cfRule>
  </conditionalFormatting>
  <conditionalFormatting sqref="E1189">
    <cfRule type="expression" dxfId="894" priority="1005">
      <formula>AND(OR(C1189="NO",C1189="REV T",C1189="DBL REV",C1189="TPL REV",C1189="QD REV"),E1189&gt;12)</formula>
    </cfRule>
  </conditionalFormatting>
  <conditionalFormatting sqref="E1160">
    <cfRule type="expression" dxfId="893" priority="1002">
      <formula>AND(E1155="EUC",E1156&gt;48,E1160="Y")</formula>
    </cfRule>
    <cfRule type="expression" dxfId="892" priority="1003">
      <formula>AND(E1155="RPX",E1156&gt;48,E1160="Y")</formula>
    </cfRule>
    <cfRule type="expression" dxfId="891" priority="1004">
      <formula>AND(E1155="SS",E1156&gt;48,E1160="Y")</formula>
    </cfRule>
  </conditionalFormatting>
  <conditionalFormatting sqref="I1159">
    <cfRule type="expression" dxfId="890" priority="999">
      <formula>I1159=0</formula>
    </cfRule>
    <cfRule type="expression" dxfId="889" priority="1000">
      <formula>MOD(I1159,2)=0</formula>
    </cfRule>
  </conditionalFormatting>
  <conditionalFormatting sqref="E1183:E1188">
    <cfRule type="expression" dxfId="888" priority="998">
      <formula>AND(OR(C1183="NO",C1183="REV T",C1183="DBL REV",C1183="TPL REV",C1183="QD REV"),E1183&gt;12)</formula>
    </cfRule>
  </conditionalFormatting>
  <conditionalFormatting sqref="C1183:C1189">
    <cfRule type="expression" dxfId="887" priority="997">
      <formula>AND(OR(C1184="FST",C1184="REV T",C1184="DBL REV",C1184="TPL REV",C1184="QD REV"),C1183="Field SPL")</formula>
    </cfRule>
  </conditionalFormatting>
  <conditionalFormatting sqref="I1154">
    <cfRule type="expression" dxfId="886" priority="996">
      <formula>AND(E1155="EUC",E1156=432,I1154&gt;204)</formula>
    </cfRule>
  </conditionalFormatting>
  <conditionalFormatting sqref="E1156">
    <cfRule type="expression" dxfId="885" priority="992">
      <formula>(AND(E1155="EUC",E1156=432))</formula>
    </cfRule>
    <cfRule type="expression" dxfId="884" priority="993">
      <formula>AND(E1155="SS",E1156&gt;216)</formula>
    </cfRule>
    <cfRule type="expression" dxfId="883" priority="994">
      <formula>(AND(E1155="EUC",E1156&gt;216))</formula>
    </cfRule>
    <cfRule type="expression" dxfId="882" priority="995">
      <formula>AND(E1155="RPX",E1156&gt;216)</formula>
    </cfRule>
  </conditionalFormatting>
  <conditionalFormatting sqref="E1165:E1182">
    <cfRule type="expression" dxfId="881" priority="991">
      <formula>AND(OR(C1165="NO",C1165="REV T",C1165="DBL REV",C1165="TPL REV",C1165="QD REV"),E1165&gt;12)</formula>
    </cfRule>
  </conditionalFormatting>
  <conditionalFormatting sqref="C1165:C1182">
    <cfRule type="expression" dxfId="880" priority="990">
      <formula>AND(OR(C1166="FST",C1166="REV T",C1166="DBL REV",C1166="TPL REV",C1166="QD REV"),C1165="Field SPL")</formula>
    </cfRule>
  </conditionalFormatting>
  <conditionalFormatting sqref="L1197">
    <cfRule type="cellIs" dxfId="879" priority="986" operator="lessThan">
      <formula>$L$7</formula>
    </cfRule>
  </conditionalFormatting>
  <conditionalFormatting sqref="I1196">
    <cfRule type="cellIs" dxfId="878" priority="985" operator="lessThan">
      <formula>0</formula>
    </cfRule>
  </conditionalFormatting>
  <conditionalFormatting sqref="H1206:I1230">
    <cfRule type="cellIs" dxfId="877" priority="984" operator="lessThan">
      <formula>0</formula>
    </cfRule>
  </conditionalFormatting>
  <conditionalFormatting sqref="E1230">
    <cfRule type="expression" dxfId="876" priority="983">
      <formula>AND(OR(C1230="NO",C1230="REV T",C1230="DBL REV",C1230="TPL REV",C1230="QD REV"),E1230&gt;12)</formula>
    </cfRule>
  </conditionalFormatting>
  <conditionalFormatting sqref="B1218:B1230">
    <cfRule type="expression" dxfId="875" priority="981">
      <formula>Z1218="error"</formula>
    </cfRule>
  </conditionalFormatting>
  <conditionalFormatting sqref="B1218:B1230">
    <cfRule type="expression" dxfId="874" priority="980">
      <formula>AA1220="error"</formula>
    </cfRule>
  </conditionalFormatting>
  <conditionalFormatting sqref="E1230">
    <cfRule type="expression" dxfId="873" priority="979">
      <formula>AND(OR(C1230="NO",C1230="REV T",C1230="DBL REV",C1230="TPL REV",C1230="QD REV"),E1230&gt;12)</formula>
    </cfRule>
  </conditionalFormatting>
  <conditionalFormatting sqref="E1201">
    <cfRule type="expression" dxfId="872" priority="976">
      <formula>AND(E1196="EUC",E1197&gt;48,E1201="Y")</formula>
    </cfRule>
    <cfRule type="expression" dxfId="871" priority="977">
      <formula>AND(E1196="RPX",E1197&gt;48,E1201="Y")</formula>
    </cfRule>
    <cfRule type="expression" dxfId="870" priority="978">
      <formula>AND(E1196="SS",E1197&gt;48,E1201="Y")</formula>
    </cfRule>
  </conditionalFormatting>
  <conditionalFormatting sqref="I1200">
    <cfRule type="expression" dxfId="869" priority="973">
      <formula>I1200=0</formula>
    </cfRule>
    <cfRule type="expression" dxfId="868" priority="974">
      <formula>MOD(I1200,2)=0</formula>
    </cfRule>
  </conditionalFormatting>
  <conditionalFormatting sqref="E1224:E1229">
    <cfRule type="expression" dxfId="867" priority="972">
      <formula>AND(OR(C1224="NO",C1224="REV T",C1224="DBL REV",C1224="TPL REV",C1224="QD REV"),E1224&gt;12)</formula>
    </cfRule>
  </conditionalFormatting>
  <conditionalFormatting sqref="C1224:C1230">
    <cfRule type="expression" dxfId="866" priority="971">
      <formula>AND(OR(C1225="FST",C1225="REV T",C1225="DBL REV",C1225="TPL REV",C1225="QD REV"),C1224="Field SPL")</formula>
    </cfRule>
  </conditionalFormatting>
  <conditionalFormatting sqref="I1195">
    <cfRule type="expression" dxfId="865" priority="970">
      <formula>AND(E1196="EUC",E1197=432,I1195&gt;204)</formula>
    </cfRule>
  </conditionalFormatting>
  <conditionalFormatting sqref="E1197">
    <cfRule type="expression" dxfId="864" priority="966">
      <formula>(AND(E1196="EUC",E1197=432))</formula>
    </cfRule>
    <cfRule type="expression" dxfId="863" priority="967">
      <formula>AND(E1196="SS",E1197&gt;216)</formula>
    </cfRule>
    <cfRule type="expression" dxfId="862" priority="968">
      <formula>(AND(E1196="EUC",E1197&gt;216))</formula>
    </cfRule>
    <cfRule type="expression" dxfId="861" priority="969">
      <formula>AND(E1196="RPX",E1197&gt;216)</formula>
    </cfRule>
  </conditionalFormatting>
  <conditionalFormatting sqref="E1206:E1223">
    <cfRule type="expression" dxfId="860" priority="965">
      <formula>AND(OR(C1206="NO",C1206="REV T",C1206="DBL REV",C1206="TPL REV",C1206="QD REV"),E1206&gt;12)</formula>
    </cfRule>
  </conditionalFormatting>
  <conditionalFormatting sqref="C1206:C1223">
    <cfRule type="expression" dxfId="859" priority="964">
      <formula>AND(OR(C1207="FST",C1207="REV T",C1207="DBL REV",C1207="TPL REV",C1207="QD REV"),C1206="Field SPL")</formula>
    </cfRule>
  </conditionalFormatting>
  <conditionalFormatting sqref="L1238">
    <cfRule type="cellIs" dxfId="858" priority="960" operator="lessThan">
      <formula>$L$7</formula>
    </cfRule>
  </conditionalFormatting>
  <conditionalFormatting sqref="I1237">
    <cfRule type="cellIs" dxfId="857" priority="959" operator="lessThan">
      <formula>0</formula>
    </cfRule>
  </conditionalFormatting>
  <conditionalFormatting sqref="H1247:I1271">
    <cfRule type="cellIs" dxfId="856" priority="958" operator="lessThan">
      <formula>0</formula>
    </cfRule>
  </conditionalFormatting>
  <conditionalFormatting sqref="E1271">
    <cfRule type="expression" dxfId="855" priority="957">
      <formula>AND(OR(C1271="NO",C1271="REV T",C1271="DBL REV",C1271="TPL REV",C1271="QD REV"),E1271&gt;12)</formula>
    </cfRule>
  </conditionalFormatting>
  <conditionalFormatting sqref="B1259:B1271">
    <cfRule type="expression" dxfId="854" priority="955">
      <formula>Z1259="error"</formula>
    </cfRule>
  </conditionalFormatting>
  <conditionalFormatting sqref="B1259:B1271">
    <cfRule type="expression" dxfId="853" priority="954">
      <formula>AA1261="error"</formula>
    </cfRule>
  </conditionalFormatting>
  <conditionalFormatting sqref="E1271">
    <cfRule type="expression" dxfId="852" priority="953">
      <formula>AND(OR(C1271="NO",C1271="REV T",C1271="DBL REV",C1271="TPL REV",C1271="QD REV"),E1271&gt;12)</formula>
    </cfRule>
  </conditionalFormatting>
  <conditionalFormatting sqref="E1242">
    <cfRule type="expression" dxfId="851" priority="950">
      <formula>AND(E1237="EUC",E1238&gt;48,E1242="Y")</formula>
    </cfRule>
    <cfRule type="expression" dxfId="850" priority="951">
      <formula>AND(E1237="RPX",E1238&gt;48,E1242="Y")</formula>
    </cfRule>
    <cfRule type="expression" dxfId="849" priority="952">
      <formula>AND(E1237="SS",E1238&gt;48,E1242="Y")</formula>
    </cfRule>
  </conditionalFormatting>
  <conditionalFormatting sqref="I1241">
    <cfRule type="expression" dxfId="848" priority="947">
      <formula>I1241=0</formula>
    </cfRule>
    <cfRule type="expression" dxfId="847" priority="948">
      <formula>MOD(I1241,2)=0</formula>
    </cfRule>
  </conditionalFormatting>
  <conditionalFormatting sqref="E1265:E1270">
    <cfRule type="expression" dxfId="846" priority="946">
      <formula>AND(OR(C1265="NO",C1265="REV T",C1265="DBL REV",C1265="TPL REV",C1265="QD REV"),E1265&gt;12)</formula>
    </cfRule>
  </conditionalFormatting>
  <conditionalFormatting sqref="C1265:C1271">
    <cfRule type="expression" dxfId="845" priority="945">
      <formula>AND(OR(C1266="FST",C1266="REV T",C1266="DBL REV",C1266="TPL REV",C1266="QD REV"),C1265="Field SPL")</formula>
    </cfRule>
  </conditionalFormatting>
  <conditionalFormatting sqref="I1236">
    <cfRule type="expression" dxfId="844" priority="944">
      <formula>AND(E1237="EUC",E1238=432,I1236&gt;204)</formula>
    </cfRule>
  </conditionalFormatting>
  <conditionalFormatting sqref="E1238">
    <cfRule type="expression" dxfId="843" priority="940">
      <formula>(AND(E1237="EUC",E1238=432))</formula>
    </cfRule>
    <cfRule type="expression" dxfId="842" priority="941">
      <formula>AND(E1237="SS",E1238&gt;216)</formula>
    </cfRule>
    <cfRule type="expression" dxfId="841" priority="942">
      <formula>(AND(E1237="EUC",E1238&gt;216))</formula>
    </cfRule>
    <cfRule type="expression" dxfId="840" priority="943">
      <formula>AND(E1237="RPX",E1238&gt;216)</formula>
    </cfRule>
  </conditionalFormatting>
  <conditionalFormatting sqref="E1247:E1264">
    <cfRule type="expression" dxfId="839" priority="939">
      <formula>AND(OR(C1247="NO",C1247="REV T",C1247="DBL REV",C1247="TPL REV",C1247="QD REV"),E1247&gt;12)</formula>
    </cfRule>
  </conditionalFormatting>
  <conditionalFormatting sqref="C1247:C1264">
    <cfRule type="expression" dxfId="838" priority="938">
      <formula>AND(OR(C1248="FST",C1248="REV T",C1248="DBL REV",C1248="TPL REV",C1248="QD REV"),C1247="Field SPL")</formula>
    </cfRule>
  </conditionalFormatting>
  <conditionalFormatting sqref="L1279">
    <cfRule type="cellIs" dxfId="837" priority="934" operator="lessThan">
      <formula>$L$7</formula>
    </cfRule>
  </conditionalFormatting>
  <conditionalFormatting sqref="I1278">
    <cfRule type="cellIs" dxfId="836" priority="933" operator="lessThan">
      <formula>0</formula>
    </cfRule>
  </conditionalFormatting>
  <conditionalFormatting sqref="H1288:I1312">
    <cfRule type="cellIs" dxfId="835" priority="932" operator="lessThan">
      <formula>0</formula>
    </cfRule>
  </conditionalFormatting>
  <conditionalFormatting sqref="E1312">
    <cfRule type="expression" dxfId="834" priority="931">
      <formula>AND(OR(C1312="NO",C1312="REV T",C1312="DBL REV",C1312="TPL REV",C1312="QD REV"),E1312&gt;12)</formula>
    </cfRule>
  </conditionalFormatting>
  <conditionalFormatting sqref="B1300:B1312">
    <cfRule type="expression" dxfId="833" priority="929">
      <formula>Z1300="error"</formula>
    </cfRule>
  </conditionalFormatting>
  <conditionalFormatting sqref="B1300:B1312">
    <cfRule type="expression" dxfId="832" priority="928">
      <formula>AA1302="error"</formula>
    </cfRule>
  </conditionalFormatting>
  <conditionalFormatting sqref="E1312">
    <cfRule type="expression" dxfId="831" priority="927">
      <formula>AND(OR(C1312="NO",C1312="REV T",C1312="DBL REV",C1312="TPL REV",C1312="QD REV"),E1312&gt;12)</formula>
    </cfRule>
  </conditionalFormatting>
  <conditionalFormatting sqref="E1283">
    <cfRule type="expression" dxfId="830" priority="924">
      <formula>AND(E1278="EUC",E1279&gt;48,E1283="Y")</formula>
    </cfRule>
    <cfRule type="expression" dxfId="829" priority="925">
      <formula>AND(E1278="RPX",E1279&gt;48,E1283="Y")</formula>
    </cfRule>
    <cfRule type="expression" dxfId="828" priority="926">
      <formula>AND(E1278="SS",E1279&gt;48,E1283="Y")</formula>
    </cfRule>
  </conditionalFormatting>
  <conditionalFormatting sqref="I1282">
    <cfRule type="expression" dxfId="827" priority="921">
      <formula>I1282=0</formula>
    </cfRule>
    <cfRule type="expression" dxfId="826" priority="922">
      <formula>MOD(I1282,2)=0</formula>
    </cfRule>
  </conditionalFormatting>
  <conditionalFormatting sqref="E1306:E1311">
    <cfRule type="expression" dxfId="825" priority="920">
      <formula>AND(OR(C1306="NO",C1306="REV T",C1306="DBL REV",C1306="TPL REV",C1306="QD REV"),E1306&gt;12)</formula>
    </cfRule>
  </conditionalFormatting>
  <conditionalFormatting sqref="C1306:C1312">
    <cfRule type="expression" dxfId="824" priority="919">
      <formula>AND(OR(C1307="FST",C1307="REV T",C1307="DBL REV",C1307="TPL REV",C1307="QD REV"),C1306="Field SPL")</formula>
    </cfRule>
  </conditionalFormatting>
  <conditionalFormatting sqref="I1277">
    <cfRule type="expression" dxfId="823" priority="918">
      <formula>AND(E1278="EUC",E1279=432,I1277&gt;204)</formula>
    </cfRule>
  </conditionalFormatting>
  <conditionalFormatting sqref="E1279">
    <cfRule type="expression" dxfId="822" priority="914">
      <formula>(AND(E1278="EUC",E1279=432))</formula>
    </cfRule>
    <cfRule type="expression" dxfId="821" priority="915">
      <formula>AND(E1278="SS",E1279&gt;216)</formula>
    </cfRule>
    <cfRule type="expression" dxfId="820" priority="916">
      <formula>(AND(E1278="EUC",E1279&gt;216))</formula>
    </cfRule>
    <cfRule type="expression" dxfId="819" priority="917">
      <formula>AND(E1278="RPX",E1279&gt;216)</formula>
    </cfRule>
  </conditionalFormatting>
  <conditionalFormatting sqref="E1288:E1305">
    <cfRule type="expression" dxfId="818" priority="913">
      <formula>AND(OR(C1288="NO",C1288="REV T",C1288="DBL REV",C1288="TPL REV",C1288="QD REV"),E1288&gt;12)</formula>
    </cfRule>
  </conditionalFormatting>
  <conditionalFormatting sqref="C1288:C1305">
    <cfRule type="expression" dxfId="817" priority="912">
      <formula>AND(OR(C1289="FST",C1289="REV T",C1289="DBL REV",C1289="TPL REV",C1289="QD REV"),C1288="Field SPL")</formula>
    </cfRule>
  </conditionalFormatting>
  <conditionalFormatting sqref="L1320">
    <cfRule type="cellIs" dxfId="816" priority="908" operator="lessThan">
      <formula>$L$7</formula>
    </cfRule>
  </conditionalFormatting>
  <conditionalFormatting sqref="I1319">
    <cfRule type="cellIs" dxfId="815" priority="907" operator="lessThan">
      <formula>0</formula>
    </cfRule>
  </conditionalFormatting>
  <conditionalFormatting sqref="H1329:I1353">
    <cfRule type="cellIs" dxfId="814" priority="906" operator="lessThan">
      <formula>0</formula>
    </cfRule>
  </conditionalFormatting>
  <conditionalFormatting sqref="E1353">
    <cfRule type="expression" dxfId="813" priority="905">
      <formula>AND(OR(C1353="NO",C1353="REV T",C1353="DBL REV",C1353="TPL REV",C1353="QD REV"),E1353&gt;12)</formula>
    </cfRule>
  </conditionalFormatting>
  <conditionalFormatting sqref="B1341:B1353">
    <cfRule type="expression" dxfId="812" priority="903">
      <formula>Z1341="error"</formula>
    </cfRule>
  </conditionalFormatting>
  <conditionalFormatting sqref="B1341:B1353">
    <cfRule type="expression" dxfId="811" priority="902">
      <formula>AA1343="error"</formula>
    </cfRule>
  </conditionalFormatting>
  <conditionalFormatting sqref="E1353">
    <cfRule type="expression" dxfId="810" priority="901">
      <formula>AND(OR(C1353="NO",C1353="REV T",C1353="DBL REV",C1353="TPL REV",C1353="QD REV"),E1353&gt;12)</formula>
    </cfRule>
  </conditionalFormatting>
  <conditionalFormatting sqref="E1324">
    <cfRule type="expression" dxfId="809" priority="898">
      <formula>AND(E1319="EUC",E1320&gt;48,E1324="Y")</formula>
    </cfRule>
    <cfRule type="expression" dxfId="808" priority="899">
      <formula>AND(E1319="RPX",E1320&gt;48,E1324="Y")</formula>
    </cfRule>
    <cfRule type="expression" dxfId="807" priority="900">
      <formula>AND(E1319="SS",E1320&gt;48,E1324="Y")</formula>
    </cfRule>
  </conditionalFormatting>
  <conditionalFormatting sqref="I1323">
    <cfRule type="expression" dxfId="806" priority="895">
      <formula>I1323=0</formula>
    </cfRule>
    <cfRule type="expression" dxfId="805" priority="896">
      <formula>MOD(I1323,2)=0</formula>
    </cfRule>
  </conditionalFormatting>
  <conditionalFormatting sqref="E1347:E1352">
    <cfRule type="expression" dxfId="804" priority="894">
      <formula>AND(OR(C1347="NO",C1347="REV T",C1347="DBL REV",C1347="TPL REV",C1347="QD REV"),E1347&gt;12)</formula>
    </cfRule>
  </conditionalFormatting>
  <conditionalFormatting sqref="C1347:C1353">
    <cfRule type="expression" dxfId="803" priority="893">
      <formula>AND(OR(C1348="FST",C1348="REV T",C1348="DBL REV",C1348="TPL REV",C1348="QD REV"),C1347="Field SPL")</formula>
    </cfRule>
  </conditionalFormatting>
  <conditionalFormatting sqref="I1318">
    <cfRule type="expression" dxfId="802" priority="892">
      <formula>AND(E1319="EUC",E1320=432,I1318&gt;204)</formula>
    </cfRule>
  </conditionalFormatting>
  <conditionalFormatting sqref="E1320">
    <cfRule type="expression" dxfId="801" priority="888">
      <formula>(AND(E1319="EUC",E1320=432))</formula>
    </cfRule>
    <cfRule type="expression" dxfId="800" priority="889">
      <formula>AND(E1319="SS",E1320&gt;216)</formula>
    </cfRule>
    <cfRule type="expression" dxfId="799" priority="890">
      <formula>(AND(E1319="EUC",E1320&gt;216))</formula>
    </cfRule>
    <cfRule type="expression" dxfId="798" priority="891">
      <formula>AND(E1319="RPX",E1320&gt;216)</formula>
    </cfRule>
  </conditionalFormatting>
  <conditionalFormatting sqref="E1329:E1346">
    <cfRule type="expression" dxfId="797" priority="887">
      <formula>AND(OR(C1329="NO",C1329="REV T",C1329="DBL REV",C1329="TPL REV",C1329="QD REV"),E1329&gt;12)</formula>
    </cfRule>
  </conditionalFormatting>
  <conditionalFormatting sqref="C1329:C1346">
    <cfRule type="expression" dxfId="796" priority="886">
      <formula>AND(OR(C1330="FST",C1330="REV T",C1330="DBL REV",C1330="TPL REV",C1330="QD REV"),C1329="Field SPL")</formula>
    </cfRule>
  </conditionalFormatting>
  <conditionalFormatting sqref="L1361">
    <cfRule type="cellIs" dxfId="795" priority="882" operator="lessThan">
      <formula>$L$7</formula>
    </cfRule>
  </conditionalFormatting>
  <conditionalFormatting sqref="I1360">
    <cfRule type="cellIs" dxfId="794" priority="881" operator="lessThan">
      <formula>0</formula>
    </cfRule>
  </conditionalFormatting>
  <conditionalFormatting sqref="H1370:I1394">
    <cfRule type="cellIs" dxfId="793" priority="880" operator="lessThan">
      <formula>0</formula>
    </cfRule>
  </conditionalFormatting>
  <conditionalFormatting sqref="E1394">
    <cfRule type="expression" dxfId="792" priority="879">
      <formula>AND(OR(C1394="NO",C1394="REV T",C1394="DBL REV",C1394="TPL REV",C1394="QD REV"),E1394&gt;12)</formula>
    </cfRule>
  </conditionalFormatting>
  <conditionalFormatting sqref="B1382:B1394">
    <cfRule type="expression" dxfId="791" priority="877">
      <formula>Z1382="error"</formula>
    </cfRule>
  </conditionalFormatting>
  <conditionalFormatting sqref="B1382:B1394">
    <cfRule type="expression" dxfId="790" priority="876">
      <formula>AA1384="error"</formula>
    </cfRule>
  </conditionalFormatting>
  <conditionalFormatting sqref="E1394">
    <cfRule type="expression" dxfId="789" priority="875">
      <formula>AND(OR(C1394="NO",C1394="REV T",C1394="DBL REV",C1394="TPL REV",C1394="QD REV"),E1394&gt;12)</formula>
    </cfRule>
  </conditionalFormatting>
  <conditionalFormatting sqref="E1365">
    <cfRule type="expression" dxfId="788" priority="872">
      <formula>AND(E1360="EUC",E1361&gt;48,E1365="Y")</formula>
    </cfRule>
    <cfRule type="expression" dxfId="787" priority="873">
      <formula>AND(E1360="RPX",E1361&gt;48,E1365="Y")</formula>
    </cfRule>
    <cfRule type="expression" dxfId="786" priority="874">
      <formula>AND(E1360="SS",E1361&gt;48,E1365="Y")</formula>
    </cfRule>
  </conditionalFormatting>
  <conditionalFormatting sqref="I1364">
    <cfRule type="expression" dxfId="785" priority="869">
      <formula>I1364=0</formula>
    </cfRule>
    <cfRule type="expression" dxfId="784" priority="870">
      <formula>MOD(I1364,2)=0</formula>
    </cfRule>
  </conditionalFormatting>
  <conditionalFormatting sqref="E1388:E1393">
    <cfRule type="expression" dxfId="783" priority="868">
      <formula>AND(OR(C1388="NO",C1388="REV T",C1388="DBL REV",C1388="TPL REV",C1388="QD REV"),E1388&gt;12)</formula>
    </cfRule>
  </conditionalFormatting>
  <conditionalFormatting sqref="C1388:C1394">
    <cfRule type="expression" dxfId="782" priority="867">
      <formula>AND(OR(C1389="FST",C1389="REV T",C1389="DBL REV",C1389="TPL REV",C1389="QD REV"),C1388="Field SPL")</formula>
    </cfRule>
  </conditionalFormatting>
  <conditionalFormatting sqref="I1359">
    <cfRule type="expression" dxfId="781" priority="866">
      <formula>AND(E1360="EUC",E1361=432,I1359&gt;204)</formula>
    </cfRule>
  </conditionalFormatting>
  <conditionalFormatting sqref="E1361">
    <cfRule type="expression" dxfId="780" priority="862">
      <formula>(AND(E1360="EUC",E1361=432))</formula>
    </cfRule>
    <cfRule type="expression" dxfId="779" priority="863">
      <formula>AND(E1360="SS",E1361&gt;216)</formula>
    </cfRule>
    <cfRule type="expression" dxfId="778" priority="864">
      <formula>(AND(E1360="EUC",E1361&gt;216))</formula>
    </cfRule>
    <cfRule type="expression" dxfId="777" priority="865">
      <formula>AND(E1360="RPX",E1361&gt;216)</formula>
    </cfRule>
  </conditionalFormatting>
  <conditionalFormatting sqref="E1370:E1387">
    <cfRule type="expression" dxfId="776" priority="861">
      <formula>AND(OR(C1370="NO",C1370="REV T",C1370="DBL REV",C1370="TPL REV",C1370="QD REV"),E1370&gt;12)</formula>
    </cfRule>
  </conditionalFormatting>
  <conditionalFormatting sqref="C1370:C1387">
    <cfRule type="expression" dxfId="775" priority="860">
      <formula>AND(OR(C1371="FST",C1371="REV T",C1371="DBL REV",C1371="TPL REV",C1371="QD REV"),C1370="Field SPL")</formula>
    </cfRule>
  </conditionalFormatting>
  <conditionalFormatting sqref="L1402">
    <cfRule type="cellIs" dxfId="774" priority="856" operator="lessThan">
      <formula>$L$7</formula>
    </cfRule>
  </conditionalFormatting>
  <conditionalFormatting sqref="I1401">
    <cfRule type="cellIs" dxfId="773" priority="855" operator="lessThan">
      <formula>0</formula>
    </cfRule>
  </conditionalFormatting>
  <conditionalFormatting sqref="H1411:I1435">
    <cfRule type="cellIs" dxfId="772" priority="854" operator="lessThan">
      <formula>0</formula>
    </cfRule>
  </conditionalFormatting>
  <conditionalFormatting sqref="E1435">
    <cfRule type="expression" dxfId="771" priority="853">
      <formula>AND(OR(C1435="NO",C1435="REV T",C1435="DBL REV",C1435="TPL REV",C1435="QD REV"),E1435&gt;12)</formula>
    </cfRule>
  </conditionalFormatting>
  <conditionalFormatting sqref="B1423:B1435">
    <cfRule type="expression" dxfId="770" priority="851">
      <formula>Z1423="error"</formula>
    </cfRule>
  </conditionalFormatting>
  <conditionalFormatting sqref="B1423:B1435">
    <cfRule type="expression" dxfId="769" priority="850">
      <formula>AA1425="error"</formula>
    </cfRule>
  </conditionalFormatting>
  <conditionalFormatting sqref="E1435">
    <cfRule type="expression" dxfId="768" priority="849">
      <formula>AND(OR(C1435="NO",C1435="REV T",C1435="DBL REV",C1435="TPL REV",C1435="QD REV"),E1435&gt;12)</formula>
    </cfRule>
  </conditionalFormatting>
  <conditionalFormatting sqref="E1406">
    <cfRule type="expression" dxfId="767" priority="846">
      <formula>AND(E1401="EUC",E1402&gt;48,E1406="Y")</formula>
    </cfRule>
    <cfRule type="expression" dxfId="766" priority="847">
      <formula>AND(E1401="RPX",E1402&gt;48,E1406="Y")</formula>
    </cfRule>
    <cfRule type="expression" dxfId="765" priority="848">
      <formula>AND(E1401="SS",E1402&gt;48,E1406="Y")</formula>
    </cfRule>
  </conditionalFormatting>
  <conditionalFormatting sqref="I1405">
    <cfRule type="expression" dxfId="764" priority="843">
      <formula>I1405=0</formula>
    </cfRule>
    <cfRule type="expression" dxfId="763" priority="844">
      <formula>MOD(I1405,2)=0</formula>
    </cfRule>
  </conditionalFormatting>
  <conditionalFormatting sqref="E1429:E1434">
    <cfRule type="expression" dxfId="762" priority="842">
      <formula>AND(OR(C1429="NO",C1429="REV T",C1429="DBL REV",C1429="TPL REV",C1429="QD REV"),E1429&gt;12)</formula>
    </cfRule>
  </conditionalFormatting>
  <conditionalFormatting sqref="C1429:C1435">
    <cfRule type="expression" dxfId="761" priority="841">
      <formula>AND(OR(C1430="FST",C1430="REV T",C1430="DBL REV",C1430="TPL REV",C1430="QD REV"),C1429="Field SPL")</formula>
    </cfRule>
  </conditionalFormatting>
  <conditionalFormatting sqref="I1400">
    <cfRule type="expression" dxfId="760" priority="840">
      <formula>AND(E1401="EUC",E1402=432,I1400&gt;204)</formula>
    </cfRule>
  </conditionalFormatting>
  <conditionalFormatting sqref="E1402">
    <cfRule type="expression" dxfId="759" priority="836">
      <formula>(AND(E1401="EUC",E1402=432))</formula>
    </cfRule>
    <cfRule type="expression" dxfId="758" priority="837">
      <formula>AND(E1401="SS",E1402&gt;216)</formula>
    </cfRule>
    <cfRule type="expression" dxfId="757" priority="838">
      <formula>(AND(E1401="EUC",E1402&gt;216))</formula>
    </cfRule>
    <cfRule type="expression" dxfId="756" priority="839">
      <formula>AND(E1401="RPX",E1402&gt;216)</formula>
    </cfRule>
  </conditionalFormatting>
  <conditionalFormatting sqref="E1411:E1428">
    <cfRule type="expression" dxfId="755" priority="835">
      <formula>AND(OR(C1411="NO",C1411="REV T",C1411="DBL REV",C1411="TPL REV",C1411="QD REV"),E1411&gt;12)</formula>
    </cfRule>
  </conditionalFormatting>
  <conditionalFormatting sqref="C1411:C1428">
    <cfRule type="expression" dxfId="754" priority="834">
      <formula>AND(OR(C1412="FST",C1412="REV T",C1412="DBL REV",C1412="TPL REV",C1412="QD REV"),C1411="Field SPL")</formula>
    </cfRule>
  </conditionalFormatting>
  <conditionalFormatting sqref="L1443">
    <cfRule type="cellIs" dxfId="753" priority="830" operator="lessThan">
      <formula>$L$7</formula>
    </cfRule>
  </conditionalFormatting>
  <conditionalFormatting sqref="I1442">
    <cfRule type="cellIs" dxfId="752" priority="829" operator="lessThan">
      <formula>0</formula>
    </cfRule>
  </conditionalFormatting>
  <conditionalFormatting sqref="H1452:I1476">
    <cfRule type="cellIs" dxfId="751" priority="828" operator="lessThan">
      <formula>0</formula>
    </cfRule>
  </conditionalFormatting>
  <conditionalFormatting sqref="E1476">
    <cfRule type="expression" dxfId="750" priority="827">
      <formula>AND(OR(C1476="NO",C1476="REV T",C1476="DBL REV",C1476="TPL REV",C1476="QD REV"),E1476&gt;12)</formula>
    </cfRule>
  </conditionalFormatting>
  <conditionalFormatting sqref="B1464:B1476">
    <cfRule type="expression" dxfId="749" priority="825">
      <formula>Z1464="error"</formula>
    </cfRule>
  </conditionalFormatting>
  <conditionalFormatting sqref="B1464:B1476">
    <cfRule type="expression" dxfId="748" priority="824">
      <formula>AA1466="error"</formula>
    </cfRule>
  </conditionalFormatting>
  <conditionalFormatting sqref="E1476">
    <cfRule type="expression" dxfId="747" priority="823">
      <formula>AND(OR(C1476="NO",C1476="REV T",C1476="DBL REV",C1476="TPL REV",C1476="QD REV"),E1476&gt;12)</formula>
    </cfRule>
  </conditionalFormatting>
  <conditionalFormatting sqref="E1447">
    <cfRule type="expression" dxfId="746" priority="820">
      <formula>AND(E1442="EUC",E1443&gt;48,E1447="Y")</formula>
    </cfRule>
    <cfRule type="expression" dxfId="745" priority="821">
      <formula>AND(E1442="RPX",E1443&gt;48,E1447="Y")</formula>
    </cfRule>
    <cfRule type="expression" dxfId="744" priority="822">
      <formula>AND(E1442="SS",E1443&gt;48,E1447="Y")</formula>
    </cfRule>
  </conditionalFormatting>
  <conditionalFormatting sqref="I1446">
    <cfRule type="expression" dxfId="743" priority="817">
      <formula>I1446=0</formula>
    </cfRule>
    <cfRule type="expression" dxfId="742" priority="818">
      <formula>MOD(I1446,2)=0</formula>
    </cfRule>
  </conditionalFormatting>
  <conditionalFormatting sqref="E1470:E1475">
    <cfRule type="expression" dxfId="741" priority="816">
      <formula>AND(OR(C1470="NO",C1470="REV T",C1470="DBL REV",C1470="TPL REV",C1470="QD REV"),E1470&gt;12)</formula>
    </cfRule>
  </conditionalFormatting>
  <conditionalFormatting sqref="C1470:C1476">
    <cfRule type="expression" dxfId="740" priority="815">
      <formula>AND(OR(C1471="FST",C1471="REV T",C1471="DBL REV",C1471="TPL REV",C1471="QD REV"),C1470="Field SPL")</formula>
    </cfRule>
  </conditionalFormatting>
  <conditionalFormatting sqref="I1441">
    <cfRule type="expression" dxfId="739" priority="814">
      <formula>AND(E1442="EUC",E1443=432,I1441&gt;204)</formula>
    </cfRule>
  </conditionalFormatting>
  <conditionalFormatting sqref="E1443">
    <cfRule type="expression" dxfId="738" priority="810">
      <formula>(AND(E1442="EUC",E1443=432))</formula>
    </cfRule>
    <cfRule type="expression" dxfId="737" priority="811">
      <formula>AND(E1442="SS",E1443&gt;216)</formula>
    </cfRule>
    <cfRule type="expression" dxfId="736" priority="812">
      <formula>(AND(E1442="EUC",E1443&gt;216))</formula>
    </cfRule>
    <cfRule type="expression" dxfId="735" priority="813">
      <formula>AND(E1442="RPX",E1443&gt;216)</formula>
    </cfRule>
  </conditionalFormatting>
  <conditionalFormatting sqref="E1452:E1469">
    <cfRule type="expression" dxfId="734" priority="809">
      <formula>AND(OR(C1452="NO",C1452="REV T",C1452="DBL REV",C1452="TPL REV",C1452="QD REV"),E1452&gt;12)</formula>
    </cfRule>
  </conditionalFormatting>
  <conditionalFormatting sqref="C1452:C1469">
    <cfRule type="expression" dxfId="733" priority="808">
      <formula>AND(OR(C1453="FST",C1453="REV T",C1453="DBL REV",C1453="TPL REV",C1453="QD REV"),C1452="Field SPL")</formula>
    </cfRule>
  </conditionalFormatting>
  <conditionalFormatting sqref="L1484">
    <cfRule type="cellIs" dxfId="732" priority="804" operator="lessThan">
      <formula>$L$7</formula>
    </cfRule>
  </conditionalFormatting>
  <conditionalFormatting sqref="I1483">
    <cfRule type="cellIs" dxfId="731" priority="803" operator="lessThan">
      <formula>0</formula>
    </cfRule>
  </conditionalFormatting>
  <conditionalFormatting sqref="H1493:I1517">
    <cfRule type="cellIs" dxfId="730" priority="802" operator="lessThan">
      <formula>0</formula>
    </cfRule>
  </conditionalFormatting>
  <conditionalFormatting sqref="E1517">
    <cfRule type="expression" dxfId="729" priority="801">
      <formula>AND(OR(C1517="NO",C1517="REV T",C1517="DBL REV",C1517="TPL REV",C1517="QD REV"),E1517&gt;12)</formula>
    </cfRule>
  </conditionalFormatting>
  <conditionalFormatting sqref="B1505:B1517">
    <cfRule type="expression" dxfId="728" priority="799">
      <formula>Z1505="error"</formula>
    </cfRule>
  </conditionalFormatting>
  <conditionalFormatting sqref="B1505:B1517">
    <cfRule type="expression" dxfId="727" priority="798">
      <formula>AA1507="error"</formula>
    </cfRule>
  </conditionalFormatting>
  <conditionalFormatting sqref="E1517">
    <cfRule type="expression" dxfId="726" priority="797">
      <formula>AND(OR(C1517="NO",C1517="REV T",C1517="DBL REV",C1517="TPL REV",C1517="QD REV"),E1517&gt;12)</formula>
    </cfRule>
  </conditionalFormatting>
  <conditionalFormatting sqref="E1488">
    <cfRule type="expression" dxfId="725" priority="794">
      <formula>AND(E1483="EUC",E1484&gt;48,E1488="Y")</formula>
    </cfRule>
    <cfRule type="expression" dxfId="724" priority="795">
      <formula>AND(E1483="RPX",E1484&gt;48,E1488="Y")</formula>
    </cfRule>
    <cfRule type="expression" dxfId="723" priority="796">
      <formula>AND(E1483="SS",E1484&gt;48,E1488="Y")</formula>
    </cfRule>
  </conditionalFormatting>
  <conditionalFormatting sqref="I1487">
    <cfRule type="expression" dxfId="722" priority="791">
      <formula>I1487=0</formula>
    </cfRule>
    <cfRule type="expression" dxfId="721" priority="792">
      <formula>MOD(I1487,2)=0</formula>
    </cfRule>
  </conditionalFormatting>
  <conditionalFormatting sqref="E1511:E1516">
    <cfRule type="expression" dxfId="720" priority="790">
      <formula>AND(OR(C1511="NO",C1511="REV T",C1511="DBL REV",C1511="TPL REV",C1511="QD REV"),E1511&gt;12)</formula>
    </cfRule>
  </conditionalFormatting>
  <conditionalFormatting sqref="C1511:C1517">
    <cfRule type="expression" dxfId="719" priority="789">
      <formula>AND(OR(C1512="FST",C1512="REV T",C1512="DBL REV",C1512="TPL REV",C1512="QD REV"),C1511="Field SPL")</formula>
    </cfRule>
  </conditionalFormatting>
  <conditionalFormatting sqref="I1482">
    <cfRule type="expression" dxfId="718" priority="788">
      <formula>AND(E1483="EUC",E1484=432,I1482&gt;204)</formula>
    </cfRule>
  </conditionalFormatting>
  <conditionalFormatting sqref="E1484">
    <cfRule type="expression" dxfId="717" priority="784">
      <formula>(AND(E1483="EUC",E1484=432))</formula>
    </cfRule>
    <cfRule type="expression" dxfId="716" priority="785">
      <formula>AND(E1483="SS",E1484&gt;216)</formula>
    </cfRule>
    <cfRule type="expression" dxfId="715" priority="786">
      <formula>(AND(E1483="EUC",E1484&gt;216))</formula>
    </cfRule>
    <cfRule type="expression" dxfId="714" priority="787">
      <formula>AND(E1483="RPX",E1484&gt;216)</formula>
    </cfRule>
  </conditionalFormatting>
  <conditionalFormatting sqref="E1493:E1510">
    <cfRule type="expression" dxfId="713" priority="783">
      <formula>AND(OR(C1493="NO",C1493="REV T",C1493="DBL REV",C1493="TPL REV",C1493="QD REV"),E1493&gt;12)</formula>
    </cfRule>
  </conditionalFormatting>
  <conditionalFormatting sqref="C1493:C1510">
    <cfRule type="expression" dxfId="712" priority="782">
      <formula>AND(OR(C1494="FST",C1494="REV T",C1494="DBL REV",C1494="TPL REV",C1494="QD REV"),C1493="Field SPL")</formula>
    </cfRule>
  </conditionalFormatting>
  <conditionalFormatting sqref="L1525">
    <cfRule type="cellIs" dxfId="711" priority="778" operator="lessThan">
      <formula>$L$7</formula>
    </cfRule>
  </conditionalFormatting>
  <conditionalFormatting sqref="I1524">
    <cfRule type="cellIs" dxfId="710" priority="777" operator="lessThan">
      <formula>0</formula>
    </cfRule>
  </conditionalFormatting>
  <conditionalFormatting sqref="H1534:I1558">
    <cfRule type="cellIs" dxfId="709" priority="776" operator="lessThan">
      <formula>0</formula>
    </cfRule>
  </conditionalFormatting>
  <conditionalFormatting sqref="E1558">
    <cfRule type="expression" dxfId="708" priority="775">
      <formula>AND(OR(C1558="NO",C1558="REV T",C1558="DBL REV",C1558="TPL REV",C1558="QD REV"),E1558&gt;12)</formula>
    </cfRule>
  </conditionalFormatting>
  <conditionalFormatting sqref="B1546:B1558">
    <cfRule type="expression" dxfId="707" priority="773">
      <formula>Z1546="error"</formula>
    </cfRule>
  </conditionalFormatting>
  <conditionalFormatting sqref="B1546:B1558">
    <cfRule type="expression" dxfId="706" priority="772">
      <formula>AA1548="error"</formula>
    </cfRule>
  </conditionalFormatting>
  <conditionalFormatting sqref="E1558">
    <cfRule type="expression" dxfId="705" priority="771">
      <formula>AND(OR(C1558="NO",C1558="REV T",C1558="DBL REV",C1558="TPL REV",C1558="QD REV"),E1558&gt;12)</formula>
    </cfRule>
  </conditionalFormatting>
  <conditionalFormatting sqref="E1529">
    <cfRule type="expression" dxfId="704" priority="768">
      <formula>AND(E1524="EUC",E1525&gt;48,E1529="Y")</formula>
    </cfRule>
    <cfRule type="expression" dxfId="703" priority="769">
      <formula>AND(E1524="RPX",E1525&gt;48,E1529="Y")</formula>
    </cfRule>
    <cfRule type="expression" dxfId="702" priority="770">
      <formula>AND(E1524="SS",E1525&gt;48,E1529="Y")</formula>
    </cfRule>
  </conditionalFormatting>
  <conditionalFormatting sqref="I1528">
    <cfRule type="expression" dxfId="701" priority="765">
      <formula>I1528=0</formula>
    </cfRule>
    <cfRule type="expression" dxfId="700" priority="766">
      <formula>MOD(I1528,2)=0</formula>
    </cfRule>
  </conditionalFormatting>
  <conditionalFormatting sqref="E1552:E1557">
    <cfRule type="expression" dxfId="699" priority="764">
      <formula>AND(OR(C1552="NO",C1552="REV T",C1552="DBL REV",C1552="TPL REV",C1552="QD REV"),E1552&gt;12)</formula>
    </cfRule>
  </conditionalFormatting>
  <conditionalFormatting sqref="C1552:C1558">
    <cfRule type="expression" dxfId="698" priority="763">
      <formula>AND(OR(C1553="FST",C1553="REV T",C1553="DBL REV",C1553="TPL REV",C1553="QD REV"),C1552="Field SPL")</formula>
    </cfRule>
  </conditionalFormatting>
  <conditionalFormatting sqref="I1523">
    <cfRule type="expression" dxfId="697" priority="762">
      <formula>AND(E1524="EUC",E1525=432,I1523&gt;204)</formula>
    </cfRule>
  </conditionalFormatting>
  <conditionalFormatting sqref="E1525">
    <cfRule type="expression" dxfId="696" priority="758">
      <formula>(AND(E1524="EUC",E1525=432))</formula>
    </cfRule>
    <cfRule type="expression" dxfId="695" priority="759">
      <formula>AND(E1524="SS",E1525&gt;216)</formula>
    </cfRule>
    <cfRule type="expression" dxfId="694" priority="760">
      <formula>(AND(E1524="EUC",E1525&gt;216))</formula>
    </cfRule>
    <cfRule type="expression" dxfId="693" priority="761">
      <formula>AND(E1524="RPX",E1525&gt;216)</formula>
    </cfRule>
  </conditionalFormatting>
  <conditionalFormatting sqref="E1534:E1551">
    <cfRule type="expression" dxfId="692" priority="757">
      <formula>AND(OR(C1534="NO",C1534="REV T",C1534="DBL REV",C1534="TPL REV",C1534="QD REV"),E1534&gt;12)</formula>
    </cfRule>
  </conditionalFormatting>
  <conditionalFormatting sqref="C1534:C1551">
    <cfRule type="expression" dxfId="691" priority="756">
      <formula>AND(OR(C1535="FST",C1535="REV T",C1535="DBL REV",C1535="TPL REV",C1535="QD REV"),C1534="Field SPL")</formula>
    </cfRule>
  </conditionalFormatting>
  <conditionalFormatting sqref="L1566">
    <cfRule type="cellIs" dxfId="690" priority="752" operator="lessThan">
      <formula>$L$7</formula>
    </cfRule>
  </conditionalFormatting>
  <conditionalFormatting sqref="I1565">
    <cfRule type="cellIs" dxfId="689" priority="751" operator="lessThan">
      <formula>0</formula>
    </cfRule>
  </conditionalFormatting>
  <conditionalFormatting sqref="H1575:I1599">
    <cfRule type="cellIs" dxfId="688" priority="750" operator="lessThan">
      <formula>0</formula>
    </cfRule>
  </conditionalFormatting>
  <conditionalFormatting sqref="E1599">
    <cfRule type="expression" dxfId="687" priority="749">
      <formula>AND(OR(C1599="NO",C1599="REV T",C1599="DBL REV",C1599="TPL REV",C1599="QD REV"),E1599&gt;12)</formula>
    </cfRule>
  </conditionalFormatting>
  <conditionalFormatting sqref="B1587:B1599">
    <cfRule type="expression" dxfId="686" priority="747">
      <formula>Z1587="error"</formula>
    </cfRule>
  </conditionalFormatting>
  <conditionalFormatting sqref="B1587:B1599">
    <cfRule type="expression" dxfId="685" priority="746">
      <formula>AA1589="error"</formula>
    </cfRule>
  </conditionalFormatting>
  <conditionalFormatting sqref="E1599">
    <cfRule type="expression" dxfId="684" priority="745">
      <formula>AND(OR(C1599="NO",C1599="REV T",C1599="DBL REV",C1599="TPL REV",C1599="QD REV"),E1599&gt;12)</formula>
    </cfRule>
  </conditionalFormatting>
  <conditionalFormatting sqref="E1570">
    <cfRule type="expression" dxfId="683" priority="742">
      <formula>AND(E1565="EUC",E1566&gt;48,E1570="Y")</formula>
    </cfRule>
    <cfRule type="expression" dxfId="682" priority="743">
      <formula>AND(E1565="RPX",E1566&gt;48,E1570="Y")</formula>
    </cfRule>
    <cfRule type="expression" dxfId="681" priority="744">
      <formula>AND(E1565="SS",E1566&gt;48,E1570="Y")</formula>
    </cfRule>
  </conditionalFormatting>
  <conditionalFormatting sqref="I1569">
    <cfRule type="expression" dxfId="680" priority="739">
      <formula>I1569=0</formula>
    </cfRule>
    <cfRule type="expression" dxfId="679" priority="740">
      <formula>MOD(I1569,2)=0</formula>
    </cfRule>
  </conditionalFormatting>
  <conditionalFormatting sqref="E1593:E1598">
    <cfRule type="expression" dxfId="678" priority="738">
      <formula>AND(OR(C1593="NO",C1593="REV T",C1593="DBL REV",C1593="TPL REV",C1593="QD REV"),E1593&gt;12)</formula>
    </cfRule>
  </conditionalFormatting>
  <conditionalFormatting sqref="C1593:C1599">
    <cfRule type="expression" dxfId="677" priority="737">
      <formula>AND(OR(C1594="FST",C1594="REV T",C1594="DBL REV",C1594="TPL REV",C1594="QD REV"),C1593="Field SPL")</formula>
    </cfRule>
  </conditionalFormatting>
  <conditionalFormatting sqref="I1564">
    <cfRule type="expression" dxfId="676" priority="736">
      <formula>AND(E1565="EUC",E1566=432,I1564&gt;204)</formula>
    </cfRule>
  </conditionalFormatting>
  <conditionalFormatting sqref="E1566">
    <cfRule type="expression" dxfId="675" priority="732">
      <formula>(AND(E1565="EUC",E1566=432))</formula>
    </cfRule>
    <cfRule type="expression" dxfId="674" priority="733">
      <formula>AND(E1565="SS",E1566&gt;216)</formula>
    </cfRule>
    <cfRule type="expression" dxfId="673" priority="734">
      <formula>(AND(E1565="EUC",E1566&gt;216))</formula>
    </cfRule>
    <cfRule type="expression" dxfId="672" priority="735">
      <formula>AND(E1565="RPX",E1566&gt;216)</formula>
    </cfRule>
  </conditionalFormatting>
  <conditionalFormatting sqref="E1575:E1592">
    <cfRule type="expression" dxfId="671" priority="731">
      <formula>AND(OR(C1575="NO",C1575="REV T",C1575="DBL REV",C1575="TPL REV",C1575="QD REV"),E1575&gt;12)</formula>
    </cfRule>
  </conditionalFormatting>
  <conditionalFormatting sqref="C1575:C1592">
    <cfRule type="expression" dxfId="670" priority="730">
      <formula>AND(OR(C1576="FST",C1576="REV T",C1576="DBL REV",C1576="TPL REV",C1576="QD REV"),C1575="Field SPL")</formula>
    </cfRule>
  </conditionalFormatting>
  <conditionalFormatting sqref="L1607">
    <cfRule type="cellIs" dxfId="669" priority="726" operator="lessThan">
      <formula>$L$7</formula>
    </cfRule>
  </conditionalFormatting>
  <conditionalFormatting sqref="I1606">
    <cfRule type="cellIs" dxfId="668" priority="725" operator="lessThan">
      <formula>0</formula>
    </cfRule>
  </conditionalFormatting>
  <conditionalFormatting sqref="H1616:I1640">
    <cfRule type="cellIs" dxfId="667" priority="724" operator="lessThan">
      <formula>0</formula>
    </cfRule>
  </conditionalFormatting>
  <conditionalFormatting sqref="E1640">
    <cfRule type="expression" dxfId="666" priority="723">
      <formula>AND(OR(C1640="NO",C1640="REV T",C1640="DBL REV",C1640="TPL REV",C1640="QD REV"),E1640&gt;12)</formula>
    </cfRule>
  </conditionalFormatting>
  <conditionalFormatting sqref="B1628:B1640">
    <cfRule type="expression" dxfId="665" priority="721">
      <formula>Z1628="error"</formula>
    </cfRule>
  </conditionalFormatting>
  <conditionalFormatting sqref="B1628:B1640">
    <cfRule type="expression" dxfId="664" priority="720">
      <formula>AA1630="error"</formula>
    </cfRule>
  </conditionalFormatting>
  <conditionalFormatting sqref="E1640">
    <cfRule type="expression" dxfId="663" priority="719">
      <formula>AND(OR(C1640="NO",C1640="REV T",C1640="DBL REV",C1640="TPL REV",C1640="QD REV"),E1640&gt;12)</formula>
    </cfRule>
  </conditionalFormatting>
  <conditionalFormatting sqref="E1611">
    <cfRule type="expression" dxfId="662" priority="716">
      <formula>AND(E1606="EUC",E1607&gt;48,E1611="Y")</formula>
    </cfRule>
    <cfRule type="expression" dxfId="661" priority="717">
      <formula>AND(E1606="RPX",E1607&gt;48,E1611="Y")</formula>
    </cfRule>
    <cfRule type="expression" dxfId="660" priority="718">
      <formula>AND(E1606="SS",E1607&gt;48,E1611="Y")</formula>
    </cfRule>
  </conditionalFormatting>
  <conditionalFormatting sqref="I1610">
    <cfRule type="expression" dxfId="659" priority="713">
      <formula>I1610=0</formula>
    </cfRule>
    <cfRule type="expression" dxfId="658" priority="714">
      <formula>MOD(I1610,2)=0</formula>
    </cfRule>
  </conditionalFormatting>
  <conditionalFormatting sqref="E1634:E1639">
    <cfRule type="expression" dxfId="657" priority="712">
      <formula>AND(OR(C1634="NO",C1634="REV T",C1634="DBL REV",C1634="TPL REV",C1634="QD REV"),E1634&gt;12)</formula>
    </cfRule>
  </conditionalFormatting>
  <conditionalFormatting sqref="C1634:C1640">
    <cfRule type="expression" dxfId="656" priority="711">
      <formula>AND(OR(C1635="FST",C1635="REV T",C1635="DBL REV",C1635="TPL REV",C1635="QD REV"),C1634="Field SPL")</formula>
    </cfRule>
  </conditionalFormatting>
  <conditionalFormatting sqref="I1605">
    <cfRule type="expression" dxfId="655" priority="710">
      <formula>AND(E1606="EUC",E1607=432,I1605&gt;204)</formula>
    </cfRule>
  </conditionalFormatting>
  <conditionalFormatting sqref="E1607">
    <cfRule type="expression" dxfId="654" priority="706">
      <formula>(AND(E1606="EUC",E1607=432))</formula>
    </cfRule>
    <cfRule type="expression" dxfId="653" priority="707">
      <formula>AND(E1606="SS",E1607&gt;216)</formula>
    </cfRule>
    <cfRule type="expression" dxfId="652" priority="708">
      <formula>(AND(E1606="EUC",E1607&gt;216))</formula>
    </cfRule>
    <cfRule type="expression" dxfId="651" priority="709">
      <formula>AND(E1606="RPX",E1607&gt;216)</formula>
    </cfRule>
  </conditionalFormatting>
  <conditionalFormatting sqref="E1616:E1633">
    <cfRule type="expression" dxfId="650" priority="705">
      <formula>AND(OR(C1616="NO",C1616="REV T",C1616="DBL REV",C1616="TPL REV",C1616="QD REV"),E1616&gt;12)</formula>
    </cfRule>
  </conditionalFormatting>
  <conditionalFormatting sqref="C1616:C1633">
    <cfRule type="expression" dxfId="649" priority="704">
      <formula>AND(OR(C1617="FST",C1617="REV T",C1617="DBL REV",C1617="TPL REV",C1617="QD REV"),C1616="Field SPL")</formula>
    </cfRule>
  </conditionalFormatting>
  <conditionalFormatting sqref="L1648">
    <cfRule type="cellIs" dxfId="648" priority="700" operator="lessThan">
      <formula>$L$7</formula>
    </cfRule>
  </conditionalFormatting>
  <conditionalFormatting sqref="I1647">
    <cfRule type="cellIs" dxfId="647" priority="699" operator="lessThan">
      <formula>0</formula>
    </cfRule>
  </conditionalFormatting>
  <conditionalFormatting sqref="H1657:I1681">
    <cfRule type="cellIs" dxfId="646" priority="698" operator="lessThan">
      <formula>0</formula>
    </cfRule>
  </conditionalFormatting>
  <conditionalFormatting sqref="E1681">
    <cfRule type="expression" dxfId="645" priority="697">
      <formula>AND(OR(C1681="NO",C1681="REV T",C1681="DBL REV",C1681="TPL REV",C1681="QD REV"),E1681&gt;12)</formula>
    </cfRule>
  </conditionalFormatting>
  <conditionalFormatting sqref="B1669:B1681">
    <cfRule type="expression" dxfId="644" priority="695">
      <formula>Z1669="error"</formula>
    </cfRule>
  </conditionalFormatting>
  <conditionalFormatting sqref="B1669:B1681">
    <cfRule type="expression" dxfId="643" priority="694">
      <formula>AA1671="error"</formula>
    </cfRule>
  </conditionalFormatting>
  <conditionalFormatting sqref="E1681">
    <cfRule type="expression" dxfId="642" priority="693">
      <formula>AND(OR(C1681="NO",C1681="REV T",C1681="DBL REV",C1681="TPL REV",C1681="QD REV"),E1681&gt;12)</formula>
    </cfRule>
  </conditionalFormatting>
  <conditionalFormatting sqref="E1652">
    <cfRule type="expression" dxfId="641" priority="690">
      <formula>AND(E1647="EUC",E1648&gt;48,E1652="Y")</formula>
    </cfRule>
    <cfRule type="expression" dxfId="640" priority="691">
      <formula>AND(E1647="RPX",E1648&gt;48,E1652="Y")</formula>
    </cfRule>
    <cfRule type="expression" dxfId="639" priority="692">
      <formula>AND(E1647="SS",E1648&gt;48,E1652="Y")</formula>
    </cfRule>
  </conditionalFormatting>
  <conditionalFormatting sqref="I1651">
    <cfRule type="expression" dxfId="638" priority="687">
      <formula>I1651=0</formula>
    </cfRule>
    <cfRule type="expression" dxfId="637" priority="688">
      <formula>MOD(I1651,2)=0</formula>
    </cfRule>
  </conditionalFormatting>
  <conditionalFormatting sqref="E1675:E1680">
    <cfRule type="expression" dxfId="636" priority="686">
      <formula>AND(OR(C1675="NO",C1675="REV T",C1675="DBL REV",C1675="TPL REV",C1675="QD REV"),E1675&gt;12)</formula>
    </cfRule>
  </conditionalFormatting>
  <conditionalFormatting sqref="C1675:C1681">
    <cfRule type="expression" dxfId="635" priority="685">
      <formula>AND(OR(C1676="FST",C1676="REV T",C1676="DBL REV",C1676="TPL REV",C1676="QD REV"),C1675="Field SPL")</formula>
    </cfRule>
  </conditionalFormatting>
  <conditionalFormatting sqref="I1646">
    <cfRule type="expression" dxfId="634" priority="684">
      <formula>AND(E1647="EUC",E1648=432,I1646&gt;204)</formula>
    </cfRule>
  </conditionalFormatting>
  <conditionalFormatting sqref="E1648">
    <cfRule type="expression" dxfId="633" priority="680">
      <formula>(AND(E1647="EUC",E1648=432))</formula>
    </cfRule>
    <cfRule type="expression" dxfId="632" priority="681">
      <formula>AND(E1647="SS",E1648&gt;216)</formula>
    </cfRule>
    <cfRule type="expression" dxfId="631" priority="682">
      <formula>(AND(E1647="EUC",E1648&gt;216))</formula>
    </cfRule>
    <cfRule type="expression" dxfId="630" priority="683">
      <formula>AND(E1647="RPX",E1648&gt;216)</formula>
    </cfRule>
  </conditionalFormatting>
  <conditionalFormatting sqref="E1657:E1674">
    <cfRule type="expression" dxfId="629" priority="679">
      <formula>AND(OR(C1657="NO",C1657="REV T",C1657="DBL REV",C1657="TPL REV",C1657="QD REV"),E1657&gt;12)</formula>
    </cfRule>
  </conditionalFormatting>
  <conditionalFormatting sqref="C1657:C1674">
    <cfRule type="expression" dxfId="628" priority="678">
      <formula>AND(OR(C1658="FST",C1658="REV T",C1658="DBL REV",C1658="TPL REV",C1658="QD REV"),C1657="Field SPL")</formula>
    </cfRule>
  </conditionalFormatting>
  <conditionalFormatting sqref="L1689">
    <cfRule type="cellIs" dxfId="627" priority="674" operator="lessThan">
      <formula>$L$7</formula>
    </cfRule>
  </conditionalFormatting>
  <conditionalFormatting sqref="I1688">
    <cfRule type="cellIs" dxfId="626" priority="673" operator="lessThan">
      <formula>0</formula>
    </cfRule>
  </conditionalFormatting>
  <conditionalFormatting sqref="H1698:I1722">
    <cfRule type="cellIs" dxfId="625" priority="672" operator="lessThan">
      <formula>0</formula>
    </cfRule>
  </conditionalFormatting>
  <conditionalFormatting sqref="E1722">
    <cfRule type="expression" dxfId="624" priority="671">
      <formula>AND(OR(C1722="NO",C1722="REV T",C1722="DBL REV",C1722="TPL REV",C1722="QD REV"),E1722&gt;12)</formula>
    </cfRule>
  </conditionalFormatting>
  <conditionalFormatting sqref="B1710:B1722">
    <cfRule type="expression" dxfId="623" priority="669">
      <formula>Z1710="error"</formula>
    </cfRule>
  </conditionalFormatting>
  <conditionalFormatting sqref="B1710:B1722">
    <cfRule type="expression" dxfId="622" priority="668">
      <formula>AA1712="error"</formula>
    </cfRule>
  </conditionalFormatting>
  <conditionalFormatting sqref="E1722">
    <cfRule type="expression" dxfId="621" priority="667">
      <formula>AND(OR(C1722="NO",C1722="REV T",C1722="DBL REV",C1722="TPL REV",C1722="QD REV"),E1722&gt;12)</formula>
    </cfRule>
  </conditionalFormatting>
  <conditionalFormatting sqref="E1693">
    <cfRule type="expression" dxfId="620" priority="664">
      <formula>AND(E1688="EUC",E1689&gt;48,E1693="Y")</formula>
    </cfRule>
    <cfRule type="expression" dxfId="619" priority="665">
      <formula>AND(E1688="RPX",E1689&gt;48,E1693="Y")</formula>
    </cfRule>
    <cfRule type="expression" dxfId="618" priority="666">
      <formula>AND(E1688="SS",E1689&gt;48,E1693="Y")</formula>
    </cfRule>
  </conditionalFormatting>
  <conditionalFormatting sqref="I1692">
    <cfRule type="expression" dxfId="617" priority="661">
      <formula>I1692=0</formula>
    </cfRule>
    <cfRule type="expression" dxfId="616" priority="662">
      <formula>MOD(I1692,2)=0</formula>
    </cfRule>
  </conditionalFormatting>
  <conditionalFormatting sqref="E1716:E1721">
    <cfRule type="expression" dxfId="615" priority="660">
      <formula>AND(OR(C1716="NO",C1716="REV T",C1716="DBL REV",C1716="TPL REV",C1716="QD REV"),E1716&gt;12)</formula>
    </cfRule>
  </conditionalFormatting>
  <conditionalFormatting sqref="C1716:C1722">
    <cfRule type="expression" dxfId="614" priority="659">
      <formula>AND(OR(C1717="FST",C1717="REV T",C1717="DBL REV",C1717="TPL REV",C1717="QD REV"),C1716="Field SPL")</formula>
    </cfRule>
  </conditionalFormatting>
  <conditionalFormatting sqref="I1687">
    <cfRule type="expression" dxfId="613" priority="658">
      <formula>AND(E1688="EUC",E1689=432,I1687&gt;204)</formula>
    </cfRule>
  </conditionalFormatting>
  <conditionalFormatting sqref="E1689">
    <cfRule type="expression" dxfId="612" priority="654">
      <formula>(AND(E1688="EUC",E1689=432))</formula>
    </cfRule>
    <cfRule type="expression" dxfId="611" priority="655">
      <formula>AND(E1688="SS",E1689&gt;216)</formula>
    </cfRule>
    <cfRule type="expression" dxfId="610" priority="656">
      <formula>(AND(E1688="EUC",E1689&gt;216))</formula>
    </cfRule>
    <cfRule type="expression" dxfId="609" priority="657">
      <formula>AND(E1688="RPX",E1689&gt;216)</formula>
    </cfRule>
  </conditionalFormatting>
  <conditionalFormatting sqref="E1698:E1715">
    <cfRule type="expression" dxfId="608" priority="653">
      <formula>AND(OR(C1698="NO",C1698="REV T",C1698="DBL REV",C1698="TPL REV",C1698="QD REV"),E1698&gt;12)</formula>
    </cfRule>
  </conditionalFormatting>
  <conditionalFormatting sqref="C1698:C1715">
    <cfRule type="expression" dxfId="607" priority="652">
      <formula>AND(OR(C1699="FST",C1699="REV T",C1699="DBL REV",C1699="TPL REV",C1699="QD REV"),C1698="Field SPL")</formula>
    </cfRule>
  </conditionalFormatting>
  <conditionalFormatting sqref="L1730">
    <cfRule type="cellIs" dxfId="606" priority="648" operator="lessThan">
      <formula>$L$7</formula>
    </cfRule>
  </conditionalFormatting>
  <conditionalFormatting sqref="I1729">
    <cfRule type="cellIs" dxfId="605" priority="647" operator="lessThan">
      <formula>0</formula>
    </cfRule>
  </conditionalFormatting>
  <conditionalFormatting sqref="H1739:I1763">
    <cfRule type="cellIs" dxfId="604" priority="646" operator="lessThan">
      <formula>0</formula>
    </cfRule>
  </conditionalFormatting>
  <conditionalFormatting sqref="E1763">
    <cfRule type="expression" dxfId="603" priority="645">
      <formula>AND(OR(C1763="NO",C1763="REV T",C1763="DBL REV",C1763="TPL REV",C1763="QD REV"),E1763&gt;12)</formula>
    </cfRule>
  </conditionalFormatting>
  <conditionalFormatting sqref="B1751:B1763">
    <cfRule type="expression" dxfId="602" priority="643">
      <formula>Z1751="error"</formula>
    </cfRule>
  </conditionalFormatting>
  <conditionalFormatting sqref="B1751:B1763">
    <cfRule type="expression" dxfId="601" priority="642">
      <formula>AA1753="error"</formula>
    </cfRule>
  </conditionalFormatting>
  <conditionalFormatting sqref="E1763">
    <cfRule type="expression" dxfId="600" priority="641">
      <formula>AND(OR(C1763="NO",C1763="REV T",C1763="DBL REV",C1763="TPL REV",C1763="QD REV"),E1763&gt;12)</formula>
    </cfRule>
  </conditionalFormatting>
  <conditionalFormatting sqref="E1734">
    <cfRule type="expression" dxfId="599" priority="638">
      <formula>AND(E1729="EUC",E1730&gt;48,E1734="Y")</formula>
    </cfRule>
    <cfRule type="expression" dxfId="598" priority="639">
      <formula>AND(E1729="RPX",E1730&gt;48,E1734="Y")</formula>
    </cfRule>
    <cfRule type="expression" dxfId="597" priority="640">
      <formula>AND(E1729="SS",E1730&gt;48,E1734="Y")</formula>
    </cfRule>
  </conditionalFormatting>
  <conditionalFormatting sqref="I1733">
    <cfRule type="expression" dxfId="596" priority="635">
      <formula>I1733=0</formula>
    </cfRule>
    <cfRule type="expression" dxfId="595" priority="636">
      <formula>MOD(I1733,2)=0</formula>
    </cfRule>
  </conditionalFormatting>
  <conditionalFormatting sqref="E1757:E1762">
    <cfRule type="expression" dxfId="594" priority="634">
      <formula>AND(OR(C1757="NO",C1757="REV T",C1757="DBL REV",C1757="TPL REV",C1757="QD REV"),E1757&gt;12)</formula>
    </cfRule>
  </conditionalFormatting>
  <conditionalFormatting sqref="C1757:C1763">
    <cfRule type="expression" dxfId="593" priority="633">
      <formula>AND(OR(C1758="FST",C1758="REV T",C1758="DBL REV",C1758="TPL REV",C1758="QD REV"),C1757="Field SPL")</formula>
    </cfRule>
  </conditionalFormatting>
  <conditionalFormatting sqref="I1728">
    <cfRule type="expression" dxfId="592" priority="632">
      <formula>AND(E1729="EUC",E1730=432,I1728&gt;204)</formula>
    </cfRule>
  </conditionalFormatting>
  <conditionalFormatting sqref="E1730">
    <cfRule type="expression" dxfId="591" priority="628">
      <formula>(AND(E1729="EUC",E1730=432))</formula>
    </cfRule>
    <cfRule type="expression" dxfId="590" priority="629">
      <formula>AND(E1729="SS",E1730&gt;216)</formula>
    </cfRule>
    <cfRule type="expression" dxfId="589" priority="630">
      <formula>(AND(E1729="EUC",E1730&gt;216))</formula>
    </cfRule>
    <cfRule type="expression" dxfId="588" priority="631">
      <formula>AND(E1729="RPX",E1730&gt;216)</formula>
    </cfRule>
  </conditionalFormatting>
  <conditionalFormatting sqref="E1739:E1756">
    <cfRule type="expression" dxfId="587" priority="627">
      <formula>AND(OR(C1739="NO",C1739="REV T",C1739="DBL REV",C1739="TPL REV",C1739="QD REV"),E1739&gt;12)</formula>
    </cfRule>
  </conditionalFormatting>
  <conditionalFormatting sqref="C1739:C1756">
    <cfRule type="expression" dxfId="586" priority="626">
      <formula>AND(OR(C1740="FST",C1740="REV T",C1740="DBL REV",C1740="TPL REV",C1740="QD REV"),C1739="Field SPL")</formula>
    </cfRule>
  </conditionalFormatting>
  <conditionalFormatting sqref="L1771">
    <cfRule type="cellIs" dxfId="585" priority="622" operator="lessThan">
      <formula>$L$7</formula>
    </cfRule>
  </conditionalFormatting>
  <conditionalFormatting sqref="I1770">
    <cfRule type="cellIs" dxfId="584" priority="621" operator="lessThan">
      <formula>0</formula>
    </cfRule>
  </conditionalFormatting>
  <conditionalFormatting sqref="H1780:I1804">
    <cfRule type="cellIs" dxfId="583" priority="620" operator="lessThan">
      <formula>0</formula>
    </cfRule>
  </conditionalFormatting>
  <conditionalFormatting sqref="E1804">
    <cfRule type="expression" dxfId="582" priority="619">
      <formula>AND(OR(C1804="NO",C1804="REV T",C1804="DBL REV",C1804="TPL REV",C1804="QD REV"),E1804&gt;12)</formula>
    </cfRule>
  </conditionalFormatting>
  <conditionalFormatting sqref="B1792:B1804">
    <cfRule type="expression" dxfId="581" priority="617">
      <formula>Z1792="error"</formula>
    </cfRule>
  </conditionalFormatting>
  <conditionalFormatting sqref="B1792:B1804">
    <cfRule type="expression" dxfId="580" priority="616">
      <formula>AA1794="error"</formula>
    </cfRule>
  </conditionalFormatting>
  <conditionalFormatting sqref="E1804">
    <cfRule type="expression" dxfId="579" priority="615">
      <formula>AND(OR(C1804="NO",C1804="REV T",C1804="DBL REV",C1804="TPL REV",C1804="QD REV"),E1804&gt;12)</formula>
    </cfRule>
  </conditionalFormatting>
  <conditionalFormatting sqref="E1775">
    <cfRule type="expression" dxfId="578" priority="612">
      <formula>AND(E1770="EUC",E1771&gt;48,E1775="Y")</formula>
    </cfRule>
    <cfRule type="expression" dxfId="577" priority="613">
      <formula>AND(E1770="RPX",E1771&gt;48,E1775="Y")</formula>
    </cfRule>
    <cfRule type="expression" dxfId="576" priority="614">
      <formula>AND(E1770="SS",E1771&gt;48,E1775="Y")</formula>
    </cfRule>
  </conditionalFormatting>
  <conditionalFormatting sqref="I1774">
    <cfRule type="expression" dxfId="575" priority="609">
      <formula>I1774=0</formula>
    </cfRule>
    <cfRule type="expression" dxfId="574" priority="610">
      <formula>MOD(I1774,2)=0</formula>
    </cfRule>
  </conditionalFormatting>
  <conditionalFormatting sqref="E1798:E1803">
    <cfRule type="expression" dxfId="573" priority="608">
      <formula>AND(OR(C1798="NO",C1798="REV T",C1798="DBL REV",C1798="TPL REV",C1798="QD REV"),E1798&gt;12)</formula>
    </cfRule>
  </conditionalFormatting>
  <conditionalFormatting sqref="C1798:C1804">
    <cfRule type="expression" dxfId="572" priority="607">
      <formula>AND(OR(C1799="FST",C1799="REV T",C1799="DBL REV",C1799="TPL REV",C1799="QD REV"),C1798="Field SPL")</formula>
    </cfRule>
  </conditionalFormatting>
  <conditionalFormatting sqref="I1769">
    <cfRule type="expression" dxfId="571" priority="606">
      <formula>AND(E1770="EUC",E1771=432,I1769&gt;204)</formula>
    </cfRule>
  </conditionalFormatting>
  <conditionalFormatting sqref="E1771">
    <cfRule type="expression" dxfId="570" priority="602">
      <formula>(AND(E1770="EUC",E1771=432))</formula>
    </cfRule>
    <cfRule type="expression" dxfId="569" priority="603">
      <formula>AND(E1770="SS",E1771&gt;216)</formula>
    </cfRule>
    <cfRule type="expression" dxfId="568" priority="604">
      <formula>(AND(E1770="EUC",E1771&gt;216))</formula>
    </cfRule>
    <cfRule type="expression" dxfId="567" priority="605">
      <formula>AND(E1770="RPX",E1771&gt;216)</formula>
    </cfRule>
  </conditionalFormatting>
  <conditionalFormatting sqref="E1780:E1797">
    <cfRule type="expression" dxfId="566" priority="601">
      <formula>AND(OR(C1780="NO",C1780="REV T",C1780="DBL REV",C1780="TPL REV",C1780="QD REV"),E1780&gt;12)</formula>
    </cfRule>
  </conditionalFormatting>
  <conditionalFormatting sqref="C1780:C1797">
    <cfRule type="expression" dxfId="565" priority="600">
      <formula>AND(OR(C1781="FST",C1781="REV T",C1781="DBL REV",C1781="TPL REV",C1781="QD REV"),C1780="Field SPL")</formula>
    </cfRule>
  </conditionalFormatting>
  <conditionalFormatting sqref="L1812">
    <cfRule type="cellIs" dxfId="564" priority="596" operator="lessThan">
      <formula>$L$7</formula>
    </cfRule>
  </conditionalFormatting>
  <conditionalFormatting sqref="I1811">
    <cfRule type="cellIs" dxfId="563" priority="595" operator="lessThan">
      <formula>0</formula>
    </cfRule>
  </conditionalFormatting>
  <conditionalFormatting sqref="H1821:I1845">
    <cfRule type="cellIs" dxfId="562" priority="594" operator="lessThan">
      <formula>0</formula>
    </cfRule>
  </conditionalFormatting>
  <conditionalFormatting sqref="E1845">
    <cfRule type="expression" dxfId="561" priority="593">
      <formula>AND(OR(C1845="NO",C1845="REV T",C1845="DBL REV",C1845="TPL REV",C1845="QD REV"),E1845&gt;12)</formula>
    </cfRule>
  </conditionalFormatting>
  <conditionalFormatting sqref="B1833:B1845">
    <cfRule type="expression" dxfId="560" priority="591">
      <formula>Z1833="error"</formula>
    </cfRule>
  </conditionalFormatting>
  <conditionalFormatting sqref="B1833:B1845">
    <cfRule type="expression" dxfId="559" priority="590">
      <formula>AA1835="error"</formula>
    </cfRule>
  </conditionalFormatting>
  <conditionalFormatting sqref="E1845">
    <cfRule type="expression" dxfId="558" priority="589">
      <formula>AND(OR(C1845="NO",C1845="REV T",C1845="DBL REV",C1845="TPL REV",C1845="QD REV"),E1845&gt;12)</formula>
    </cfRule>
  </conditionalFormatting>
  <conditionalFormatting sqref="E1816">
    <cfRule type="expression" dxfId="557" priority="586">
      <formula>AND(E1811="EUC",E1812&gt;48,E1816="Y")</formula>
    </cfRule>
    <cfRule type="expression" dxfId="556" priority="587">
      <formula>AND(E1811="RPX",E1812&gt;48,E1816="Y")</formula>
    </cfRule>
    <cfRule type="expression" dxfId="555" priority="588">
      <formula>AND(E1811="SS",E1812&gt;48,E1816="Y")</formula>
    </cfRule>
  </conditionalFormatting>
  <conditionalFormatting sqref="I1815">
    <cfRule type="expression" dxfId="554" priority="583">
      <formula>I1815=0</formula>
    </cfRule>
    <cfRule type="expression" dxfId="553" priority="584">
      <formula>MOD(I1815,2)=0</formula>
    </cfRule>
  </conditionalFormatting>
  <conditionalFormatting sqref="E1839:E1844">
    <cfRule type="expression" dxfId="552" priority="582">
      <formula>AND(OR(C1839="NO",C1839="REV T",C1839="DBL REV",C1839="TPL REV",C1839="QD REV"),E1839&gt;12)</formula>
    </cfRule>
  </conditionalFormatting>
  <conditionalFormatting sqref="C1839:C1845">
    <cfRule type="expression" dxfId="551" priority="581">
      <formula>AND(OR(C1840="FST",C1840="REV T",C1840="DBL REV",C1840="TPL REV",C1840="QD REV"),C1839="Field SPL")</formula>
    </cfRule>
  </conditionalFormatting>
  <conditionalFormatting sqref="I1810">
    <cfRule type="expression" dxfId="550" priority="580">
      <formula>AND(E1811="EUC",E1812=432,I1810&gt;204)</formula>
    </cfRule>
  </conditionalFormatting>
  <conditionalFormatting sqref="E1812">
    <cfRule type="expression" dxfId="549" priority="576">
      <formula>(AND(E1811="EUC",E1812=432))</formula>
    </cfRule>
    <cfRule type="expression" dxfId="548" priority="577">
      <formula>AND(E1811="SS",E1812&gt;216)</formula>
    </cfRule>
    <cfRule type="expression" dxfId="547" priority="578">
      <formula>(AND(E1811="EUC",E1812&gt;216))</formula>
    </cfRule>
    <cfRule type="expression" dxfId="546" priority="579">
      <formula>AND(E1811="RPX",E1812&gt;216)</formula>
    </cfRule>
  </conditionalFormatting>
  <conditionalFormatting sqref="E1821:E1838">
    <cfRule type="expression" dxfId="545" priority="575">
      <formula>AND(OR(C1821="NO",C1821="REV T",C1821="DBL REV",C1821="TPL REV",C1821="QD REV"),E1821&gt;12)</formula>
    </cfRule>
  </conditionalFormatting>
  <conditionalFormatting sqref="C1821:C1838">
    <cfRule type="expression" dxfId="544" priority="574">
      <formula>AND(OR(C1822="FST",C1822="REV T",C1822="DBL REV",C1822="TPL REV",C1822="QD REV"),C1821="Field SPL")</formula>
    </cfRule>
  </conditionalFormatting>
  <conditionalFormatting sqref="L1853">
    <cfRule type="cellIs" dxfId="543" priority="570" operator="lessThan">
      <formula>$L$7</formula>
    </cfRule>
  </conditionalFormatting>
  <conditionalFormatting sqref="I1852">
    <cfRule type="cellIs" dxfId="542" priority="569" operator="lessThan">
      <formula>0</formula>
    </cfRule>
  </conditionalFormatting>
  <conditionalFormatting sqref="H1862:I1886">
    <cfRule type="cellIs" dxfId="541" priority="568" operator="lessThan">
      <formula>0</formula>
    </cfRule>
  </conditionalFormatting>
  <conditionalFormatting sqref="E1886">
    <cfRule type="expression" dxfId="540" priority="567">
      <formula>AND(OR(C1886="NO",C1886="REV T",C1886="DBL REV",C1886="TPL REV",C1886="QD REV"),E1886&gt;12)</formula>
    </cfRule>
  </conditionalFormatting>
  <conditionalFormatting sqref="B1874:B1886">
    <cfRule type="expression" dxfId="539" priority="565">
      <formula>Z1874="error"</formula>
    </cfRule>
  </conditionalFormatting>
  <conditionalFormatting sqref="B1874:B1886">
    <cfRule type="expression" dxfId="538" priority="564">
      <formula>AA1876="error"</formula>
    </cfRule>
  </conditionalFormatting>
  <conditionalFormatting sqref="E1886">
    <cfRule type="expression" dxfId="537" priority="563">
      <formula>AND(OR(C1886="NO",C1886="REV T",C1886="DBL REV",C1886="TPL REV",C1886="QD REV"),E1886&gt;12)</formula>
    </cfRule>
  </conditionalFormatting>
  <conditionalFormatting sqref="E1857">
    <cfRule type="expression" dxfId="536" priority="560">
      <formula>AND(E1852="EUC",E1853&gt;48,E1857="Y")</formula>
    </cfRule>
    <cfRule type="expression" dxfId="535" priority="561">
      <formula>AND(E1852="RPX",E1853&gt;48,E1857="Y")</formula>
    </cfRule>
    <cfRule type="expression" dxfId="534" priority="562">
      <formula>AND(E1852="SS",E1853&gt;48,E1857="Y")</formula>
    </cfRule>
  </conditionalFormatting>
  <conditionalFormatting sqref="I1856">
    <cfRule type="expression" dxfId="533" priority="557">
      <formula>I1856=0</formula>
    </cfRule>
    <cfRule type="expression" dxfId="532" priority="558">
      <formula>MOD(I1856,2)=0</formula>
    </cfRule>
  </conditionalFormatting>
  <conditionalFormatting sqref="E1880:E1885">
    <cfRule type="expression" dxfId="531" priority="556">
      <formula>AND(OR(C1880="NO",C1880="REV T",C1880="DBL REV",C1880="TPL REV",C1880="QD REV"),E1880&gt;12)</formula>
    </cfRule>
  </conditionalFormatting>
  <conditionalFormatting sqref="C1880:C1886">
    <cfRule type="expression" dxfId="530" priority="555">
      <formula>AND(OR(C1881="FST",C1881="REV T",C1881="DBL REV",C1881="TPL REV",C1881="QD REV"),C1880="Field SPL")</formula>
    </cfRule>
  </conditionalFormatting>
  <conditionalFormatting sqref="I1851">
    <cfRule type="expression" dxfId="529" priority="554">
      <formula>AND(E1852="EUC",E1853=432,I1851&gt;204)</formula>
    </cfRule>
  </conditionalFormatting>
  <conditionalFormatting sqref="E1853">
    <cfRule type="expression" dxfId="528" priority="550">
      <formula>(AND(E1852="EUC",E1853=432))</formula>
    </cfRule>
    <cfRule type="expression" dxfId="527" priority="551">
      <formula>AND(E1852="SS",E1853&gt;216)</formula>
    </cfRule>
    <cfRule type="expression" dxfId="526" priority="552">
      <formula>(AND(E1852="EUC",E1853&gt;216))</formula>
    </cfRule>
    <cfRule type="expression" dxfId="525" priority="553">
      <formula>AND(E1852="RPX",E1853&gt;216)</formula>
    </cfRule>
  </conditionalFormatting>
  <conditionalFormatting sqref="E1862:E1879">
    <cfRule type="expression" dxfId="524" priority="549">
      <formula>AND(OR(C1862="NO",C1862="REV T",C1862="DBL REV",C1862="TPL REV",C1862="QD REV"),E1862&gt;12)</formula>
    </cfRule>
  </conditionalFormatting>
  <conditionalFormatting sqref="C1862:C1879">
    <cfRule type="expression" dxfId="523" priority="548">
      <formula>AND(OR(C1863="FST",C1863="REV T",C1863="DBL REV",C1863="TPL REV",C1863="QD REV"),C1862="Field SPL")</formula>
    </cfRule>
  </conditionalFormatting>
  <conditionalFormatting sqref="L1894">
    <cfRule type="cellIs" dxfId="522" priority="544" operator="lessThan">
      <formula>$L$7</formula>
    </cfRule>
  </conditionalFormatting>
  <conditionalFormatting sqref="I1893">
    <cfRule type="cellIs" dxfId="521" priority="543" operator="lessThan">
      <formula>0</formula>
    </cfRule>
  </conditionalFormatting>
  <conditionalFormatting sqref="H1903:I1927">
    <cfRule type="cellIs" dxfId="520" priority="542" operator="lessThan">
      <formula>0</formula>
    </cfRule>
  </conditionalFormatting>
  <conditionalFormatting sqref="E1927">
    <cfRule type="expression" dxfId="519" priority="541">
      <formula>AND(OR(C1927="NO",C1927="REV T",C1927="DBL REV",C1927="TPL REV",C1927="QD REV"),E1927&gt;12)</formula>
    </cfRule>
  </conditionalFormatting>
  <conditionalFormatting sqref="B1915:B1927">
    <cfRule type="expression" dxfId="518" priority="539">
      <formula>Z1915="error"</formula>
    </cfRule>
  </conditionalFormatting>
  <conditionalFormatting sqref="B1915:B1927">
    <cfRule type="expression" dxfId="517" priority="538">
      <formula>AA1917="error"</formula>
    </cfRule>
  </conditionalFormatting>
  <conditionalFormatting sqref="E1927">
    <cfRule type="expression" dxfId="516" priority="537">
      <formula>AND(OR(C1927="NO",C1927="REV T",C1927="DBL REV",C1927="TPL REV",C1927="QD REV"),E1927&gt;12)</formula>
    </cfRule>
  </conditionalFormatting>
  <conditionalFormatting sqref="E1898">
    <cfRule type="expression" dxfId="515" priority="534">
      <formula>AND(E1893="EUC",E1894&gt;48,E1898="Y")</formula>
    </cfRule>
    <cfRule type="expression" dxfId="514" priority="535">
      <formula>AND(E1893="RPX",E1894&gt;48,E1898="Y")</formula>
    </cfRule>
    <cfRule type="expression" dxfId="513" priority="536">
      <formula>AND(E1893="SS",E1894&gt;48,E1898="Y")</formula>
    </cfRule>
  </conditionalFormatting>
  <conditionalFormatting sqref="I1897">
    <cfRule type="expression" dxfId="512" priority="531">
      <formula>I1897=0</formula>
    </cfRule>
    <cfRule type="expression" dxfId="511" priority="532">
      <formula>MOD(I1897,2)=0</formula>
    </cfRule>
  </conditionalFormatting>
  <conditionalFormatting sqref="E1921:E1926">
    <cfRule type="expression" dxfId="510" priority="530">
      <formula>AND(OR(C1921="NO",C1921="REV T",C1921="DBL REV",C1921="TPL REV",C1921="QD REV"),E1921&gt;12)</formula>
    </cfRule>
  </conditionalFormatting>
  <conditionalFormatting sqref="C1921:C1927">
    <cfRule type="expression" dxfId="509" priority="529">
      <formula>AND(OR(C1922="FST",C1922="REV T",C1922="DBL REV",C1922="TPL REV",C1922="QD REV"),C1921="Field SPL")</formula>
    </cfRule>
  </conditionalFormatting>
  <conditionalFormatting sqref="I1892">
    <cfRule type="expression" dxfId="508" priority="528">
      <formula>AND(E1893="EUC",E1894=432,I1892&gt;204)</formula>
    </cfRule>
  </conditionalFormatting>
  <conditionalFormatting sqref="E1894">
    <cfRule type="expression" dxfId="507" priority="524">
      <formula>(AND(E1893="EUC",E1894=432))</formula>
    </cfRule>
    <cfRule type="expression" dxfId="506" priority="525">
      <formula>AND(E1893="SS",E1894&gt;216)</formula>
    </cfRule>
    <cfRule type="expression" dxfId="505" priority="526">
      <formula>(AND(E1893="EUC",E1894&gt;216))</formula>
    </cfRule>
    <cfRule type="expression" dxfId="504" priority="527">
      <formula>AND(E1893="RPX",E1894&gt;216)</formula>
    </cfRule>
  </conditionalFormatting>
  <conditionalFormatting sqref="E1903:E1920">
    <cfRule type="expression" dxfId="503" priority="523">
      <formula>AND(OR(C1903="NO",C1903="REV T",C1903="DBL REV",C1903="TPL REV",C1903="QD REV"),E1903&gt;12)</formula>
    </cfRule>
  </conditionalFormatting>
  <conditionalFormatting sqref="C1903:C1920">
    <cfRule type="expression" dxfId="502" priority="522">
      <formula>AND(OR(C1904="FST",C1904="REV T",C1904="DBL REV",C1904="TPL REV",C1904="QD REV"),C1903="Field SPL")</formula>
    </cfRule>
  </conditionalFormatting>
  <conditionalFormatting sqref="L1935">
    <cfRule type="cellIs" dxfId="501" priority="518" operator="lessThan">
      <formula>$L$7</formula>
    </cfRule>
  </conditionalFormatting>
  <conditionalFormatting sqref="I1934">
    <cfRule type="cellIs" dxfId="500" priority="517" operator="lessThan">
      <formula>0</formula>
    </cfRule>
  </conditionalFormatting>
  <conditionalFormatting sqref="H1944:I1968">
    <cfRule type="cellIs" dxfId="499" priority="516" operator="lessThan">
      <formula>0</formula>
    </cfRule>
  </conditionalFormatting>
  <conditionalFormatting sqref="E1968">
    <cfRule type="expression" dxfId="498" priority="515">
      <formula>AND(OR(C1968="NO",C1968="REV T",C1968="DBL REV",C1968="TPL REV",C1968="QD REV"),E1968&gt;12)</formula>
    </cfRule>
  </conditionalFormatting>
  <conditionalFormatting sqref="B1956:B1968">
    <cfRule type="expression" dxfId="497" priority="513">
      <formula>Z1956="error"</formula>
    </cfRule>
  </conditionalFormatting>
  <conditionalFormatting sqref="B1956:B1968">
    <cfRule type="expression" dxfId="496" priority="512">
      <formula>AA1958="error"</formula>
    </cfRule>
  </conditionalFormatting>
  <conditionalFormatting sqref="E1968">
    <cfRule type="expression" dxfId="495" priority="511">
      <formula>AND(OR(C1968="NO",C1968="REV T",C1968="DBL REV",C1968="TPL REV",C1968="QD REV"),E1968&gt;12)</formula>
    </cfRule>
  </conditionalFormatting>
  <conditionalFormatting sqref="E1939">
    <cfRule type="expression" dxfId="494" priority="508">
      <formula>AND(E1934="EUC",E1935&gt;48,E1939="Y")</formula>
    </cfRule>
    <cfRule type="expression" dxfId="493" priority="509">
      <formula>AND(E1934="RPX",E1935&gt;48,E1939="Y")</formula>
    </cfRule>
    <cfRule type="expression" dxfId="492" priority="510">
      <formula>AND(E1934="SS",E1935&gt;48,E1939="Y")</formula>
    </cfRule>
  </conditionalFormatting>
  <conditionalFormatting sqref="I1938">
    <cfRule type="expression" dxfId="491" priority="505">
      <formula>I1938=0</formula>
    </cfRule>
    <cfRule type="expression" dxfId="490" priority="506">
      <formula>MOD(I1938,2)=0</formula>
    </cfRule>
  </conditionalFormatting>
  <conditionalFormatting sqref="E1962:E1967">
    <cfRule type="expression" dxfId="489" priority="504">
      <formula>AND(OR(C1962="NO",C1962="REV T",C1962="DBL REV",C1962="TPL REV",C1962="QD REV"),E1962&gt;12)</formula>
    </cfRule>
  </conditionalFormatting>
  <conditionalFormatting sqref="C1962:C1968">
    <cfRule type="expression" dxfId="488" priority="503">
      <formula>AND(OR(C1963="FST",C1963="REV T",C1963="DBL REV",C1963="TPL REV",C1963="QD REV"),C1962="Field SPL")</formula>
    </cfRule>
  </conditionalFormatting>
  <conditionalFormatting sqref="I1933">
    <cfRule type="expression" dxfId="487" priority="502">
      <formula>AND(E1934="EUC",E1935=432,I1933&gt;204)</formula>
    </cfRule>
  </conditionalFormatting>
  <conditionalFormatting sqref="E1935">
    <cfRule type="expression" dxfId="486" priority="498">
      <formula>(AND(E1934="EUC",E1935=432))</formula>
    </cfRule>
    <cfRule type="expression" dxfId="485" priority="499">
      <formula>AND(E1934="SS",E1935&gt;216)</formula>
    </cfRule>
    <cfRule type="expression" dxfId="484" priority="500">
      <formula>(AND(E1934="EUC",E1935&gt;216))</formula>
    </cfRule>
    <cfRule type="expression" dxfId="483" priority="501">
      <formula>AND(E1934="RPX",E1935&gt;216)</formula>
    </cfRule>
  </conditionalFormatting>
  <conditionalFormatting sqref="E1944:E1961">
    <cfRule type="expression" dxfId="482" priority="497">
      <formula>AND(OR(C1944="NO",C1944="REV T",C1944="DBL REV",C1944="TPL REV",C1944="QD REV"),E1944&gt;12)</formula>
    </cfRule>
  </conditionalFormatting>
  <conditionalFormatting sqref="C1944:C1961">
    <cfRule type="expression" dxfId="481" priority="496">
      <formula>AND(OR(C1945="FST",C1945="REV T",C1945="DBL REV",C1945="TPL REV",C1945="QD REV"),C1944="Field SPL")</formula>
    </cfRule>
  </conditionalFormatting>
  <conditionalFormatting sqref="L1976">
    <cfRule type="cellIs" dxfId="480" priority="492" operator="lessThan">
      <formula>$L$7</formula>
    </cfRule>
  </conditionalFormatting>
  <conditionalFormatting sqref="I1975">
    <cfRule type="cellIs" dxfId="479" priority="491" operator="lessThan">
      <formula>0</formula>
    </cfRule>
  </conditionalFormatting>
  <conditionalFormatting sqref="H1985:I2009">
    <cfRule type="cellIs" dxfId="478" priority="490" operator="lessThan">
      <formula>0</formula>
    </cfRule>
  </conditionalFormatting>
  <conditionalFormatting sqref="E2009">
    <cfRule type="expression" dxfId="477" priority="489">
      <formula>AND(OR(C2009="NO",C2009="REV T",C2009="DBL REV",C2009="TPL REV",C2009="QD REV"),E2009&gt;12)</formula>
    </cfRule>
  </conditionalFormatting>
  <conditionalFormatting sqref="B1997:B2009">
    <cfRule type="expression" dxfId="476" priority="487">
      <formula>Z1997="error"</formula>
    </cfRule>
  </conditionalFormatting>
  <conditionalFormatting sqref="B1997:B2009">
    <cfRule type="expression" dxfId="475" priority="486">
      <formula>AA1999="error"</formula>
    </cfRule>
  </conditionalFormatting>
  <conditionalFormatting sqref="E2009">
    <cfRule type="expression" dxfId="474" priority="485">
      <formula>AND(OR(C2009="NO",C2009="REV T",C2009="DBL REV",C2009="TPL REV",C2009="QD REV"),E2009&gt;12)</formula>
    </cfRule>
  </conditionalFormatting>
  <conditionalFormatting sqref="E1980">
    <cfRule type="expression" dxfId="473" priority="482">
      <formula>AND(E1975="EUC",E1976&gt;48,E1980="Y")</formula>
    </cfRule>
    <cfRule type="expression" dxfId="472" priority="483">
      <formula>AND(E1975="RPX",E1976&gt;48,E1980="Y")</formula>
    </cfRule>
    <cfRule type="expression" dxfId="471" priority="484">
      <formula>AND(E1975="SS",E1976&gt;48,E1980="Y")</formula>
    </cfRule>
  </conditionalFormatting>
  <conditionalFormatting sqref="I1979">
    <cfRule type="expression" dxfId="470" priority="479">
      <formula>I1979=0</formula>
    </cfRule>
    <cfRule type="expression" dxfId="469" priority="480">
      <formula>MOD(I1979,2)=0</formula>
    </cfRule>
  </conditionalFormatting>
  <conditionalFormatting sqref="E2003:E2008">
    <cfRule type="expression" dxfId="468" priority="478">
      <formula>AND(OR(C2003="NO",C2003="REV T",C2003="DBL REV",C2003="TPL REV",C2003="QD REV"),E2003&gt;12)</formula>
    </cfRule>
  </conditionalFormatting>
  <conditionalFormatting sqref="C2003:C2009">
    <cfRule type="expression" dxfId="467" priority="477">
      <formula>AND(OR(C2004="FST",C2004="REV T",C2004="DBL REV",C2004="TPL REV",C2004="QD REV"),C2003="Field SPL")</formula>
    </cfRule>
  </conditionalFormatting>
  <conditionalFormatting sqref="I1974">
    <cfRule type="expression" dxfId="466" priority="476">
      <formula>AND(E1975="EUC",E1976=432,I1974&gt;204)</formula>
    </cfRule>
  </conditionalFormatting>
  <conditionalFormatting sqref="E1976">
    <cfRule type="expression" dxfId="465" priority="472">
      <formula>(AND(E1975="EUC",E1976=432))</formula>
    </cfRule>
    <cfRule type="expression" dxfId="464" priority="473">
      <formula>AND(E1975="SS",E1976&gt;216)</formula>
    </cfRule>
    <cfRule type="expression" dxfId="463" priority="474">
      <formula>(AND(E1975="EUC",E1976&gt;216))</formula>
    </cfRule>
    <cfRule type="expression" dxfId="462" priority="475">
      <formula>AND(E1975="RPX",E1976&gt;216)</formula>
    </cfRule>
  </conditionalFormatting>
  <conditionalFormatting sqref="E1985:E2002">
    <cfRule type="expression" dxfId="461" priority="471">
      <formula>AND(OR(C1985="NO",C1985="REV T",C1985="DBL REV",C1985="TPL REV",C1985="QD REV"),E1985&gt;12)</formula>
    </cfRule>
  </conditionalFormatting>
  <conditionalFormatting sqref="C1985:C2002">
    <cfRule type="expression" dxfId="460" priority="470">
      <formula>AND(OR(C1986="FST",C1986="REV T",C1986="DBL REV",C1986="TPL REV",C1986="QD REV"),C1985="Field SPL")</formula>
    </cfRule>
  </conditionalFormatting>
  <conditionalFormatting sqref="L2017">
    <cfRule type="cellIs" dxfId="459" priority="466" operator="lessThan">
      <formula>$L$7</formula>
    </cfRule>
  </conditionalFormatting>
  <conditionalFormatting sqref="I2016">
    <cfRule type="cellIs" dxfId="458" priority="465" operator="lessThan">
      <formula>0</formula>
    </cfRule>
  </conditionalFormatting>
  <conditionalFormatting sqref="H2026:I2050">
    <cfRule type="cellIs" dxfId="457" priority="464" operator="lessThan">
      <formula>0</formula>
    </cfRule>
  </conditionalFormatting>
  <conditionalFormatting sqref="E2050">
    <cfRule type="expression" dxfId="456" priority="463">
      <formula>AND(OR(C2050="NO",C2050="REV T",C2050="DBL REV",C2050="TPL REV",C2050="QD REV"),E2050&gt;12)</formula>
    </cfRule>
  </conditionalFormatting>
  <conditionalFormatting sqref="B2038:B2050">
    <cfRule type="expression" dxfId="455" priority="461">
      <formula>Z2038="error"</formula>
    </cfRule>
  </conditionalFormatting>
  <conditionalFormatting sqref="B2038:B2050">
    <cfRule type="expression" dxfId="454" priority="460">
      <formula>AA2040="error"</formula>
    </cfRule>
  </conditionalFormatting>
  <conditionalFormatting sqref="E2050">
    <cfRule type="expression" dxfId="453" priority="459">
      <formula>AND(OR(C2050="NO",C2050="REV T",C2050="DBL REV",C2050="TPL REV",C2050="QD REV"),E2050&gt;12)</formula>
    </cfRule>
  </conditionalFormatting>
  <conditionalFormatting sqref="E2021">
    <cfRule type="expression" dxfId="452" priority="456">
      <formula>AND(E2016="EUC",E2017&gt;48,E2021="Y")</formula>
    </cfRule>
    <cfRule type="expression" dxfId="451" priority="457">
      <formula>AND(E2016="RPX",E2017&gt;48,E2021="Y")</formula>
    </cfRule>
    <cfRule type="expression" dxfId="450" priority="458">
      <formula>AND(E2016="SS",E2017&gt;48,E2021="Y")</formula>
    </cfRule>
  </conditionalFormatting>
  <conditionalFormatting sqref="I2020">
    <cfRule type="expression" dxfId="449" priority="453">
      <formula>I2020=0</formula>
    </cfRule>
    <cfRule type="expression" dxfId="448" priority="454">
      <formula>MOD(I2020,2)=0</formula>
    </cfRule>
  </conditionalFormatting>
  <conditionalFormatting sqref="E2044:E2049">
    <cfRule type="expression" dxfId="447" priority="452">
      <formula>AND(OR(C2044="NO",C2044="REV T",C2044="DBL REV",C2044="TPL REV",C2044="QD REV"),E2044&gt;12)</formula>
    </cfRule>
  </conditionalFormatting>
  <conditionalFormatting sqref="C2044:C2050">
    <cfRule type="expression" dxfId="446" priority="451">
      <formula>AND(OR(C2045="FST",C2045="REV T",C2045="DBL REV",C2045="TPL REV",C2045="QD REV"),C2044="Field SPL")</formula>
    </cfRule>
  </conditionalFormatting>
  <conditionalFormatting sqref="I2015">
    <cfRule type="expression" dxfId="445" priority="450">
      <formula>AND(E2016="EUC",E2017=432,I2015&gt;204)</formula>
    </cfRule>
  </conditionalFormatting>
  <conditionalFormatting sqref="E2017">
    <cfRule type="expression" dxfId="444" priority="446">
      <formula>(AND(E2016="EUC",E2017=432))</formula>
    </cfRule>
    <cfRule type="expression" dxfId="443" priority="447">
      <formula>AND(E2016="SS",E2017&gt;216)</formula>
    </cfRule>
    <cfRule type="expression" dxfId="442" priority="448">
      <formula>(AND(E2016="EUC",E2017&gt;216))</formula>
    </cfRule>
    <cfRule type="expression" dxfId="441" priority="449">
      <formula>AND(E2016="RPX",E2017&gt;216)</formula>
    </cfRule>
  </conditionalFormatting>
  <conditionalFormatting sqref="E2026:E2043">
    <cfRule type="expression" dxfId="440" priority="445">
      <formula>AND(OR(C2026="NO",C2026="REV T",C2026="DBL REV",C2026="TPL REV",C2026="QD REV"),E2026&gt;12)</formula>
    </cfRule>
  </conditionalFormatting>
  <conditionalFormatting sqref="C2026:C2043">
    <cfRule type="expression" dxfId="439" priority="444">
      <formula>AND(OR(C2027="FST",C2027="REV T",C2027="DBL REV",C2027="TPL REV",C2027="QD REV"),C2026="Field SPL")</formula>
    </cfRule>
  </conditionalFormatting>
  <conditionalFormatting sqref="L15 L17:L18">
    <cfRule type="containsText" dxfId="438" priority="443" operator="containsText" text="error">
      <formula>NOT(ISERROR(SEARCH("error",L15)))</formula>
    </cfRule>
  </conditionalFormatting>
  <conditionalFormatting sqref="L19:L40">
    <cfRule type="containsText" dxfId="437" priority="442" operator="containsText" text="error">
      <formula>NOT(ISERROR(SEARCH("error",L19)))</formula>
    </cfRule>
  </conditionalFormatting>
  <conditionalFormatting sqref="L41">
    <cfRule type="containsText" dxfId="436" priority="441" operator="containsText" text="error">
      <formula>NOT(ISERROR(SEARCH("error",L41)))</formula>
    </cfRule>
  </conditionalFormatting>
  <conditionalFormatting sqref="K58:K59">
    <cfRule type="containsText" dxfId="435" priority="440" operator="containsText" text="error">
      <formula>NOT(ISERROR(SEARCH("error",K58)))</formula>
    </cfRule>
  </conditionalFormatting>
  <conditionalFormatting sqref="L56 L58:L59">
    <cfRule type="containsText" dxfId="434" priority="439" operator="containsText" text="error">
      <formula>NOT(ISERROR(SEARCH("error",L56)))</formula>
    </cfRule>
  </conditionalFormatting>
  <conditionalFormatting sqref="L60:L81">
    <cfRule type="containsText" dxfId="433" priority="438" operator="containsText" text="error">
      <formula>NOT(ISERROR(SEARCH("error",L60)))</formula>
    </cfRule>
  </conditionalFormatting>
  <conditionalFormatting sqref="L82">
    <cfRule type="containsText" dxfId="432" priority="437" operator="containsText" text="error">
      <formula>NOT(ISERROR(SEARCH("error",L82)))</formula>
    </cfRule>
  </conditionalFormatting>
  <conditionalFormatting sqref="K99:K100">
    <cfRule type="containsText" dxfId="431" priority="436" operator="containsText" text="error">
      <formula>NOT(ISERROR(SEARCH("error",K99)))</formula>
    </cfRule>
  </conditionalFormatting>
  <conditionalFormatting sqref="L97 L99:L100">
    <cfRule type="containsText" dxfId="430" priority="435" operator="containsText" text="error">
      <formula>NOT(ISERROR(SEARCH("error",L97)))</formula>
    </cfRule>
  </conditionalFormatting>
  <conditionalFormatting sqref="L101:L122">
    <cfRule type="containsText" dxfId="429" priority="434" operator="containsText" text="error">
      <formula>NOT(ISERROR(SEARCH("error",L101)))</formula>
    </cfRule>
  </conditionalFormatting>
  <conditionalFormatting sqref="L123">
    <cfRule type="containsText" dxfId="428" priority="433" operator="containsText" text="error">
      <formula>NOT(ISERROR(SEARCH("error",L123)))</formula>
    </cfRule>
  </conditionalFormatting>
  <conditionalFormatting sqref="K140:K141">
    <cfRule type="containsText" dxfId="427" priority="432" operator="containsText" text="error">
      <formula>NOT(ISERROR(SEARCH("error",K140)))</formula>
    </cfRule>
  </conditionalFormatting>
  <conditionalFormatting sqref="L138 L140:L141">
    <cfRule type="containsText" dxfId="426" priority="431" operator="containsText" text="error">
      <formula>NOT(ISERROR(SEARCH("error",L138)))</formula>
    </cfRule>
  </conditionalFormatting>
  <conditionalFormatting sqref="L142:L163">
    <cfRule type="containsText" dxfId="425" priority="430" operator="containsText" text="error">
      <formula>NOT(ISERROR(SEARCH("error",L142)))</formula>
    </cfRule>
  </conditionalFormatting>
  <conditionalFormatting sqref="L164">
    <cfRule type="containsText" dxfId="424" priority="429" operator="containsText" text="error">
      <formula>NOT(ISERROR(SEARCH("error",L164)))</formula>
    </cfRule>
  </conditionalFormatting>
  <conditionalFormatting sqref="K181:K182">
    <cfRule type="containsText" dxfId="423" priority="428" operator="containsText" text="error">
      <formula>NOT(ISERROR(SEARCH("error",K181)))</formula>
    </cfRule>
  </conditionalFormatting>
  <conditionalFormatting sqref="L179 L181:L182">
    <cfRule type="containsText" dxfId="422" priority="427" operator="containsText" text="error">
      <formula>NOT(ISERROR(SEARCH("error",L179)))</formula>
    </cfRule>
  </conditionalFormatting>
  <conditionalFormatting sqref="L183:L204">
    <cfRule type="containsText" dxfId="421" priority="426" operator="containsText" text="error">
      <formula>NOT(ISERROR(SEARCH("error",L183)))</formula>
    </cfRule>
  </conditionalFormatting>
  <conditionalFormatting sqref="L205">
    <cfRule type="containsText" dxfId="420" priority="425" operator="containsText" text="error">
      <formula>NOT(ISERROR(SEARCH("error",L205)))</formula>
    </cfRule>
  </conditionalFormatting>
  <conditionalFormatting sqref="K222:K223">
    <cfRule type="containsText" dxfId="419" priority="424" operator="containsText" text="error">
      <formula>NOT(ISERROR(SEARCH("error",K222)))</formula>
    </cfRule>
  </conditionalFormatting>
  <conditionalFormatting sqref="L220 L222:L223">
    <cfRule type="containsText" dxfId="418" priority="423" operator="containsText" text="error">
      <formula>NOT(ISERROR(SEARCH("error",L220)))</formula>
    </cfRule>
  </conditionalFormatting>
  <conditionalFormatting sqref="L224:L245">
    <cfRule type="containsText" dxfId="417" priority="422" operator="containsText" text="error">
      <formula>NOT(ISERROR(SEARCH("error",L224)))</formula>
    </cfRule>
  </conditionalFormatting>
  <conditionalFormatting sqref="L246">
    <cfRule type="containsText" dxfId="416" priority="421" operator="containsText" text="error">
      <formula>NOT(ISERROR(SEARCH("error",L246)))</formula>
    </cfRule>
  </conditionalFormatting>
  <conditionalFormatting sqref="K263:K264">
    <cfRule type="containsText" dxfId="415" priority="420" operator="containsText" text="error">
      <formula>NOT(ISERROR(SEARCH("error",K263)))</formula>
    </cfRule>
  </conditionalFormatting>
  <conditionalFormatting sqref="L261 L263:L264">
    <cfRule type="containsText" dxfId="414" priority="419" operator="containsText" text="error">
      <formula>NOT(ISERROR(SEARCH("error",L261)))</formula>
    </cfRule>
  </conditionalFormatting>
  <conditionalFormatting sqref="L265:L286">
    <cfRule type="containsText" dxfId="413" priority="418" operator="containsText" text="error">
      <formula>NOT(ISERROR(SEARCH("error",L265)))</formula>
    </cfRule>
  </conditionalFormatting>
  <conditionalFormatting sqref="L287">
    <cfRule type="containsText" dxfId="412" priority="417" operator="containsText" text="error">
      <formula>NOT(ISERROR(SEARCH("error",L287)))</formula>
    </cfRule>
  </conditionalFormatting>
  <conditionalFormatting sqref="K304:K305">
    <cfRule type="containsText" dxfId="411" priority="416" operator="containsText" text="error">
      <formula>NOT(ISERROR(SEARCH("error",K304)))</formula>
    </cfRule>
  </conditionalFormatting>
  <conditionalFormatting sqref="L302 L304:L305">
    <cfRule type="containsText" dxfId="410" priority="415" operator="containsText" text="error">
      <formula>NOT(ISERROR(SEARCH("error",L302)))</formula>
    </cfRule>
  </conditionalFormatting>
  <conditionalFormatting sqref="L306:L327">
    <cfRule type="containsText" dxfId="409" priority="414" operator="containsText" text="error">
      <formula>NOT(ISERROR(SEARCH("error",L306)))</formula>
    </cfRule>
  </conditionalFormatting>
  <conditionalFormatting sqref="L328">
    <cfRule type="containsText" dxfId="408" priority="413" operator="containsText" text="error">
      <formula>NOT(ISERROR(SEARCH("error",L328)))</formula>
    </cfRule>
  </conditionalFormatting>
  <conditionalFormatting sqref="K345:K346">
    <cfRule type="containsText" dxfId="407" priority="412" operator="containsText" text="error">
      <formula>NOT(ISERROR(SEARCH("error",K345)))</formula>
    </cfRule>
  </conditionalFormatting>
  <conditionalFormatting sqref="L343 L345:L346">
    <cfRule type="containsText" dxfId="406" priority="411" operator="containsText" text="error">
      <formula>NOT(ISERROR(SEARCH("error",L343)))</formula>
    </cfRule>
  </conditionalFormatting>
  <conditionalFormatting sqref="L347:L368">
    <cfRule type="containsText" dxfId="405" priority="410" operator="containsText" text="error">
      <formula>NOT(ISERROR(SEARCH("error",L347)))</formula>
    </cfRule>
  </conditionalFormatting>
  <conditionalFormatting sqref="L369">
    <cfRule type="containsText" dxfId="404" priority="409" operator="containsText" text="error">
      <formula>NOT(ISERROR(SEARCH("error",L369)))</formula>
    </cfRule>
  </conditionalFormatting>
  <conditionalFormatting sqref="K386:K387">
    <cfRule type="containsText" dxfId="403" priority="408" operator="containsText" text="error">
      <formula>NOT(ISERROR(SEARCH("error",K386)))</formula>
    </cfRule>
  </conditionalFormatting>
  <conditionalFormatting sqref="L384 L386:L387">
    <cfRule type="containsText" dxfId="402" priority="407" operator="containsText" text="error">
      <formula>NOT(ISERROR(SEARCH("error",L384)))</formula>
    </cfRule>
  </conditionalFormatting>
  <conditionalFormatting sqref="L388:L409">
    <cfRule type="containsText" dxfId="401" priority="406" operator="containsText" text="error">
      <formula>NOT(ISERROR(SEARCH("error",L388)))</formula>
    </cfRule>
  </conditionalFormatting>
  <conditionalFormatting sqref="L410">
    <cfRule type="containsText" dxfId="400" priority="405" operator="containsText" text="error">
      <formula>NOT(ISERROR(SEARCH("error",L410)))</formula>
    </cfRule>
  </conditionalFormatting>
  <conditionalFormatting sqref="K427:K428">
    <cfRule type="containsText" dxfId="399" priority="404" operator="containsText" text="error">
      <formula>NOT(ISERROR(SEARCH("error",K427)))</formula>
    </cfRule>
  </conditionalFormatting>
  <conditionalFormatting sqref="L425 L427:L428">
    <cfRule type="containsText" dxfId="398" priority="403" operator="containsText" text="error">
      <formula>NOT(ISERROR(SEARCH("error",L425)))</formula>
    </cfRule>
  </conditionalFormatting>
  <conditionalFormatting sqref="L429:L450">
    <cfRule type="containsText" dxfId="397" priority="402" operator="containsText" text="error">
      <formula>NOT(ISERROR(SEARCH("error",L429)))</formula>
    </cfRule>
  </conditionalFormatting>
  <conditionalFormatting sqref="L451">
    <cfRule type="containsText" dxfId="396" priority="401" operator="containsText" text="error">
      <formula>NOT(ISERROR(SEARCH("error",L451)))</formula>
    </cfRule>
  </conditionalFormatting>
  <conditionalFormatting sqref="K468:K469">
    <cfRule type="containsText" dxfId="395" priority="400" operator="containsText" text="error">
      <formula>NOT(ISERROR(SEARCH("error",K468)))</formula>
    </cfRule>
  </conditionalFormatting>
  <conditionalFormatting sqref="L466 L468:L469">
    <cfRule type="containsText" dxfId="394" priority="399" operator="containsText" text="error">
      <formula>NOT(ISERROR(SEARCH("error",L466)))</formula>
    </cfRule>
  </conditionalFormatting>
  <conditionalFormatting sqref="L470:L491">
    <cfRule type="containsText" dxfId="393" priority="398" operator="containsText" text="error">
      <formula>NOT(ISERROR(SEARCH("error",L470)))</formula>
    </cfRule>
  </conditionalFormatting>
  <conditionalFormatting sqref="L492">
    <cfRule type="containsText" dxfId="392" priority="397" operator="containsText" text="error">
      <formula>NOT(ISERROR(SEARCH("error",L492)))</formula>
    </cfRule>
  </conditionalFormatting>
  <conditionalFormatting sqref="K509:K510">
    <cfRule type="containsText" dxfId="391" priority="396" operator="containsText" text="error">
      <formula>NOT(ISERROR(SEARCH("error",K509)))</formula>
    </cfRule>
  </conditionalFormatting>
  <conditionalFormatting sqref="L507 L509:L510">
    <cfRule type="containsText" dxfId="390" priority="395" operator="containsText" text="error">
      <formula>NOT(ISERROR(SEARCH("error",L507)))</formula>
    </cfRule>
  </conditionalFormatting>
  <conditionalFormatting sqref="L511:L532">
    <cfRule type="containsText" dxfId="389" priority="394" operator="containsText" text="error">
      <formula>NOT(ISERROR(SEARCH("error",L511)))</formula>
    </cfRule>
  </conditionalFormatting>
  <conditionalFormatting sqref="L533">
    <cfRule type="containsText" dxfId="388" priority="393" operator="containsText" text="error">
      <formula>NOT(ISERROR(SEARCH("error",L533)))</formula>
    </cfRule>
  </conditionalFormatting>
  <conditionalFormatting sqref="K550:K551">
    <cfRule type="containsText" dxfId="387" priority="392" operator="containsText" text="error">
      <formula>NOT(ISERROR(SEARCH("error",K550)))</formula>
    </cfRule>
  </conditionalFormatting>
  <conditionalFormatting sqref="L548 L550:L551">
    <cfRule type="containsText" dxfId="386" priority="391" operator="containsText" text="error">
      <formula>NOT(ISERROR(SEARCH("error",L548)))</formula>
    </cfRule>
  </conditionalFormatting>
  <conditionalFormatting sqref="L552:L573">
    <cfRule type="containsText" dxfId="385" priority="390" operator="containsText" text="error">
      <formula>NOT(ISERROR(SEARCH("error",L552)))</formula>
    </cfRule>
  </conditionalFormatting>
  <conditionalFormatting sqref="L574">
    <cfRule type="containsText" dxfId="384" priority="389" operator="containsText" text="error">
      <formula>NOT(ISERROR(SEARCH("error",L574)))</formula>
    </cfRule>
  </conditionalFormatting>
  <conditionalFormatting sqref="K591:K592">
    <cfRule type="containsText" dxfId="383" priority="388" operator="containsText" text="error">
      <formula>NOT(ISERROR(SEARCH("error",K591)))</formula>
    </cfRule>
  </conditionalFormatting>
  <conditionalFormatting sqref="L589 L591:L592">
    <cfRule type="containsText" dxfId="382" priority="387" operator="containsText" text="error">
      <formula>NOT(ISERROR(SEARCH("error",L589)))</formula>
    </cfRule>
  </conditionalFormatting>
  <conditionalFormatting sqref="L593:L614">
    <cfRule type="containsText" dxfId="381" priority="386" operator="containsText" text="error">
      <formula>NOT(ISERROR(SEARCH("error",L593)))</formula>
    </cfRule>
  </conditionalFormatting>
  <conditionalFormatting sqref="L615">
    <cfRule type="containsText" dxfId="380" priority="385" operator="containsText" text="error">
      <formula>NOT(ISERROR(SEARCH("error",L615)))</formula>
    </cfRule>
  </conditionalFormatting>
  <conditionalFormatting sqref="K632:K633">
    <cfRule type="containsText" dxfId="379" priority="384" operator="containsText" text="error">
      <formula>NOT(ISERROR(SEARCH("error",K632)))</formula>
    </cfRule>
  </conditionalFormatting>
  <conditionalFormatting sqref="L630 L632:L633">
    <cfRule type="containsText" dxfId="378" priority="383" operator="containsText" text="error">
      <formula>NOT(ISERROR(SEARCH("error",L630)))</formula>
    </cfRule>
  </conditionalFormatting>
  <conditionalFormatting sqref="L634:L655">
    <cfRule type="containsText" dxfId="377" priority="382" operator="containsText" text="error">
      <formula>NOT(ISERROR(SEARCH("error",L634)))</formula>
    </cfRule>
  </conditionalFormatting>
  <conditionalFormatting sqref="L656">
    <cfRule type="containsText" dxfId="376" priority="381" operator="containsText" text="error">
      <formula>NOT(ISERROR(SEARCH("error",L656)))</formula>
    </cfRule>
  </conditionalFormatting>
  <conditionalFormatting sqref="K673:K674">
    <cfRule type="containsText" dxfId="375" priority="380" operator="containsText" text="error">
      <formula>NOT(ISERROR(SEARCH("error",K673)))</formula>
    </cfRule>
  </conditionalFormatting>
  <conditionalFormatting sqref="L671 L673:L674">
    <cfRule type="containsText" dxfId="374" priority="379" operator="containsText" text="error">
      <formula>NOT(ISERROR(SEARCH("error",L671)))</formula>
    </cfRule>
  </conditionalFormatting>
  <conditionalFormatting sqref="L675:L696">
    <cfRule type="containsText" dxfId="373" priority="378" operator="containsText" text="error">
      <formula>NOT(ISERROR(SEARCH("error",L675)))</formula>
    </cfRule>
  </conditionalFormatting>
  <conditionalFormatting sqref="L697">
    <cfRule type="containsText" dxfId="372" priority="377" operator="containsText" text="error">
      <formula>NOT(ISERROR(SEARCH("error",L697)))</formula>
    </cfRule>
  </conditionalFormatting>
  <conditionalFormatting sqref="K714:K715">
    <cfRule type="containsText" dxfId="371" priority="376" operator="containsText" text="error">
      <formula>NOT(ISERROR(SEARCH("error",K714)))</formula>
    </cfRule>
  </conditionalFormatting>
  <conditionalFormatting sqref="L712 L714:L715">
    <cfRule type="containsText" dxfId="370" priority="375" operator="containsText" text="error">
      <formula>NOT(ISERROR(SEARCH("error",L712)))</formula>
    </cfRule>
  </conditionalFormatting>
  <conditionalFormatting sqref="L716:L737">
    <cfRule type="containsText" dxfId="369" priority="374" operator="containsText" text="error">
      <formula>NOT(ISERROR(SEARCH("error",L716)))</formula>
    </cfRule>
  </conditionalFormatting>
  <conditionalFormatting sqref="L738">
    <cfRule type="containsText" dxfId="368" priority="373" operator="containsText" text="error">
      <formula>NOT(ISERROR(SEARCH("error",L738)))</formula>
    </cfRule>
  </conditionalFormatting>
  <conditionalFormatting sqref="K755:K756">
    <cfRule type="containsText" dxfId="367" priority="372" operator="containsText" text="error">
      <formula>NOT(ISERROR(SEARCH("error",K755)))</formula>
    </cfRule>
  </conditionalFormatting>
  <conditionalFormatting sqref="L753 L755:L756">
    <cfRule type="containsText" dxfId="366" priority="371" operator="containsText" text="error">
      <formula>NOT(ISERROR(SEARCH("error",L753)))</formula>
    </cfRule>
  </conditionalFormatting>
  <conditionalFormatting sqref="L757:L778">
    <cfRule type="containsText" dxfId="365" priority="370" operator="containsText" text="error">
      <formula>NOT(ISERROR(SEARCH("error",L757)))</formula>
    </cfRule>
  </conditionalFormatting>
  <conditionalFormatting sqref="L779">
    <cfRule type="containsText" dxfId="364" priority="369" operator="containsText" text="error">
      <formula>NOT(ISERROR(SEARCH("error",L779)))</formula>
    </cfRule>
  </conditionalFormatting>
  <conditionalFormatting sqref="K796:K797">
    <cfRule type="containsText" dxfId="363" priority="368" operator="containsText" text="error">
      <formula>NOT(ISERROR(SEARCH("error",K796)))</formula>
    </cfRule>
  </conditionalFormatting>
  <conditionalFormatting sqref="L794 L796:L797">
    <cfRule type="containsText" dxfId="362" priority="367" operator="containsText" text="error">
      <formula>NOT(ISERROR(SEARCH("error",L794)))</formula>
    </cfRule>
  </conditionalFormatting>
  <conditionalFormatting sqref="L798:L819">
    <cfRule type="containsText" dxfId="361" priority="366" operator="containsText" text="error">
      <formula>NOT(ISERROR(SEARCH("error",L798)))</formula>
    </cfRule>
  </conditionalFormatting>
  <conditionalFormatting sqref="L820">
    <cfRule type="containsText" dxfId="360" priority="365" operator="containsText" text="error">
      <formula>NOT(ISERROR(SEARCH("error",L820)))</formula>
    </cfRule>
  </conditionalFormatting>
  <conditionalFormatting sqref="K837:K838">
    <cfRule type="containsText" dxfId="359" priority="364" operator="containsText" text="error">
      <formula>NOT(ISERROR(SEARCH("error",K837)))</formula>
    </cfRule>
  </conditionalFormatting>
  <conditionalFormatting sqref="L835 L837:L838">
    <cfRule type="containsText" dxfId="358" priority="363" operator="containsText" text="error">
      <formula>NOT(ISERROR(SEARCH("error",L835)))</formula>
    </cfRule>
  </conditionalFormatting>
  <conditionalFormatting sqref="L839:L860">
    <cfRule type="containsText" dxfId="357" priority="362" operator="containsText" text="error">
      <formula>NOT(ISERROR(SEARCH("error",L839)))</formula>
    </cfRule>
  </conditionalFormatting>
  <conditionalFormatting sqref="L861">
    <cfRule type="containsText" dxfId="356" priority="361" operator="containsText" text="error">
      <formula>NOT(ISERROR(SEARCH("error",L861)))</formula>
    </cfRule>
  </conditionalFormatting>
  <conditionalFormatting sqref="K878:K879">
    <cfRule type="containsText" dxfId="355" priority="360" operator="containsText" text="error">
      <formula>NOT(ISERROR(SEARCH("error",K878)))</formula>
    </cfRule>
  </conditionalFormatting>
  <conditionalFormatting sqref="L876 L878:L879">
    <cfRule type="containsText" dxfId="354" priority="359" operator="containsText" text="error">
      <formula>NOT(ISERROR(SEARCH("error",L876)))</formula>
    </cfRule>
  </conditionalFormatting>
  <conditionalFormatting sqref="L880:L901">
    <cfRule type="containsText" dxfId="353" priority="358" operator="containsText" text="error">
      <formula>NOT(ISERROR(SEARCH("error",L880)))</formula>
    </cfRule>
  </conditionalFormatting>
  <conditionalFormatting sqref="L902">
    <cfRule type="containsText" dxfId="352" priority="357" operator="containsText" text="error">
      <formula>NOT(ISERROR(SEARCH("error",L902)))</formula>
    </cfRule>
  </conditionalFormatting>
  <conditionalFormatting sqref="K919:K920">
    <cfRule type="containsText" dxfId="351" priority="356" operator="containsText" text="error">
      <formula>NOT(ISERROR(SEARCH("error",K919)))</formula>
    </cfRule>
  </conditionalFormatting>
  <conditionalFormatting sqref="L917 L919:L920">
    <cfRule type="containsText" dxfId="350" priority="355" operator="containsText" text="error">
      <formula>NOT(ISERROR(SEARCH("error",L917)))</formula>
    </cfRule>
  </conditionalFormatting>
  <conditionalFormatting sqref="L921:L942">
    <cfRule type="containsText" dxfId="349" priority="354" operator="containsText" text="error">
      <formula>NOT(ISERROR(SEARCH("error",L921)))</formula>
    </cfRule>
  </conditionalFormatting>
  <conditionalFormatting sqref="L943">
    <cfRule type="containsText" dxfId="348" priority="353" operator="containsText" text="error">
      <formula>NOT(ISERROR(SEARCH("error",L943)))</formula>
    </cfRule>
  </conditionalFormatting>
  <conditionalFormatting sqref="K960:K961">
    <cfRule type="containsText" dxfId="347" priority="352" operator="containsText" text="error">
      <formula>NOT(ISERROR(SEARCH("error",K960)))</formula>
    </cfRule>
  </conditionalFormatting>
  <conditionalFormatting sqref="L958 L960:L961">
    <cfRule type="containsText" dxfId="346" priority="351" operator="containsText" text="error">
      <formula>NOT(ISERROR(SEARCH("error",L958)))</formula>
    </cfRule>
  </conditionalFormatting>
  <conditionalFormatting sqref="L962:L983">
    <cfRule type="containsText" dxfId="345" priority="350" operator="containsText" text="error">
      <formula>NOT(ISERROR(SEARCH("error",L962)))</formula>
    </cfRule>
  </conditionalFormatting>
  <conditionalFormatting sqref="L984">
    <cfRule type="containsText" dxfId="344" priority="349" operator="containsText" text="error">
      <formula>NOT(ISERROR(SEARCH("error",L984)))</formula>
    </cfRule>
  </conditionalFormatting>
  <conditionalFormatting sqref="K1001:K1002">
    <cfRule type="containsText" dxfId="343" priority="348" operator="containsText" text="error">
      <formula>NOT(ISERROR(SEARCH("error",K1001)))</formula>
    </cfRule>
  </conditionalFormatting>
  <conditionalFormatting sqref="L999 L1001:L1002">
    <cfRule type="containsText" dxfId="342" priority="347" operator="containsText" text="error">
      <formula>NOT(ISERROR(SEARCH("error",L999)))</formula>
    </cfRule>
  </conditionalFormatting>
  <conditionalFormatting sqref="L1003:L1024">
    <cfRule type="containsText" dxfId="341" priority="346" operator="containsText" text="error">
      <formula>NOT(ISERROR(SEARCH("error",L1003)))</formula>
    </cfRule>
  </conditionalFormatting>
  <conditionalFormatting sqref="L1025">
    <cfRule type="containsText" dxfId="340" priority="345" operator="containsText" text="error">
      <formula>NOT(ISERROR(SEARCH("error",L1025)))</formula>
    </cfRule>
  </conditionalFormatting>
  <conditionalFormatting sqref="K1042:K1043">
    <cfRule type="containsText" dxfId="339" priority="344" operator="containsText" text="error">
      <formula>NOT(ISERROR(SEARCH("error",K1042)))</formula>
    </cfRule>
  </conditionalFormatting>
  <conditionalFormatting sqref="L1040 L1042:L1043">
    <cfRule type="containsText" dxfId="338" priority="343" operator="containsText" text="error">
      <formula>NOT(ISERROR(SEARCH("error",L1040)))</formula>
    </cfRule>
  </conditionalFormatting>
  <conditionalFormatting sqref="L1044:L1065">
    <cfRule type="containsText" dxfId="337" priority="342" operator="containsText" text="error">
      <formula>NOT(ISERROR(SEARCH("error",L1044)))</formula>
    </cfRule>
  </conditionalFormatting>
  <conditionalFormatting sqref="L1066">
    <cfRule type="containsText" dxfId="336" priority="341" operator="containsText" text="error">
      <formula>NOT(ISERROR(SEARCH("error",L1066)))</formula>
    </cfRule>
  </conditionalFormatting>
  <conditionalFormatting sqref="K1083:K1084">
    <cfRule type="containsText" dxfId="335" priority="340" operator="containsText" text="error">
      <formula>NOT(ISERROR(SEARCH("error",K1083)))</formula>
    </cfRule>
  </conditionalFormatting>
  <conditionalFormatting sqref="L1081 L1083:L1084">
    <cfRule type="containsText" dxfId="334" priority="339" operator="containsText" text="error">
      <formula>NOT(ISERROR(SEARCH("error",L1081)))</formula>
    </cfRule>
  </conditionalFormatting>
  <conditionalFormatting sqref="L1085:L1106">
    <cfRule type="containsText" dxfId="333" priority="338" operator="containsText" text="error">
      <formula>NOT(ISERROR(SEARCH("error",L1085)))</formula>
    </cfRule>
  </conditionalFormatting>
  <conditionalFormatting sqref="L1107">
    <cfRule type="containsText" dxfId="332" priority="337" operator="containsText" text="error">
      <formula>NOT(ISERROR(SEARCH("error",L1107)))</formula>
    </cfRule>
  </conditionalFormatting>
  <conditionalFormatting sqref="K1124:K1125">
    <cfRule type="containsText" dxfId="331" priority="336" operator="containsText" text="error">
      <formula>NOT(ISERROR(SEARCH("error",K1124)))</formula>
    </cfRule>
  </conditionalFormatting>
  <conditionalFormatting sqref="L1122 L1124:L1125">
    <cfRule type="containsText" dxfId="330" priority="335" operator="containsText" text="error">
      <formula>NOT(ISERROR(SEARCH("error",L1122)))</formula>
    </cfRule>
  </conditionalFormatting>
  <conditionalFormatting sqref="L1126:L1147">
    <cfRule type="containsText" dxfId="329" priority="334" operator="containsText" text="error">
      <formula>NOT(ISERROR(SEARCH("error",L1126)))</formula>
    </cfRule>
  </conditionalFormatting>
  <conditionalFormatting sqref="L1148">
    <cfRule type="containsText" dxfId="328" priority="333" operator="containsText" text="error">
      <formula>NOT(ISERROR(SEARCH("error",L1148)))</formula>
    </cfRule>
  </conditionalFormatting>
  <conditionalFormatting sqref="K1165:K1166">
    <cfRule type="containsText" dxfId="327" priority="332" operator="containsText" text="error">
      <formula>NOT(ISERROR(SEARCH("error",K1165)))</formula>
    </cfRule>
  </conditionalFormatting>
  <conditionalFormatting sqref="L1163 L1165:L1166">
    <cfRule type="containsText" dxfId="326" priority="331" operator="containsText" text="error">
      <formula>NOT(ISERROR(SEARCH("error",L1163)))</formula>
    </cfRule>
  </conditionalFormatting>
  <conditionalFormatting sqref="L1167:L1188">
    <cfRule type="containsText" dxfId="325" priority="330" operator="containsText" text="error">
      <formula>NOT(ISERROR(SEARCH("error",L1167)))</formula>
    </cfRule>
  </conditionalFormatting>
  <conditionalFormatting sqref="L1189">
    <cfRule type="containsText" dxfId="324" priority="329" operator="containsText" text="error">
      <formula>NOT(ISERROR(SEARCH("error",L1189)))</formula>
    </cfRule>
  </conditionalFormatting>
  <conditionalFormatting sqref="K1206:K1207">
    <cfRule type="containsText" dxfId="323" priority="328" operator="containsText" text="error">
      <formula>NOT(ISERROR(SEARCH("error",K1206)))</formula>
    </cfRule>
  </conditionalFormatting>
  <conditionalFormatting sqref="L1204 L1206:L1207">
    <cfRule type="containsText" dxfId="322" priority="327" operator="containsText" text="error">
      <formula>NOT(ISERROR(SEARCH("error",L1204)))</formula>
    </cfRule>
  </conditionalFormatting>
  <conditionalFormatting sqref="L1208:L1229">
    <cfRule type="containsText" dxfId="321" priority="326" operator="containsText" text="error">
      <formula>NOT(ISERROR(SEARCH("error",L1208)))</formula>
    </cfRule>
  </conditionalFormatting>
  <conditionalFormatting sqref="L1230">
    <cfRule type="containsText" dxfId="320" priority="325" operator="containsText" text="error">
      <formula>NOT(ISERROR(SEARCH("error",L1230)))</formula>
    </cfRule>
  </conditionalFormatting>
  <conditionalFormatting sqref="K1247:K1248">
    <cfRule type="containsText" dxfId="319" priority="324" operator="containsText" text="error">
      <formula>NOT(ISERROR(SEARCH("error",K1247)))</formula>
    </cfRule>
  </conditionalFormatting>
  <conditionalFormatting sqref="L1245 L1247:L1248">
    <cfRule type="containsText" dxfId="318" priority="323" operator="containsText" text="error">
      <formula>NOT(ISERROR(SEARCH("error",L1245)))</formula>
    </cfRule>
  </conditionalFormatting>
  <conditionalFormatting sqref="L1249:L1270">
    <cfRule type="containsText" dxfId="317" priority="322" operator="containsText" text="error">
      <formula>NOT(ISERROR(SEARCH("error",L1249)))</formula>
    </cfRule>
  </conditionalFormatting>
  <conditionalFormatting sqref="L1271">
    <cfRule type="containsText" dxfId="316" priority="321" operator="containsText" text="error">
      <formula>NOT(ISERROR(SEARCH("error",L1271)))</formula>
    </cfRule>
  </conditionalFormatting>
  <conditionalFormatting sqref="K1288:K1289">
    <cfRule type="containsText" dxfId="315" priority="320" operator="containsText" text="error">
      <formula>NOT(ISERROR(SEARCH("error",K1288)))</formula>
    </cfRule>
  </conditionalFormatting>
  <conditionalFormatting sqref="L1286 L1288:L1289">
    <cfRule type="containsText" dxfId="314" priority="319" operator="containsText" text="error">
      <formula>NOT(ISERROR(SEARCH("error",L1286)))</formula>
    </cfRule>
  </conditionalFormatting>
  <conditionalFormatting sqref="L1290:L1311">
    <cfRule type="containsText" dxfId="313" priority="318" operator="containsText" text="error">
      <formula>NOT(ISERROR(SEARCH("error",L1290)))</formula>
    </cfRule>
  </conditionalFormatting>
  <conditionalFormatting sqref="L1312">
    <cfRule type="containsText" dxfId="312" priority="317" operator="containsText" text="error">
      <formula>NOT(ISERROR(SEARCH("error",L1312)))</formula>
    </cfRule>
  </conditionalFormatting>
  <conditionalFormatting sqref="K1329:K1330">
    <cfRule type="containsText" dxfId="311" priority="316" operator="containsText" text="error">
      <formula>NOT(ISERROR(SEARCH("error",K1329)))</formula>
    </cfRule>
  </conditionalFormatting>
  <conditionalFormatting sqref="L1327 L1329:L1330">
    <cfRule type="containsText" dxfId="310" priority="315" operator="containsText" text="error">
      <formula>NOT(ISERROR(SEARCH("error",L1327)))</formula>
    </cfRule>
  </conditionalFormatting>
  <conditionalFormatting sqref="L1331:L1352">
    <cfRule type="containsText" dxfId="309" priority="314" operator="containsText" text="error">
      <formula>NOT(ISERROR(SEARCH("error",L1331)))</formula>
    </cfRule>
  </conditionalFormatting>
  <conditionalFormatting sqref="L1353">
    <cfRule type="containsText" dxfId="308" priority="313" operator="containsText" text="error">
      <formula>NOT(ISERROR(SEARCH("error",L1353)))</formula>
    </cfRule>
  </conditionalFormatting>
  <conditionalFormatting sqref="K1370:K1371">
    <cfRule type="containsText" dxfId="307" priority="312" operator="containsText" text="error">
      <formula>NOT(ISERROR(SEARCH("error",K1370)))</formula>
    </cfRule>
  </conditionalFormatting>
  <conditionalFormatting sqref="L1368 L1370:L1371">
    <cfRule type="containsText" dxfId="306" priority="311" operator="containsText" text="error">
      <formula>NOT(ISERROR(SEARCH("error",L1368)))</formula>
    </cfRule>
  </conditionalFormatting>
  <conditionalFormatting sqref="L1372:L1393">
    <cfRule type="containsText" dxfId="305" priority="310" operator="containsText" text="error">
      <formula>NOT(ISERROR(SEARCH("error",L1372)))</formula>
    </cfRule>
  </conditionalFormatting>
  <conditionalFormatting sqref="L1394">
    <cfRule type="containsText" dxfId="304" priority="309" operator="containsText" text="error">
      <formula>NOT(ISERROR(SEARCH("error",L1394)))</formula>
    </cfRule>
  </conditionalFormatting>
  <conditionalFormatting sqref="K1411:K1412">
    <cfRule type="containsText" dxfId="303" priority="308" operator="containsText" text="error">
      <formula>NOT(ISERROR(SEARCH("error",K1411)))</formula>
    </cfRule>
  </conditionalFormatting>
  <conditionalFormatting sqref="L1409 L1411:L1412">
    <cfRule type="containsText" dxfId="302" priority="307" operator="containsText" text="error">
      <formula>NOT(ISERROR(SEARCH("error",L1409)))</formula>
    </cfRule>
  </conditionalFormatting>
  <conditionalFormatting sqref="L1413:L1434">
    <cfRule type="containsText" dxfId="301" priority="306" operator="containsText" text="error">
      <formula>NOT(ISERROR(SEARCH("error",L1413)))</formula>
    </cfRule>
  </conditionalFormatting>
  <conditionalFormatting sqref="L1435">
    <cfRule type="containsText" dxfId="300" priority="305" operator="containsText" text="error">
      <formula>NOT(ISERROR(SEARCH("error",L1435)))</formula>
    </cfRule>
  </conditionalFormatting>
  <conditionalFormatting sqref="K1452:K1453">
    <cfRule type="containsText" dxfId="299" priority="304" operator="containsText" text="error">
      <formula>NOT(ISERROR(SEARCH("error",K1452)))</formula>
    </cfRule>
  </conditionalFormatting>
  <conditionalFormatting sqref="L1450 L1452:L1453">
    <cfRule type="containsText" dxfId="298" priority="303" operator="containsText" text="error">
      <formula>NOT(ISERROR(SEARCH("error",L1450)))</formula>
    </cfRule>
  </conditionalFormatting>
  <conditionalFormatting sqref="L1454:L1475">
    <cfRule type="containsText" dxfId="297" priority="302" operator="containsText" text="error">
      <formula>NOT(ISERROR(SEARCH("error",L1454)))</formula>
    </cfRule>
  </conditionalFormatting>
  <conditionalFormatting sqref="L1476">
    <cfRule type="containsText" dxfId="296" priority="301" operator="containsText" text="error">
      <formula>NOT(ISERROR(SEARCH("error",L1476)))</formula>
    </cfRule>
  </conditionalFormatting>
  <conditionalFormatting sqref="K1493:K1494">
    <cfRule type="containsText" dxfId="295" priority="300" operator="containsText" text="error">
      <formula>NOT(ISERROR(SEARCH("error",K1493)))</formula>
    </cfRule>
  </conditionalFormatting>
  <conditionalFormatting sqref="L1491 L1493:L1494">
    <cfRule type="containsText" dxfId="294" priority="299" operator="containsText" text="error">
      <formula>NOT(ISERROR(SEARCH("error",L1491)))</formula>
    </cfRule>
  </conditionalFormatting>
  <conditionalFormatting sqref="L1495:L1516">
    <cfRule type="containsText" dxfId="293" priority="298" operator="containsText" text="error">
      <formula>NOT(ISERROR(SEARCH("error",L1495)))</formula>
    </cfRule>
  </conditionalFormatting>
  <conditionalFormatting sqref="L1517">
    <cfRule type="containsText" dxfId="292" priority="297" operator="containsText" text="error">
      <formula>NOT(ISERROR(SEARCH("error",L1517)))</formula>
    </cfRule>
  </conditionalFormatting>
  <conditionalFormatting sqref="K1534:K1535">
    <cfRule type="containsText" dxfId="291" priority="296" operator="containsText" text="error">
      <formula>NOT(ISERROR(SEARCH("error",K1534)))</formula>
    </cfRule>
  </conditionalFormatting>
  <conditionalFormatting sqref="L1532 L1534:L1535">
    <cfRule type="containsText" dxfId="290" priority="295" operator="containsText" text="error">
      <formula>NOT(ISERROR(SEARCH("error",L1532)))</formula>
    </cfRule>
  </conditionalFormatting>
  <conditionalFormatting sqref="L1536:L1557">
    <cfRule type="containsText" dxfId="289" priority="294" operator="containsText" text="error">
      <formula>NOT(ISERROR(SEARCH("error",L1536)))</formula>
    </cfRule>
  </conditionalFormatting>
  <conditionalFormatting sqref="L1558">
    <cfRule type="containsText" dxfId="288" priority="293" operator="containsText" text="error">
      <formula>NOT(ISERROR(SEARCH("error",L1558)))</formula>
    </cfRule>
  </conditionalFormatting>
  <conditionalFormatting sqref="K1575:K1576">
    <cfRule type="containsText" dxfId="287" priority="292" operator="containsText" text="error">
      <formula>NOT(ISERROR(SEARCH("error",K1575)))</formula>
    </cfRule>
  </conditionalFormatting>
  <conditionalFormatting sqref="L1573 L1575:L1576">
    <cfRule type="containsText" dxfId="286" priority="291" operator="containsText" text="error">
      <formula>NOT(ISERROR(SEARCH("error",L1573)))</formula>
    </cfRule>
  </conditionalFormatting>
  <conditionalFormatting sqref="L1577:L1598">
    <cfRule type="containsText" dxfId="285" priority="290" operator="containsText" text="error">
      <formula>NOT(ISERROR(SEARCH("error",L1577)))</formula>
    </cfRule>
  </conditionalFormatting>
  <conditionalFormatting sqref="L1599">
    <cfRule type="containsText" dxfId="284" priority="289" operator="containsText" text="error">
      <formula>NOT(ISERROR(SEARCH("error",L1599)))</formula>
    </cfRule>
  </conditionalFormatting>
  <conditionalFormatting sqref="K1616:K1617">
    <cfRule type="containsText" dxfId="283" priority="288" operator="containsText" text="error">
      <formula>NOT(ISERROR(SEARCH("error",K1616)))</formula>
    </cfRule>
  </conditionalFormatting>
  <conditionalFormatting sqref="L1614 L1616:L1617">
    <cfRule type="containsText" dxfId="282" priority="287" operator="containsText" text="error">
      <formula>NOT(ISERROR(SEARCH("error",L1614)))</formula>
    </cfRule>
  </conditionalFormatting>
  <conditionalFormatting sqref="L1618:L1639">
    <cfRule type="containsText" dxfId="281" priority="286" operator="containsText" text="error">
      <formula>NOT(ISERROR(SEARCH("error",L1618)))</formula>
    </cfRule>
  </conditionalFormatting>
  <conditionalFormatting sqref="L1640">
    <cfRule type="containsText" dxfId="280" priority="285" operator="containsText" text="error">
      <formula>NOT(ISERROR(SEARCH("error",L1640)))</formula>
    </cfRule>
  </conditionalFormatting>
  <conditionalFormatting sqref="K1657:K1658">
    <cfRule type="containsText" dxfId="279" priority="284" operator="containsText" text="error">
      <formula>NOT(ISERROR(SEARCH("error",K1657)))</formula>
    </cfRule>
  </conditionalFormatting>
  <conditionalFormatting sqref="L1655 L1657:L1658">
    <cfRule type="containsText" dxfId="278" priority="283" operator="containsText" text="error">
      <formula>NOT(ISERROR(SEARCH("error",L1655)))</formula>
    </cfRule>
  </conditionalFormatting>
  <conditionalFormatting sqref="L1659:L1680">
    <cfRule type="containsText" dxfId="277" priority="282" operator="containsText" text="error">
      <formula>NOT(ISERROR(SEARCH("error",L1659)))</formula>
    </cfRule>
  </conditionalFormatting>
  <conditionalFormatting sqref="L1681">
    <cfRule type="containsText" dxfId="276" priority="281" operator="containsText" text="error">
      <formula>NOT(ISERROR(SEARCH("error",L1681)))</formula>
    </cfRule>
  </conditionalFormatting>
  <conditionalFormatting sqref="K1698:K1699">
    <cfRule type="containsText" dxfId="275" priority="280" operator="containsText" text="error">
      <formula>NOT(ISERROR(SEARCH("error",K1698)))</formula>
    </cfRule>
  </conditionalFormatting>
  <conditionalFormatting sqref="L1696 L1698:L1699">
    <cfRule type="containsText" dxfId="274" priority="279" operator="containsText" text="error">
      <formula>NOT(ISERROR(SEARCH("error",L1696)))</formula>
    </cfRule>
  </conditionalFormatting>
  <conditionalFormatting sqref="L1700:L1721">
    <cfRule type="containsText" dxfId="273" priority="278" operator="containsText" text="error">
      <formula>NOT(ISERROR(SEARCH("error",L1700)))</formula>
    </cfRule>
  </conditionalFormatting>
  <conditionalFormatting sqref="L1722">
    <cfRule type="containsText" dxfId="272" priority="277" operator="containsText" text="error">
      <formula>NOT(ISERROR(SEARCH("error",L1722)))</formula>
    </cfRule>
  </conditionalFormatting>
  <conditionalFormatting sqref="K1739:K1740">
    <cfRule type="containsText" dxfId="271" priority="276" operator="containsText" text="error">
      <formula>NOT(ISERROR(SEARCH("error",K1739)))</formula>
    </cfRule>
  </conditionalFormatting>
  <conditionalFormatting sqref="L1737 L1739:L1740">
    <cfRule type="containsText" dxfId="270" priority="275" operator="containsText" text="error">
      <formula>NOT(ISERROR(SEARCH("error",L1737)))</formula>
    </cfRule>
  </conditionalFormatting>
  <conditionalFormatting sqref="L1741:L1762">
    <cfRule type="containsText" dxfId="269" priority="274" operator="containsText" text="error">
      <formula>NOT(ISERROR(SEARCH("error",L1741)))</formula>
    </cfRule>
  </conditionalFormatting>
  <conditionalFormatting sqref="L1763">
    <cfRule type="containsText" dxfId="268" priority="273" operator="containsText" text="error">
      <formula>NOT(ISERROR(SEARCH("error",L1763)))</formula>
    </cfRule>
  </conditionalFormatting>
  <conditionalFormatting sqref="K1780:K1781">
    <cfRule type="containsText" dxfId="267" priority="272" operator="containsText" text="error">
      <formula>NOT(ISERROR(SEARCH("error",K1780)))</formula>
    </cfRule>
  </conditionalFormatting>
  <conditionalFormatting sqref="L1778 L1780:L1781">
    <cfRule type="containsText" dxfId="266" priority="271" operator="containsText" text="error">
      <formula>NOT(ISERROR(SEARCH("error",L1778)))</formula>
    </cfRule>
  </conditionalFormatting>
  <conditionalFormatting sqref="L1782:L1803">
    <cfRule type="containsText" dxfId="265" priority="270" operator="containsText" text="error">
      <formula>NOT(ISERROR(SEARCH("error",L1782)))</formula>
    </cfRule>
  </conditionalFormatting>
  <conditionalFormatting sqref="L1804">
    <cfRule type="containsText" dxfId="264" priority="269" operator="containsText" text="error">
      <formula>NOT(ISERROR(SEARCH("error",L1804)))</formula>
    </cfRule>
  </conditionalFormatting>
  <conditionalFormatting sqref="K1821:K1822">
    <cfRule type="containsText" dxfId="263" priority="268" operator="containsText" text="error">
      <formula>NOT(ISERROR(SEARCH("error",K1821)))</formula>
    </cfRule>
  </conditionalFormatting>
  <conditionalFormatting sqref="L1819 L1821:L1822">
    <cfRule type="containsText" dxfId="262" priority="267" operator="containsText" text="error">
      <formula>NOT(ISERROR(SEARCH("error",L1819)))</formula>
    </cfRule>
  </conditionalFormatting>
  <conditionalFormatting sqref="L1823:L1844">
    <cfRule type="containsText" dxfId="261" priority="266" operator="containsText" text="error">
      <formula>NOT(ISERROR(SEARCH("error",L1823)))</formula>
    </cfRule>
  </conditionalFormatting>
  <conditionalFormatting sqref="L1845">
    <cfRule type="containsText" dxfId="260" priority="265" operator="containsText" text="error">
      <formula>NOT(ISERROR(SEARCH("error",L1845)))</formula>
    </cfRule>
  </conditionalFormatting>
  <conditionalFormatting sqref="K1862:K1863">
    <cfRule type="containsText" dxfId="259" priority="264" operator="containsText" text="error">
      <formula>NOT(ISERROR(SEARCH("error",K1862)))</formula>
    </cfRule>
  </conditionalFormatting>
  <conditionalFormatting sqref="L1860 L1862:L1863">
    <cfRule type="containsText" dxfId="258" priority="263" operator="containsText" text="error">
      <formula>NOT(ISERROR(SEARCH("error",L1860)))</formula>
    </cfRule>
  </conditionalFormatting>
  <conditionalFormatting sqref="L1864:L1885">
    <cfRule type="containsText" dxfId="257" priority="262" operator="containsText" text="error">
      <formula>NOT(ISERROR(SEARCH("error",L1864)))</formula>
    </cfRule>
  </conditionalFormatting>
  <conditionalFormatting sqref="L1886">
    <cfRule type="containsText" dxfId="256" priority="261" operator="containsText" text="error">
      <formula>NOT(ISERROR(SEARCH("error",L1886)))</formula>
    </cfRule>
  </conditionalFormatting>
  <conditionalFormatting sqref="K1903:K1904">
    <cfRule type="containsText" dxfId="255" priority="260" operator="containsText" text="error">
      <formula>NOT(ISERROR(SEARCH("error",K1903)))</formula>
    </cfRule>
  </conditionalFormatting>
  <conditionalFormatting sqref="L1901 L1903:L1904">
    <cfRule type="containsText" dxfId="254" priority="259" operator="containsText" text="error">
      <formula>NOT(ISERROR(SEARCH("error",L1901)))</formula>
    </cfRule>
  </conditionalFormatting>
  <conditionalFormatting sqref="L1905:L1926">
    <cfRule type="containsText" dxfId="253" priority="258" operator="containsText" text="error">
      <formula>NOT(ISERROR(SEARCH("error",L1905)))</formula>
    </cfRule>
  </conditionalFormatting>
  <conditionalFormatting sqref="L1927">
    <cfRule type="containsText" dxfId="252" priority="257" operator="containsText" text="error">
      <formula>NOT(ISERROR(SEARCH("error",L1927)))</formula>
    </cfRule>
  </conditionalFormatting>
  <conditionalFormatting sqref="K1944:K1945">
    <cfRule type="containsText" dxfId="251" priority="256" operator="containsText" text="error">
      <formula>NOT(ISERROR(SEARCH("error",K1944)))</formula>
    </cfRule>
  </conditionalFormatting>
  <conditionalFormatting sqref="L1942 L1944:L1945">
    <cfRule type="containsText" dxfId="250" priority="255" operator="containsText" text="error">
      <formula>NOT(ISERROR(SEARCH("error",L1942)))</formula>
    </cfRule>
  </conditionalFormatting>
  <conditionalFormatting sqref="L1946:L1967">
    <cfRule type="containsText" dxfId="249" priority="254" operator="containsText" text="error">
      <formula>NOT(ISERROR(SEARCH("error",L1946)))</formula>
    </cfRule>
  </conditionalFormatting>
  <conditionalFormatting sqref="L1968">
    <cfRule type="containsText" dxfId="248" priority="253" operator="containsText" text="error">
      <formula>NOT(ISERROR(SEARCH("error",L1968)))</formula>
    </cfRule>
  </conditionalFormatting>
  <conditionalFormatting sqref="K1985:K1986">
    <cfRule type="containsText" dxfId="247" priority="252" operator="containsText" text="error">
      <formula>NOT(ISERROR(SEARCH("error",K1985)))</formula>
    </cfRule>
  </conditionalFormatting>
  <conditionalFormatting sqref="L1983 L1985:L1986">
    <cfRule type="containsText" dxfId="246" priority="251" operator="containsText" text="error">
      <formula>NOT(ISERROR(SEARCH("error",L1983)))</formula>
    </cfRule>
  </conditionalFormatting>
  <conditionalFormatting sqref="L1987:L2008">
    <cfRule type="containsText" dxfId="245" priority="250" operator="containsText" text="error">
      <formula>NOT(ISERROR(SEARCH("error",L1987)))</formula>
    </cfRule>
  </conditionalFormatting>
  <conditionalFormatting sqref="L2009">
    <cfRule type="containsText" dxfId="244" priority="249" operator="containsText" text="error">
      <formula>NOT(ISERROR(SEARCH("error",L2009)))</formula>
    </cfRule>
  </conditionalFormatting>
  <conditionalFormatting sqref="K2026:K2027">
    <cfRule type="containsText" dxfId="243" priority="248" operator="containsText" text="error">
      <formula>NOT(ISERROR(SEARCH("error",K2026)))</formula>
    </cfRule>
  </conditionalFormatting>
  <conditionalFormatting sqref="L2024 L2026:L2027">
    <cfRule type="containsText" dxfId="242" priority="247" operator="containsText" text="error">
      <formula>NOT(ISERROR(SEARCH("error",L2024)))</formula>
    </cfRule>
  </conditionalFormatting>
  <conditionalFormatting sqref="L2028:L2049">
    <cfRule type="containsText" dxfId="241" priority="246" operator="containsText" text="error">
      <formula>NOT(ISERROR(SEARCH("error",L2028)))</formula>
    </cfRule>
  </conditionalFormatting>
  <conditionalFormatting sqref="L2050">
    <cfRule type="containsText" dxfId="240" priority="245" operator="containsText" text="error">
      <formula>NOT(ISERROR(SEARCH("error",L2050)))</formula>
    </cfRule>
  </conditionalFormatting>
  <conditionalFormatting sqref="J58:J82">
    <cfRule type="containsText" dxfId="239" priority="244" operator="containsText" text="error">
      <formula>NOT(ISERROR(SEARCH("error",J58)))</formula>
    </cfRule>
  </conditionalFormatting>
  <conditionalFormatting sqref="J58:J82">
    <cfRule type="cellIs" dxfId="238" priority="242" operator="lessThan">
      <formula>12</formula>
    </cfRule>
    <cfRule type="cellIs" dxfId="237" priority="243" operator="equal">
      <formula>"4,6,8"</formula>
    </cfRule>
  </conditionalFormatting>
  <conditionalFormatting sqref="J58">
    <cfRule type="expression" dxfId="236" priority="241">
      <formula>AND(C58="NO",E58&lt;12,C59="")</formula>
    </cfRule>
  </conditionalFormatting>
  <conditionalFormatting sqref="J99:J123">
    <cfRule type="containsText" dxfId="235" priority="240" operator="containsText" text="error">
      <formula>NOT(ISERROR(SEARCH("error",J99)))</formula>
    </cfRule>
  </conditionalFormatting>
  <conditionalFormatting sqref="J99:J123">
    <cfRule type="cellIs" dxfId="234" priority="238" operator="lessThan">
      <formula>12</formula>
    </cfRule>
    <cfRule type="cellIs" dxfId="233" priority="239" operator="equal">
      <formula>"4,6,8"</formula>
    </cfRule>
  </conditionalFormatting>
  <conditionalFormatting sqref="J99">
    <cfRule type="expression" dxfId="232" priority="237">
      <formula>AND(C99="NO",E99&lt;12,C100="")</formula>
    </cfRule>
  </conditionalFormatting>
  <conditionalFormatting sqref="J140:J164">
    <cfRule type="containsText" dxfId="231" priority="236" operator="containsText" text="error">
      <formula>NOT(ISERROR(SEARCH("error",J140)))</formula>
    </cfRule>
  </conditionalFormatting>
  <conditionalFormatting sqref="J140:J164">
    <cfRule type="cellIs" dxfId="230" priority="234" operator="lessThan">
      <formula>12</formula>
    </cfRule>
    <cfRule type="cellIs" dxfId="229" priority="235" operator="equal">
      <formula>"4,6,8"</formula>
    </cfRule>
  </conditionalFormatting>
  <conditionalFormatting sqref="J140">
    <cfRule type="expression" dxfId="228" priority="233">
      <formula>AND(C140="NO",E140&lt;12,C141="")</formula>
    </cfRule>
  </conditionalFormatting>
  <conditionalFormatting sqref="J181:J205">
    <cfRule type="containsText" dxfId="227" priority="232" operator="containsText" text="error">
      <formula>NOT(ISERROR(SEARCH("error",J181)))</formula>
    </cfRule>
  </conditionalFormatting>
  <conditionalFormatting sqref="J181:J205">
    <cfRule type="cellIs" dxfId="226" priority="230" operator="lessThan">
      <formula>12</formula>
    </cfRule>
    <cfRule type="cellIs" dxfId="225" priority="231" operator="equal">
      <formula>"4,6,8"</formula>
    </cfRule>
  </conditionalFormatting>
  <conditionalFormatting sqref="J181">
    <cfRule type="expression" dxfId="224" priority="229">
      <formula>AND(C181="NO",E181&lt;12,C182="")</formula>
    </cfRule>
  </conditionalFormatting>
  <conditionalFormatting sqref="J222:J246">
    <cfRule type="containsText" dxfId="223" priority="228" operator="containsText" text="error">
      <formula>NOT(ISERROR(SEARCH("error",J222)))</formula>
    </cfRule>
  </conditionalFormatting>
  <conditionalFormatting sqref="J222:J246">
    <cfRule type="cellIs" dxfId="222" priority="226" operator="lessThan">
      <formula>12</formula>
    </cfRule>
    <cfRule type="cellIs" dxfId="221" priority="227" operator="equal">
      <formula>"4,6,8"</formula>
    </cfRule>
  </conditionalFormatting>
  <conditionalFormatting sqref="J222">
    <cfRule type="expression" dxfId="220" priority="225">
      <formula>AND(C222="NO",E222&lt;12,C223="")</formula>
    </cfRule>
  </conditionalFormatting>
  <conditionalFormatting sqref="J263:J287">
    <cfRule type="containsText" dxfId="219" priority="224" operator="containsText" text="error">
      <formula>NOT(ISERROR(SEARCH("error",J263)))</formula>
    </cfRule>
  </conditionalFormatting>
  <conditionalFormatting sqref="J263:J287">
    <cfRule type="cellIs" dxfId="218" priority="222" operator="lessThan">
      <formula>12</formula>
    </cfRule>
    <cfRule type="cellIs" dxfId="217" priority="223" operator="equal">
      <formula>"4,6,8"</formula>
    </cfRule>
  </conditionalFormatting>
  <conditionalFormatting sqref="J263">
    <cfRule type="expression" dxfId="216" priority="221">
      <formula>AND(C263="NO",E263&lt;12,C264="")</formula>
    </cfRule>
  </conditionalFormatting>
  <conditionalFormatting sqref="J304:J328">
    <cfRule type="containsText" dxfId="215" priority="220" operator="containsText" text="error">
      <formula>NOT(ISERROR(SEARCH("error",J304)))</formula>
    </cfRule>
  </conditionalFormatting>
  <conditionalFormatting sqref="J304:J328">
    <cfRule type="cellIs" dxfId="214" priority="218" operator="lessThan">
      <formula>12</formula>
    </cfRule>
    <cfRule type="cellIs" dxfId="213" priority="219" operator="equal">
      <formula>"4,6,8"</formula>
    </cfRule>
  </conditionalFormatting>
  <conditionalFormatting sqref="J304">
    <cfRule type="expression" dxfId="212" priority="217">
      <formula>AND(C304="NO",E304&lt;12,C305="")</formula>
    </cfRule>
  </conditionalFormatting>
  <conditionalFormatting sqref="J345:J369">
    <cfRule type="containsText" dxfId="211" priority="216" operator="containsText" text="error">
      <formula>NOT(ISERROR(SEARCH("error",J345)))</formula>
    </cfRule>
  </conditionalFormatting>
  <conditionalFormatting sqref="J345:J369">
    <cfRule type="cellIs" dxfId="210" priority="214" operator="lessThan">
      <formula>12</formula>
    </cfRule>
    <cfRule type="cellIs" dxfId="209" priority="215" operator="equal">
      <formula>"4,6,8"</formula>
    </cfRule>
  </conditionalFormatting>
  <conditionalFormatting sqref="J345">
    <cfRule type="expression" dxfId="208" priority="213">
      <formula>AND(C345="NO",E345&lt;12,C346="")</formula>
    </cfRule>
  </conditionalFormatting>
  <conditionalFormatting sqref="J386:J410">
    <cfRule type="containsText" dxfId="207" priority="212" operator="containsText" text="error">
      <formula>NOT(ISERROR(SEARCH("error",J386)))</formula>
    </cfRule>
  </conditionalFormatting>
  <conditionalFormatting sqref="J386:J410">
    <cfRule type="cellIs" dxfId="206" priority="210" operator="lessThan">
      <formula>12</formula>
    </cfRule>
    <cfRule type="cellIs" dxfId="205" priority="211" operator="equal">
      <formula>"4,6,8"</formula>
    </cfRule>
  </conditionalFormatting>
  <conditionalFormatting sqref="J386">
    <cfRule type="expression" dxfId="204" priority="209">
      <formula>AND(C386="NO",E386&lt;12,C387="")</formula>
    </cfRule>
  </conditionalFormatting>
  <conditionalFormatting sqref="J427:J451">
    <cfRule type="containsText" dxfId="203" priority="208" operator="containsText" text="error">
      <formula>NOT(ISERROR(SEARCH("error",J427)))</formula>
    </cfRule>
  </conditionalFormatting>
  <conditionalFormatting sqref="J427:J451">
    <cfRule type="cellIs" dxfId="202" priority="206" operator="lessThan">
      <formula>12</formula>
    </cfRule>
    <cfRule type="cellIs" dxfId="201" priority="207" operator="equal">
      <formula>"4,6,8"</formula>
    </cfRule>
  </conditionalFormatting>
  <conditionalFormatting sqref="J427">
    <cfRule type="expression" dxfId="200" priority="205">
      <formula>AND(C427="NO",E427&lt;12,C428="")</formula>
    </cfRule>
  </conditionalFormatting>
  <conditionalFormatting sqref="J468:J492">
    <cfRule type="containsText" dxfId="199" priority="204" operator="containsText" text="error">
      <formula>NOT(ISERROR(SEARCH("error",J468)))</formula>
    </cfRule>
  </conditionalFormatting>
  <conditionalFormatting sqref="J468:J492">
    <cfRule type="cellIs" dxfId="198" priority="202" operator="lessThan">
      <formula>12</formula>
    </cfRule>
    <cfRule type="cellIs" dxfId="197" priority="203" operator="equal">
      <formula>"4,6,8"</formula>
    </cfRule>
  </conditionalFormatting>
  <conditionalFormatting sqref="J468">
    <cfRule type="expression" dxfId="196" priority="201">
      <formula>AND(C468="NO",E468&lt;12,C469="")</formula>
    </cfRule>
  </conditionalFormatting>
  <conditionalFormatting sqref="J509:J533">
    <cfRule type="containsText" dxfId="195" priority="200" operator="containsText" text="error">
      <formula>NOT(ISERROR(SEARCH("error",J509)))</formula>
    </cfRule>
  </conditionalFormatting>
  <conditionalFormatting sqref="J509:J533">
    <cfRule type="cellIs" dxfId="194" priority="198" operator="lessThan">
      <formula>12</formula>
    </cfRule>
    <cfRule type="cellIs" dxfId="193" priority="199" operator="equal">
      <formula>"4,6,8"</formula>
    </cfRule>
  </conditionalFormatting>
  <conditionalFormatting sqref="J509">
    <cfRule type="expression" dxfId="192" priority="197">
      <formula>AND(C509="NO",E509&lt;12,C510="")</formula>
    </cfRule>
  </conditionalFormatting>
  <conditionalFormatting sqref="J550:J574">
    <cfRule type="containsText" dxfId="191" priority="196" operator="containsText" text="error">
      <formula>NOT(ISERROR(SEARCH("error",J550)))</formula>
    </cfRule>
  </conditionalFormatting>
  <conditionalFormatting sqref="J550:J574">
    <cfRule type="cellIs" dxfId="190" priority="194" operator="lessThan">
      <formula>12</formula>
    </cfRule>
    <cfRule type="cellIs" dxfId="189" priority="195" operator="equal">
      <formula>"4,6,8"</formula>
    </cfRule>
  </conditionalFormatting>
  <conditionalFormatting sqref="J550">
    <cfRule type="expression" dxfId="188" priority="193">
      <formula>AND(C550="NO",E550&lt;12,C551="")</formula>
    </cfRule>
  </conditionalFormatting>
  <conditionalFormatting sqref="J591:J615">
    <cfRule type="containsText" dxfId="187" priority="192" operator="containsText" text="error">
      <formula>NOT(ISERROR(SEARCH("error",J591)))</formula>
    </cfRule>
  </conditionalFormatting>
  <conditionalFormatting sqref="J591:J615">
    <cfRule type="cellIs" dxfId="186" priority="190" operator="lessThan">
      <formula>12</formula>
    </cfRule>
    <cfRule type="cellIs" dxfId="185" priority="191" operator="equal">
      <formula>"4,6,8"</formula>
    </cfRule>
  </conditionalFormatting>
  <conditionalFormatting sqref="J591">
    <cfRule type="expression" dxfId="184" priority="189">
      <formula>AND(C591="NO",E591&lt;12,C592="")</formula>
    </cfRule>
  </conditionalFormatting>
  <conditionalFormatting sqref="J632:J656">
    <cfRule type="containsText" dxfId="183" priority="188" operator="containsText" text="error">
      <formula>NOT(ISERROR(SEARCH("error",J632)))</formula>
    </cfRule>
  </conditionalFormatting>
  <conditionalFormatting sqref="J632:J656">
    <cfRule type="cellIs" dxfId="182" priority="186" operator="lessThan">
      <formula>12</formula>
    </cfRule>
    <cfRule type="cellIs" dxfId="181" priority="187" operator="equal">
      <formula>"4,6,8"</formula>
    </cfRule>
  </conditionalFormatting>
  <conditionalFormatting sqref="J632">
    <cfRule type="expression" dxfId="180" priority="185">
      <formula>AND(C632="NO",E632&lt;12,C633="")</formula>
    </cfRule>
  </conditionalFormatting>
  <conditionalFormatting sqref="J673:J697">
    <cfRule type="containsText" dxfId="179" priority="184" operator="containsText" text="error">
      <formula>NOT(ISERROR(SEARCH("error",J673)))</formula>
    </cfRule>
  </conditionalFormatting>
  <conditionalFormatting sqref="J673:J697">
    <cfRule type="cellIs" dxfId="178" priority="182" operator="lessThan">
      <formula>12</formula>
    </cfRule>
    <cfRule type="cellIs" dxfId="177" priority="183" operator="equal">
      <formula>"4,6,8"</formula>
    </cfRule>
  </conditionalFormatting>
  <conditionalFormatting sqref="J673">
    <cfRule type="expression" dxfId="176" priority="181">
      <formula>AND(C673="NO",E673&lt;12,C674="")</formula>
    </cfRule>
  </conditionalFormatting>
  <conditionalFormatting sqref="J714:J738">
    <cfRule type="containsText" dxfId="175" priority="180" operator="containsText" text="error">
      <formula>NOT(ISERROR(SEARCH("error",J714)))</formula>
    </cfRule>
  </conditionalFormatting>
  <conditionalFormatting sqref="J714:J738">
    <cfRule type="cellIs" dxfId="174" priority="178" operator="lessThan">
      <formula>12</formula>
    </cfRule>
    <cfRule type="cellIs" dxfId="173" priority="179" operator="equal">
      <formula>"4,6,8"</formula>
    </cfRule>
  </conditionalFormatting>
  <conditionalFormatting sqref="J714">
    <cfRule type="expression" dxfId="172" priority="177">
      <formula>AND(C714="NO",E714&lt;12,C715="")</formula>
    </cfRule>
  </conditionalFormatting>
  <conditionalFormatting sqref="J755:J779">
    <cfRule type="containsText" dxfId="171" priority="176" operator="containsText" text="error">
      <formula>NOT(ISERROR(SEARCH("error",J755)))</formula>
    </cfRule>
  </conditionalFormatting>
  <conditionalFormatting sqref="J755:J779">
    <cfRule type="cellIs" dxfId="170" priority="174" operator="lessThan">
      <formula>12</formula>
    </cfRule>
    <cfRule type="cellIs" dxfId="169" priority="175" operator="equal">
      <formula>"4,6,8"</formula>
    </cfRule>
  </conditionalFormatting>
  <conditionalFormatting sqref="J755">
    <cfRule type="expression" dxfId="168" priority="173">
      <formula>AND(C755="NO",E755&lt;12,C756="")</formula>
    </cfRule>
  </conditionalFormatting>
  <conditionalFormatting sqref="J796:J820">
    <cfRule type="containsText" dxfId="167" priority="172" operator="containsText" text="error">
      <formula>NOT(ISERROR(SEARCH("error",J796)))</formula>
    </cfRule>
  </conditionalFormatting>
  <conditionalFormatting sqref="J796:J820">
    <cfRule type="cellIs" dxfId="166" priority="170" operator="lessThan">
      <formula>12</formula>
    </cfRule>
    <cfRule type="cellIs" dxfId="165" priority="171" operator="equal">
      <formula>"4,6,8"</formula>
    </cfRule>
  </conditionalFormatting>
  <conditionalFormatting sqref="J796">
    <cfRule type="expression" dxfId="164" priority="169">
      <formula>AND(C796="NO",E796&lt;12,C797="")</formula>
    </cfRule>
  </conditionalFormatting>
  <conditionalFormatting sqref="J837:J861">
    <cfRule type="containsText" dxfId="163" priority="168" operator="containsText" text="error">
      <formula>NOT(ISERROR(SEARCH("error",J837)))</formula>
    </cfRule>
  </conditionalFormatting>
  <conditionalFormatting sqref="J837:J861">
    <cfRule type="cellIs" dxfId="162" priority="166" operator="lessThan">
      <formula>12</formula>
    </cfRule>
    <cfRule type="cellIs" dxfId="161" priority="167" operator="equal">
      <formula>"4,6,8"</formula>
    </cfRule>
  </conditionalFormatting>
  <conditionalFormatting sqref="J837">
    <cfRule type="expression" dxfId="160" priority="165">
      <formula>AND(C837="NO",E837&lt;12,C838="")</formula>
    </cfRule>
  </conditionalFormatting>
  <conditionalFormatting sqref="J878:J902">
    <cfRule type="containsText" dxfId="159" priority="164" operator="containsText" text="error">
      <formula>NOT(ISERROR(SEARCH("error",J878)))</formula>
    </cfRule>
  </conditionalFormatting>
  <conditionalFormatting sqref="J878:J902">
    <cfRule type="cellIs" dxfId="158" priority="162" operator="lessThan">
      <formula>12</formula>
    </cfRule>
    <cfRule type="cellIs" dxfId="157" priority="163" operator="equal">
      <formula>"4,6,8"</formula>
    </cfRule>
  </conditionalFormatting>
  <conditionalFormatting sqref="J878">
    <cfRule type="expression" dxfId="156" priority="161">
      <formula>AND(C878="NO",E878&lt;12,C879="")</formula>
    </cfRule>
  </conditionalFormatting>
  <conditionalFormatting sqref="J919:J943">
    <cfRule type="containsText" dxfId="155" priority="160" operator="containsText" text="error">
      <formula>NOT(ISERROR(SEARCH("error",J919)))</formula>
    </cfRule>
  </conditionalFormatting>
  <conditionalFormatting sqref="J919:J943">
    <cfRule type="cellIs" dxfId="154" priority="158" operator="lessThan">
      <formula>12</formula>
    </cfRule>
    <cfRule type="cellIs" dxfId="153" priority="159" operator="equal">
      <formula>"4,6,8"</formula>
    </cfRule>
  </conditionalFormatting>
  <conditionalFormatting sqref="J919">
    <cfRule type="expression" dxfId="152" priority="157">
      <formula>AND(C919="NO",E919&lt;12,C920="")</formula>
    </cfRule>
  </conditionalFormatting>
  <conditionalFormatting sqref="J960:J984">
    <cfRule type="containsText" dxfId="151" priority="156" operator="containsText" text="error">
      <formula>NOT(ISERROR(SEARCH("error",J960)))</formula>
    </cfRule>
  </conditionalFormatting>
  <conditionalFormatting sqref="J960:J984">
    <cfRule type="cellIs" dxfId="150" priority="154" operator="lessThan">
      <formula>12</formula>
    </cfRule>
    <cfRule type="cellIs" dxfId="149" priority="155" operator="equal">
      <formula>"4,6,8"</formula>
    </cfRule>
  </conditionalFormatting>
  <conditionalFormatting sqref="J960">
    <cfRule type="expression" dxfId="148" priority="153">
      <formula>AND(C960="NO",E960&lt;12,C961="")</formula>
    </cfRule>
  </conditionalFormatting>
  <conditionalFormatting sqref="J1001:J1025">
    <cfRule type="containsText" dxfId="147" priority="152" operator="containsText" text="error">
      <formula>NOT(ISERROR(SEARCH("error",J1001)))</formula>
    </cfRule>
  </conditionalFormatting>
  <conditionalFormatting sqref="J1001:J1025">
    <cfRule type="cellIs" dxfId="146" priority="150" operator="lessThan">
      <formula>12</formula>
    </cfRule>
    <cfRule type="cellIs" dxfId="145" priority="151" operator="equal">
      <formula>"4,6,8"</formula>
    </cfRule>
  </conditionalFormatting>
  <conditionalFormatting sqref="J1001">
    <cfRule type="expression" dxfId="144" priority="149">
      <formula>AND(C1001="NO",E1001&lt;12,C1002="")</formula>
    </cfRule>
  </conditionalFormatting>
  <conditionalFormatting sqref="J1042:J1066">
    <cfRule type="containsText" dxfId="143" priority="148" operator="containsText" text="error">
      <formula>NOT(ISERROR(SEARCH("error",J1042)))</formula>
    </cfRule>
  </conditionalFormatting>
  <conditionalFormatting sqref="J1042:J1066">
    <cfRule type="cellIs" dxfId="142" priority="146" operator="lessThan">
      <formula>12</formula>
    </cfRule>
    <cfRule type="cellIs" dxfId="141" priority="147" operator="equal">
      <formula>"4,6,8"</formula>
    </cfRule>
  </conditionalFormatting>
  <conditionalFormatting sqref="J1042">
    <cfRule type="expression" dxfId="140" priority="145">
      <formula>AND(C1042="NO",E1042&lt;12,C1043="")</formula>
    </cfRule>
  </conditionalFormatting>
  <conditionalFormatting sqref="J1083:J1107">
    <cfRule type="containsText" dxfId="139" priority="144" operator="containsText" text="error">
      <formula>NOT(ISERROR(SEARCH("error",J1083)))</formula>
    </cfRule>
  </conditionalFormatting>
  <conditionalFormatting sqref="J1083:J1107">
    <cfRule type="cellIs" dxfId="138" priority="142" operator="lessThan">
      <formula>12</formula>
    </cfRule>
    <cfRule type="cellIs" dxfId="137" priority="143" operator="equal">
      <formula>"4,6,8"</formula>
    </cfRule>
  </conditionalFormatting>
  <conditionalFormatting sqref="J1083">
    <cfRule type="expression" dxfId="136" priority="141">
      <formula>AND(C1083="NO",E1083&lt;12,C1084="")</formula>
    </cfRule>
  </conditionalFormatting>
  <conditionalFormatting sqref="J1124:J1148">
    <cfRule type="containsText" dxfId="135" priority="140" operator="containsText" text="error">
      <formula>NOT(ISERROR(SEARCH("error",J1124)))</formula>
    </cfRule>
  </conditionalFormatting>
  <conditionalFormatting sqref="J1124:J1148">
    <cfRule type="cellIs" dxfId="134" priority="138" operator="lessThan">
      <formula>12</formula>
    </cfRule>
    <cfRule type="cellIs" dxfId="133" priority="139" operator="equal">
      <formula>"4,6,8"</formula>
    </cfRule>
  </conditionalFormatting>
  <conditionalFormatting sqref="J1124">
    <cfRule type="expression" dxfId="132" priority="137">
      <formula>AND(C1124="NO",E1124&lt;12,C1125="")</formula>
    </cfRule>
  </conditionalFormatting>
  <conditionalFormatting sqref="J1165:J1189">
    <cfRule type="containsText" dxfId="131" priority="136" operator="containsText" text="error">
      <formula>NOT(ISERROR(SEARCH("error",J1165)))</formula>
    </cfRule>
  </conditionalFormatting>
  <conditionalFormatting sqref="J1165:J1189">
    <cfRule type="cellIs" dxfId="130" priority="134" operator="lessThan">
      <formula>12</formula>
    </cfRule>
    <cfRule type="cellIs" dxfId="129" priority="135" operator="equal">
      <formula>"4,6,8"</formula>
    </cfRule>
  </conditionalFormatting>
  <conditionalFormatting sqref="J1165">
    <cfRule type="expression" dxfId="128" priority="133">
      <formula>AND(C1165="NO",E1165&lt;12,C1166="")</formula>
    </cfRule>
  </conditionalFormatting>
  <conditionalFormatting sqref="J1206:J1230">
    <cfRule type="containsText" dxfId="127" priority="132" operator="containsText" text="error">
      <formula>NOT(ISERROR(SEARCH("error",J1206)))</formula>
    </cfRule>
  </conditionalFormatting>
  <conditionalFormatting sqref="J1206:J1230">
    <cfRule type="cellIs" dxfId="126" priority="130" operator="lessThan">
      <formula>12</formula>
    </cfRule>
    <cfRule type="cellIs" dxfId="125" priority="131" operator="equal">
      <formula>"4,6,8"</formula>
    </cfRule>
  </conditionalFormatting>
  <conditionalFormatting sqref="J1206">
    <cfRule type="expression" dxfId="124" priority="129">
      <formula>AND(C1206="NO",E1206&lt;12,C1207="")</formula>
    </cfRule>
  </conditionalFormatting>
  <conditionalFormatting sqref="J1247:J1271">
    <cfRule type="containsText" dxfId="123" priority="128" operator="containsText" text="error">
      <formula>NOT(ISERROR(SEARCH("error",J1247)))</formula>
    </cfRule>
  </conditionalFormatting>
  <conditionalFormatting sqref="J1247:J1271">
    <cfRule type="cellIs" dxfId="122" priority="126" operator="lessThan">
      <formula>12</formula>
    </cfRule>
    <cfRule type="cellIs" dxfId="121" priority="127" operator="equal">
      <formula>"4,6,8"</formula>
    </cfRule>
  </conditionalFormatting>
  <conditionalFormatting sqref="J1247">
    <cfRule type="expression" dxfId="120" priority="125">
      <formula>AND(C1247="NO",E1247&lt;12,C1248="")</formula>
    </cfRule>
  </conditionalFormatting>
  <conditionalFormatting sqref="J1288:J1312">
    <cfRule type="containsText" dxfId="119" priority="124" operator="containsText" text="error">
      <formula>NOT(ISERROR(SEARCH("error",J1288)))</formula>
    </cfRule>
  </conditionalFormatting>
  <conditionalFormatting sqref="J1288:J1312">
    <cfRule type="cellIs" dxfId="118" priority="122" operator="lessThan">
      <formula>12</formula>
    </cfRule>
    <cfRule type="cellIs" dxfId="117" priority="123" operator="equal">
      <formula>"4,6,8"</formula>
    </cfRule>
  </conditionalFormatting>
  <conditionalFormatting sqref="J1288">
    <cfRule type="expression" dxfId="116" priority="121">
      <formula>AND(C1288="NO",E1288&lt;12,C1289="")</formula>
    </cfRule>
  </conditionalFormatting>
  <conditionalFormatting sqref="J1329:J1353">
    <cfRule type="containsText" dxfId="115" priority="120" operator="containsText" text="error">
      <formula>NOT(ISERROR(SEARCH("error",J1329)))</formula>
    </cfRule>
  </conditionalFormatting>
  <conditionalFormatting sqref="J1329:J1353">
    <cfRule type="cellIs" dxfId="114" priority="118" operator="lessThan">
      <formula>12</formula>
    </cfRule>
    <cfRule type="cellIs" dxfId="113" priority="119" operator="equal">
      <formula>"4,6,8"</formula>
    </cfRule>
  </conditionalFormatting>
  <conditionalFormatting sqref="J1329">
    <cfRule type="expression" dxfId="112" priority="117">
      <formula>AND(C1329="NO",E1329&lt;12,C1330="")</formula>
    </cfRule>
  </conditionalFormatting>
  <conditionalFormatting sqref="J1370:J1394">
    <cfRule type="containsText" dxfId="111" priority="116" operator="containsText" text="error">
      <formula>NOT(ISERROR(SEARCH("error",J1370)))</formula>
    </cfRule>
  </conditionalFormatting>
  <conditionalFormatting sqref="J1370:J1394">
    <cfRule type="cellIs" dxfId="110" priority="114" operator="lessThan">
      <formula>12</formula>
    </cfRule>
    <cfRule type="cellIs" dxfId="109" priority="115" operator="equal">
      <formula>"4,6,8"</formula>
    </cfRule>
  </conditionalFormatting>
  <conditionalFormatting sqref="J1370">
    <cfRule type="expression" dxfId="108" priority="113">
      <formula>AND(C1370="NO",E1370&lt;12,C1371="")</formula>
    </cfRule>
  </conditionalFormatting>
  <conditionalFormatting sqref="J1411:J1435">
    <cfRule type="containsText" dxfId="107" priority="112" operator="containsText" text="error">
      <formula>NOT(ISERROR(SEARCH("error",J1411)))</formula>
    </cfRule>
  </conditionalFormatting>
  <conditionalFormatting sqref="J1411:J1435">
    <cfRule type="cellIs" dxfId="106" priority="110" operator="lessThan">
      <formula>12</formula>
    </cfRule>
    <cfRule type="cellIs" dxfId="105" priority="111" operator="equal">
      <formula>"4,6,8"</formula>
    </cfRule>
  </conditionalFormatting>
  <conditionalFormatting sqref="J1411">
    <cfRule type="expression" dxfId="104" priority="109">
      <formula>AND(C1411="NO",E1411&lt;12,C1412="")</formula>
    </cfRule>
  </conditionalFormatting>
  <conditionalFormatting sqref="J1452:J1476">
    <cfRule type="containsText" dxfId="103" priority="108" operator="containsText" text="error">
      <formula>NOT(ISERROR(SEARCH("error",J1452)))</formula>
    </cfRule>
  </conditionalFormatting>
  <conditionalFormatting sqref="J1452:J1476">
    <cfRule type="cellIs" dxfId="102" priority="106" operator="lessThan">
      <formula>12</formula>
    </cfRule>
    <cfRule type="cellIs" dxfId="101" priority="107" operator="equal">
      <formula>"4,6,8"</formula>
    </cfRule>
  </conditionalFormatting>
  <conditionalFormatting sqref="J1452">
    <cfRule type="expression" dxfId="100" priority="105">
      <formula>AND(C1452="NO",E1452&lt;12,C1453="")</formula>
    </cfRule>
  </conditionalFormatting>
  <conditionalFormatting sqref="J1493:J1517">
    <cfRule type="containsText" dxfId="99" priority="104" operator="containsText" text="error">
      <formula>NOT(ISERROR(SEARCH("error",J1493)))</formula>
    </cfRule>
  </conditionalFormatting>
  <conditionalFormatting sqref="J1493:J1517">
    <cfRule type="cellIs" dxfId="98" priority="102" operator="lessThan">
      <formula>12</formula>
    </cfRule>
    <cfRule type="cellIs" dxfId="97" priority="103" operator="equal">
      <formula>"4,6,8"</formula>
    </cfRule>
  </conditionalFormatting>
  <conditionalFormatting sqref="J1493">
    <cfRule type="expression" dxfId="96" priority="101">
      <formula>AND(C1493="NO",E1493&lt;12,C1494="")</formula>
    </cfRule>
  </conditionalFormatting>
  <conditionalFormatting sqref="J1534:J1558">
    <cfRule type="containsText" dxfId="95" priority="100" operator="containsText" text="error">
      <formula>NOT(ISERROR(SEARCH("error",J1534)))</formula>
    </cfRule>
  </conditionalFormatting>
  <conditionalFormatting sqref="J1534:J1558">
    <cfRule type="cellIs" dxfId="94" priority="98" operator="lessThan">
      <formula>12</formula>
    </cfRule>
    <cfRule type="cellIs" dxfId="93" priority="99" operator="equal">
      <formula>"4,6,8"</formula>
    </cfRule>
  </conditionalFormatting>
  <conditionalFormatting sqref="J1534">
    <cfRule type="expression" dxfId="92" priority="97">
      <formula>AND(C1534="NO",E1534&lt;12,C1535="")</formula>
    </cfRule>
  </conditionalFormatting>
  <conditionalFormatting sqref="J1575:J1599">
    <cfRule type="containsText" dxfId="91" priority="96" operator="containsText" text="error">
      <formula>NOT(ISERROR(SEARCH("error",J1575)))</formula>
    </cfRule>
  </conditionalFormatting>
  <conditionalFormatting sqref="J1575:J1599">
    <cfRule type="cellIs" dxfId="90" priority="94" operator="lessThan">
      <formula>12</formula>
    </cfRule>
    <cfRule type="cellIs" dxfId="89" priority="95" operator="equal">
      <formula>"4,6,8"</formula>
    </cfRule>
  </conditionalFormatting>
  <conditionalFormatting sqref="J1575">
    <cfRule type="expression" dxfId="88" priority="93">
      <formula>AND(C1575="NO",E1575&lt;12,C1576="")</formula>
    </cfRule>
  </conditionalFormatting>
  <conditionalFormatting sqref="J1616:J1640">
    <cfRule type="containsText" dxfId="87" priority="92" operator="containsText" text="error">
      <formula>NOT(ISERROR(SEARCH("error",J1616)))</formula>
    </cfRule>
  </conditionalFormatting>
  <conditionalFormatting sqref="J1616:J1640">
    <cfRule type="cellIs" dxfId="86" priority="90" operator="lessThan">
      <formula>12</formula>
    </cfRule>
    <cfRule type="cellIs" dxfId="85" priority="91" operator="equal">
      <formula>"4,6,8"</formula>
    </cfRule>
  </conditionalFormatting>
  <conditionalFormatting sqref="J1616">
    <cfRule type="expression" dxfId="84" priority="89">
      <formula>AND(C1616="NO",E1616&lt;12,C1617="")</formula>
    </cfRule>
  </conditionalFormatting>
  <conditionalFormatting sqref="J1657:J1681">
    <cfRule type="containsText" dxfId="83" priority="88" operator="containsText" text="error">
      <formula>NOT(ISERROR(SEARCH("error",J1657)))</formula>
    </cfRule>
  </conditionalFormatting>
  <conditionalFormatting sqref="J1657:J1681">
    <cfRule type="cellIs" dxfId="82" priority="86" operator="lessThan">
      <formula>12</formula>
    </cfRule>
    <cfRule type="cellIs" dxfId="81" priority="87" operator="equal">
      <formula>"4,6,8"</formula>
    </cfRule>
  </conditionalFormatting>
  <conditionalFormatting sqref="J1657">
    <cfRule type="expression" dxfId="80" priority="85">
      <formula>AND(C1657="NO",E1657&lt;12,C1658="")</formula>
    </cfRule>
  </conditionalFormatting>
  <conditionalFormatting sqref="J1698:J1722">
    <cfRule type="containsText" dxfId="79" priority="84" operator="containsText" text="error">
      <formula>NOT(ISERROR(SEARCH("error",J1698)))</formula>
    </cfRule>
  </conditionalFormatting>
  <conditionalFormatting sqref="J1698:J1722">
    <cfRule type="cellIs" dxfId="78" priority="82" operator="lessThan">
      <formula>12</formula>
    </cfRule>
    <cfRule type="cellIs" dxfId="77" priority="83" operator="equal">
      <formula>"4,6,8"</formula>
    </cfRule>
  </conditionalFormatting>
  <conditionalFormatting sqref="J1698">
    <cfRule type="expression" dxfId="76" priority="81">
      <formula>AND(C1698="NO",E1698&lt;12,C1699="")</formula>
    </cfRule>
  </conditionalFormatting>
  <conditionalFormatting sqref="J1739:J1763">
    <cfRule type="containsText" dxfId="75" priority="80" operator="containsText" text="error">
      <formula>NOT(ISERROR(SEARCH("error",J1739)))</formula>
    </cfRule>
  </conditionalFormatting>
  <conditionalFormatting sqref="J1739:J1763">
    <cfRule type="cellIs" dxfId="74" priority="78" operator="lessThan">
      <formula>12</formula>
    </cfRule>
    <cfRule type="cellIs" dxfId="73" priority="79" operator="equal">
      <formula>"4,6,8"</formula>
    </cfRule>
  </conditionalFormatting>
  <conditionalFormatting sqref="J1739">
    <cfRule type="expression" dxfId="72" priority="77">
      <formula>AND(C1739="NO",E1739&lt;12,C1740="")</formula>
    </cfRule>
  </conditionalFormatting>
  <conditionalFormatting sqref="J1780:J1804">
    <cfRule type="containsText" dxfId="71" priority="76" operator="containsText" text="error">
      <formula>NOT(ISERROR(SEARCH("error",J1780)))</formula>
    </cfRule>
  </conditionalFormatting>
  <conditionalFormatting sqref="J1780:J1804">
    <cfRule type="cellIs" dxfId="70" priority="74" operator="lessThan">
      <formula>12</formula>
    </cfRule>
    <cfRule type="cellIs" dxfId="69" priority="75" operator="equal">
      <formula>"4,6,8"</formula>
    </cfRule>
  </conditionalFormatting>
  <conditionalFormatting sqref="J1780">
    <cfRule type="expression" dxfId="68" priority="73">
      <formula>AND(C1780="NO",E1780&lt;12,C1781="")</formula>
    </cfRule>
  </conditionalFormatting>
  <conditionalFormatting sqref="J1821:J1845">
    <cfRule type="containsText" dxfId="67" priority="72" operator="containsText" text="error">
      <formula>NOT(ISERROR(SEARCH("error",J1821)))</formula>
    </cfRule>
  </conditionalFormatting>
  <conditionalFormatting sqref="J1821:J1845">
    <cfRule type="cellIs" dxfId="66" priority="70" operator="lessThan">
      <formula>12</formula>
    </cfRule>
    <cfRule type="cellIs" dxfId="65" priority="71" operator="equal">
      <formula>"4,6,8"</formula>
    </cfRule>
  </conditionalFormatting>
  <conditionalFormatting sqref="J1821">
    <cfRule type="expression" dxfId="64" priority="69">
      <formula>AND(C1821="NO",E1821&lt;12,C1822="")</formula>
    </cfRule>
  </conditionalFormatting>
  <conditionalFormatting sqref="J1862:J1886">
    <cfRule type="containsText" dxfId="63" priority="68" operator="containsText" text="error">
      <formula>NOT(ISERROR(SEARCH("error",J1862)))</formula>
    </cfRule>
  </conditionalFormatting>
  <conditionalFormatting sqref="J1862:J1886">
    <cfRule type="cellIs" dxfId="62" priority="66" operator="lessThan">
      <formula>12</formula>
    </cfRule>
    <cfRule type="cellIs" dxfId="61" priority="67" operator="equal">
      <formula>"4,6,8"</formula>
    </cfRule>
  </conditionalFormatting>
  <conditionalFormatting sqref="J1862">
    <cfRule type="expression" dxfId="60" priority="65">
      <formula>AND(C1862="NO",E1862&lt;12,C1863="")</formula>
    </cfRule>
  </conditionalFormatting>
  <conditionalFormatting sqref="J1903:J1927">
    <cfRule type="containsText" dxfId="59" priority="64" operator="containsText" text="error">
      <formula>NOT(ISERROR(SEARCH("error",J1903)))</formula>
    </cfRule>
  </conditionalFormatting>
  <conditionalFormatting sqref="J1903:J1927">
    <cfRule type="cellIs" dxfId="58" priority="62" operator="lessThan">
      <formula>12</formula>
    </cfRule>
    <cfRule type="cellIs" dxfId="57" priority="63" operator="equal">
      <formula>"4,6,8"</formula>
    </cfRule>
  </conditionalFormatting>
  <conditionalFormatting sqref="J1903">
    <cfRule type="expression" dxfId="56" priority="61">
      <formula>AND(C1903="NO",E1903&lt;12,C1904="")</formula>
    </cfRule>
  </conditionalFormatting>
  <conditionalFormatting sqref="J1944:J1968">
    <cfRule type="containsText" dxfId="55" priority="60" operator="containsText" text="error">
      <formula>NOT(ISERROR(SEARCH("error",J1944)))</formula>
    </cfRule>
  </conditionalFormatting>
  <conditionalFormatting sqref="J1944:J1968">
    <cfRule type="cellIs" dxfId="54" priority="58" operator="lessThan">
      <formula>12</formula>
    </cfRule>
    <cfRule type="cellIs" dxfId="53" priority="59" operator="equal">
      <formula>"4,6,8"</formula>
    </cfRule>
  </conditionalFormatting>
  <conditionalFormatting sqref="J1944">
    <cfRule type="expression" dxfId="52" priority="57">
      <formula>AND(C1944="NO",E1944&lt;12,C1945="")</formula>
    </cfRule>
  </conditionalFormatting>
  <conditionalFormatting sqref="J1985:J2009">
    <cfRule type="containsText" dxfId="51" priority="56" operator="containsText" text="error">
      <formula>NOT(ISERROR(SEARCH("error",J1985)))</formula>
    </cfRule>
  </conditionalFormatting>
  <conditionalFormatting sqref="J1985:J2009">
    <cfRule type="cellIs" dxfId="50" priority="54" operator="lessThan">
      <formula>12</formula>
    </cfRule>
    <cfRule type="cellIs" dxfId="49" priority="55" operator="equal">
      <formula>"4,6,8"</formula>
    </cfRule>
  </conditionalFormatting>
  <conditionalFormatting sqref="J1985">
    <cfRule type="expression" dxfId="48" priority="53">
      <formula>AND(C1985="NO",E1985&lt;12,C1986="")</formula>
    </cfRule>
  </conditionalFormatting>
  <conditionalFormatting sqref="J2026:J2050">
    <cfRule type="containsText" dxfId="47" priority="52" operator="containsText" text="error">
      <formula>NOT(ISERROR(SEARCH("error",J2026)))</formula>
    </cfRule>
  </conditionalFormatting>
  <conditionalFormatting sqref="J2026:J2050">
    <cfRule type="cellIs" dxfId="46" priority="50" operator="lessThan">
      <formula>12</formula>
    </cfRule>
    <cfRule type="cellIs" dxfId="45" priority="51" operator="equal">
      <formula>"4,6,8"</formula>
    </cfRule>
  </conditionalFormatting>
  <conditionalFormatting sqref="J2026">
    <cfRule type="expression" dxfId="44" priority="49">
      <formula>AND(C2026="NO",E2026&lt;12,C2027="")</formula>
    </cfRule>
  </conditionalFormatting>
  <conditionalFormatting sqref="E304:E306">
    <cfRule type="expression" dxfId="43" priority="48">
      <formula>AND(OR(C304="NO",C304="REV T",C304="DBL REV",C304="TPL REV",C304="QD REV"),E304&gt;12)</formula>
    </cfRule>
  </conditionalFormatting>
  <conditionalFormatting sqref="C304:C306">
    <cfRule type="expression" dxfId="42" priority="47">
      <formula>AND(OR(C305="FST",C305="REV T",C305="DBL REV",C305="TPL REV",C305="QD REV"),C304="Field SPL")</formula>
    </cfRule>
  </conditionalFormatting>
  <conditionalFormatting sqref="E345:E348 E354:E355 E350">
    <cfRule type="expression" dxfId="41" priority="46">
      <formula>AND(OR(C345="NO",C345="REV T",C345="DBL REV",C345="TPL REV",C345="QD REV"),E345&gt;12)</formula>
    </cfRule>
  </conditionalFormatting>
  <conditionalFormatting sqref="C345:C348 C354:C355 C350">
    <cfRule type="expression" dxfId="40" priority="45">
      <formula>AND(OR(C346="FST",C346="REV T",C346="DBL REV",C346="TPL REV",C346="QD REV"),C345="Field SPL")</formula>
    </cfRule>
  </conditionalFormatting>
  <conditionalFormatting sqref="E351:E354">
    <cfRule type="expression" dxfId="39" priority="44">
      <formula>AND(OR(C351="NO",C351="REV T",C351="DBL REV",C351="TPL REV",C351="QD REV"),E351&gt;12)</formula>
    </cfRule>
  </conditionalFormatting>
  <conditionalFormatting sqref="C351:C354">
    <cfRule type="expression" dxfId="38" priority="43">
      <formula>AND(OR(C352="FST",C352="REV T",C352="DBL REV",C352="TPL REV",C352="QD REV"),C351="Field SPL")</formula>
    </cfRule>
  </conditionalFormatting>
  <conditionalFormatting sqref="E349">
    <cfRule type="expression" dxfId="37" priority="42">
      <formula>AND(OR(C349="NO",C349="REV T",C349="DBL REV",C349="TPL REV",C349="QD REV"),E349&gt;12)</formula>
    </cfRule>
  </conditionalFormatting>
  <conditionalFormatting sqref="C349">
    <cfRule type="expression" dxfId="36" priority="41">
      <formula>AND(OR(C350="FST",C350="REV T",C350="DBL REV",C350="TPL REV",C350="QD REV"),C349="Field SPL")</formula>
    </cfRule>
  </conditionalFormatting>
  <conditionalFormatting sqref="E468:E472">
    <cfRule type="expression" dxfId="35" priority="40">
      <formula>AND(OR(C468="NO",C468="REV T",C468="DBL REV",C468="TPL REV",C468="QD REV"),E468&gt;12)</formula>
    </cfRule>
  </conditionalFormatting>
  <conditionalFormatting sqref="C468:C472">
    <cfRule type="expression" dxfId="34" priority="39">
      <formula>AND(OR(C469="FST",C469="REV T",C469="DBL REV",C469="TPL REV",C469="QD REV"),C468="Field SPL")</formula>
    </cfRule>
  </conditionalFormatting>
  <conditionalFormatting sqref="E509:E518">
    <cfRule type="expression" dxfId="33" priority="38">
      <formula>AND(OR(C509="NO",C509="REV T",C509="DBL REV",C509="TPL REV",C509="QD REV"),E509&gt;12)</formula>
    </cfRule>
  </conditionalFormatting>
  <conditionalFormatting sqref="C509:C518">
    <cfRule type="expression" dxfId="32" priority="37">
      <formula>AND(OR(C510="FST",C510="REV T",C510="DBL REV",C510="TPL REV",C510="QD REV"),C509="Field SPL")</formula>
    </cfRule>
  </conditionalFormatting>
  <conditionalFormatting sqref="E595:E599">
    <cfRule type="expression" dxfId="31" priority="34">
      <formula>AND(OR(C595="NO",C595="REV T",C595="DBL REV",C595="TPL REV",C595="QD REV"),E595&gt;12)</formula>
    </cfRule>
  </conditionalFormatting>
  <conditionalFormatting sqref="C595:C599">
    <cfRule type="expression" dxfId="30" priority="33">
      <formula>AND(OR(C596="FST",C596="REV T",C596="DBL REV",C596="TPL REV",C596="QD REV"),C595="Field SPL")</formula>
    </cfRule>
  </conditionalFormatting>
  <conditionalFormatting sqref="E678:E680">
    <cfRule type="expression" dxfId="29" priority="28">
      <formula>AND(OR(C678="NO",C678="REV T",C678="DBL REV",C678="TPL REV",C678="QD REV"),E678&gt;12)</formula>
    </cfRule>
  </conditionalFormatting>
  <conditionalFormatting sqref="C678:C680">
    <cfRule type="expression" dxfId="28" priority="27">
      <formula>AND(OR(C679="FST",C679="REV T",C679="DBL REV",C679="TPL REV",C679="QD REV"),C678="Field SPL")</formula>
    </cfRule>
  </conditionalFormatting>
  <conditionalFormatting sqref="E714:E721">
    <cfRule type="expression" dxfId="27" priority="26">
      <formula>AND(OR(C714="NO",C714="REV T",C714="DBL REV",C714="TPL REV",C714="QD REV"),E714&gt;12)</formula>
    </cfRule>
  </conditionalFormatting>
  <conditionalFormatting sqref="C714:C721">
    <cfRule type="expression" dxfId="26" priority="25">
      <formula>AND(OR(C715="FST",C715="REV T",C715="DBL REV",C715="TPL REV",C715="QD REV"),C714="Field SPL")</formula>
    </cfRule>
  </conditionalFormatting>
  <conditionalFormatting sqref="E673:E676">
    <cfRule type="expression" dxfId="25" priority="24">
      <formula>AND(OR(C673="NO",C673="REV T",C673="DBL REV",C673="TPL REV",C673="QD REV"),E673&gt;12)</formula>
    </cfRule>
  </conditionalFormatting>
  <conditionalFormatting sqref="C673:C676">
    <cfRule type="expression" dxfId="24" priority="23">
      <formula>AND(OR(C674="FST",C674="REV T",C674="DBL REV",C674="TPL REV",C674="QD REV"),C673="Field SPL")</formula>
    </cfRule>
  </conditionalFormatting>
  <conditionalFormatting sqref="E676:E677">
    <cfRule type="expression" dxfId="23" priority="22">
      <formula>AND(OR(C676="NO",C676="REV T",C676="DBL REV",C676="TPL REV",C676="QD REV"),E676&gt;12)</formula>
    </cfRule>
  </conditionalFormatting>
  <conditionalFormatting sqref="C676:C677">
    <cfRule type="expression" dxfId="22" priority="21">
      <formula>AND(OR(C677="FST",C677="REV T",C677="DBL REV",C677="TPL REV",C677="QD REV"),C676="Field SPL")</formula>
    </cfRule>
  </conditionalFormatting>
  <conditionalFormatting sqref="E632:E640">
    <cfRule type="expression" dxfId="21" priority="20">
      <formula>AND(OR(C632="NO",C632="REV T",C632="DBL REV",C632="TPL REV",C632="QD REV"),E632&gt;12)</formula>
    </cfRule>
  </conditionalFormatting>
  <conditionalFormatting sqref="C632:C640">
    <cfRule type="expression" dxfId="20" priority="19">
      <formula>AND(OR(C633="FST",C633="REV T",C633="DBL REV",C633="TPL REV",C633="QD REV"),C632="Field SPL")</formula>
    </cfRule>
  </conditionalFormatting>
  <conditionalFormatting sqref="E591:E594">
    <cfRule type="expression" dxfId="19" priority="18">
      <formula>AND(OR(C591="NO",C591="REV T",C591="DBL REV",C591="TPL REV",C591="QD REV"),E591&gt;12)</formula>
    </cfRule>
  </conditionalFormatting>
  <conditionalFormatting sqref="C591:C594">
    <cfRule type="expression" dxfId="18" priority="17">
      <formula>AND(OR(C592="FST",C592="REV T",C592="DBL REV",C592="TPL REV",C592="QD REV"),C591="Field SPL")</formula>
    </cfRule>
  </conditionalFormatting>
  <conditionalFormatting sqref="E550:E555">
    <cfRule type="expression" dxfId="17" priority="16">
      <formula>AND(OR(C550="NO",C550="REV T",C550="DBL REV",C550="TPL REV",C550="QD REV"),E550&gt;12)</formula>
    </cfRule>
  </conditionalFormatting>
  <conditionalFormatting sqref="C550:C555">
    <cfRule type="expression" dxfId="16" priority="15">
      <formula>AND(OR(C551="FST",C551="REV T",C551="DBL REV",C551="TPL REV",C551="QD REV"),C550="Field SPL")</formula>
    </cfRule>
  </conditionalFormatting>
  <conditionalFormatting sqref="E758">
    <cfRule type="expression" dxfId="15" priority="14">
      <formula>AND(OR(C758="NO",C758="REV T",C758="DBL REV",C758="TPL REV",C758="QD REV"),E758&gt;12)</formula>
    </cfRule>
  </conditionalFormatting>
  <conditionalFormatting sqref="C758">
    <cfRule type="expression" dxfId="14" priority="13">
      <formula>AND(OR(C759="FST",C759="REV T",C759="DBL REV",C759="TPL REV",C759="QD REV"),C758="Field SPL")</formula>
    </cfRule>
  </conditionalFormatting>
  <conditionalFormatting sqref="E267">
    <cfRule type="expression" dxfId="13" priority="12">
      <formula>AND(OR(C267="NO",C267="REV T",C267="DBL REV",C267="TPL REV",C267="QD REV"),E267&gt;12)</formula>
    </cfRule>
  </conditionalFormatting>
  <conditionalFormatting sqref="C267">
    <cfRule type="expression" dxfId="12" priority="11">
      <formula>AND(OR(C268="FST",C268="REV T",C268="DBL REV",C268="TPL REV",C268="QD REV"),C267="Field SPL")</formula>
    </cfRule>
  </conditionalFormatting>
  <conditionalFormatting sqref="E266">
    <cfRule type="expression" dxfId="11" priority="10">
      <formula>AND(OR(C266="NO",C266="REV T",C266="DBL REV",C266="TPL REV",C266="QD REV"),E266&gt;12)</formula>
    </cfRule>
  </conditionalFormatting>
  <conditionalFormatting sqref="C266">
    <cfRule type="expression" dxfId="10" priority="9">
      <formula>AND(OR(C267="FST",C267="REV T",C267="DBL REV",C267="TPL REV",C267="QD REV"),C266="Field SPL")</formula>
    </cfRule>
  </conditionalFormatting>
  <conditionalFormatting sqref="E755">
    <cfRule type="expression" dxfId="9" priority="6">
      <formula>AND(OR(C755="NO",C755="REV T",C755="DBL REV",C755="TPL REV",C755="QD REV"),E755&gt;12)</formula>
    </cfRule>
  </conditionalFormatting>
  <conditionalFormatting sqref="C755">
    <cfRule type="expression" dxfId="8" priority="5">
      <formula>AND(OR(C756="FST",C756="REV T",C756="DBL REV",C756="TPL REV",C756="QD REV"),C755="Field SPL")</formula>
    </cfRule>
  </conditionalFormatting>
  <conditionalFormatting sqref="E756:E757">
    <cfRule type="expression" dxfId="7" priority="4">
      <formula>AND(OR(C756="NO",C756="REV T",C756="DBL REV",C756="TPL REV",C756="QD REV"),E756&gt;12)</formula>
    </cfRule>
  </conditionalFormatting>
  <conditionalFormatting sqref="C756:C757">
    <cfRule type="expression" dxfId="6" priority="3">
      <formula>AND(OR(C757="FST",C757="REV T",C757="DBL REV",C757="TPL REV",C757="QD REV"),C756="Field SPL")</formula>
    </cfRule>
  </conditionalFormatting>
  <conditionalFormatting sqref="E265">
    <cfRule type="expression" dxfId="5" priority="2">
      <formula>AND(OR(C265="NO",C265="REV T",C265="DBL REV",C265="TPL REV",C265="QD REV"),E265&gt;12)</formula>
    </cfRule>
  </conditionalFormatting>
  <conditionalFormatting sqref="C265">
    <cfRule type="expression" dxfId="4" priority="1">
      <formula>AND(OR(C266="FST",C266="REV T",C266="DBL REV",C266="TPL REV",C266="QD REV"),C265="Field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2" t="s">
        <v>403</v>
      </c>
      <c r="B1" s="333"/>
      <c r="C1" s="333"/>
      <c r="D1" s="334"/>
      <c r="E1" s="332" t="s">
        <v>404</v>
      </c>
      <c r="F1" s="333"/>
      <c r="G1" s="333"/>
      <c r="H1" s="334"/>
      <c r="I1" s="332" t="s">
        <v>405</v>
      </c>
      <c r="J1" s="333"/>
      <c r="K1" s="333"/>
      <c r="L1" s="334"/>
      <c r="M1" s="332" t="s">
        <v>406</v>
      </c>
      <c r="N1" s="333"/>
      <c r="O1" s="333"/>
      <c r="P1" s="334"/>
      <c r="Q1" s="332" t="s">
        <v>407</v>
      </c>
      <c r="R1" s="333"/>
      <c r="S1" s="333"/>
      <c r="T1" s="334"/>
      <c r="U1" s="332" t="s">
        <v>408</v>
      </c>
      <c r="V1" s="333"/>
      <c r="W1" s="333"/>
      <c r="X1" s="334"/>
      <c r="Y1" s="332" t="s">
        <v>409</v>
      </c>
      <c r="Z1" s="333"/>
      <c r="AA1" s="333"/>
      <c r="AB1" s="334"/>
      <c r="AC1" s="332" t="s">
        <v>410</v>
      </c>
      <c r="AD1" s="333"/>
      <c r="AE1" s="333"/>
      <c r="AF1" s="334"/>
      <c r="AG1" s="332" t="s">
        <v>411</v>
      </c>
      <c r="AH1" s="333"/>
      <c r="AI1" s="333"/>
      <c r="AJ1" s="334"/>
      <c r="AK1" s="332" t="s">
        <v>412</v>
      </c>
      <c r="AL1" s="333"/>
      <c r="AM1" s="333"/>
      <c r="AN1" s="334"/>
      <c r="AO1" s="332" t="s">
        <v>413</v>
      </c>
      <c r="AP1" s="333"/>
      <c r="AQ1" s="333"/>
      <c r="AR1" s="334"/>
      <c r="AS1" s="332" t="s">
        <v>414</v>
      </c>
      <c r="AT1" s="333"/>
      <c r="AU1" s="333"/>
      <c r="AV1" s="334"/>
      <c r="AW1" s="332" t="s">
        <v>415</v>
      </c>
      <c r="AX1" s="333"/>
      <c r="AY1" s="333"/>
      <c r="AZ1" s="334"/>
      <c r="BA1" s="332" t="s">
        <v>416</v>
      </c>
      <c r="BB1" s="333"/>
      <c r="BC1" s="333"/>
      <c r="BD1" s="334"/>
      <c r="BE1" s="332" t="s">
        <v>417</v>
      </c>
      <c r="BF1" s="333"/>
      <c r="BG1" s="333"/>
      <c r="BH1" s="334"/>
      <c r="BI1" s="332" t="s">
        <v>418</v>
      </c>
      <c r="BJ1" s="333"/>
      <c r="BK1" s="333"/>
      <c r="BL1" s="334"/>
      <c r="BM1" s="332" t="s">
        <v>419</v>
      </c>
      <c r="BN1" s="333"/>
      <c r="BO1" s="333"/>
      <c r="BP1" s="334"/>
      <c r="BQ1" s="332" t="s">
        <v>420</v>
      </c>
      <c r="BR1" s="333"/>
      <c r="BS1" s="333"/>
      <c r="BT1" s="334"/>
      <c r="BU1" s="332" t="s">
        <v>421</v>
      </c>
      <c r="BV1" s="333"/>
      <c r="BW1" s="333"/>
      <c r="BX1" s="334"/>
      <c r="BY1" s="332" t="s">
        <v>422</v>
      </c>
      <c r="BZ1" s="333"/>
      <c r="CA1" s="333"/>
      <c r="CB1" s="334"/>
      <c r="CC1" s="332" t="s">
        <v>423</v>
      </c>
      <c r="CD1" s="333"/>
      <c r="CE1" s="333"/>
      <c r="CF1" s="334"/>
      <c r="CG1" s="332" t="s">
        <v>424</v>
      </c>
      <c r="CH1" s="333"/>
      <c r="CI1" s="333"/>
      <c r="CJ1" s="334"/>
      <c r="CK1" s="332" t="s">
        <v>425</v>
      </c>
      <c r="CL1" s="333"/>
      <c r="CM1" s="333"/>
      <c r="CN1" s="334"/>
      <c r="CO1" s="332" t="s">
        <v>426</v>
      </c>
      <c r="CP1" s="333"/>
      <c r="CQ1" s="333"/>
      <c r="CR1" s="334"/>
      <c r="CS1" s="332" t="s">
        <v>427</v>
      </c>
      <c r="CT1" s="333"/>
      <c r="CU1" s="333"/>
      <c r="CV1" s="334"/>
      <c r="CW1" s="332" t="s">
        <v>428</v>
      </c>
      <c r="CX1" s="333"/>
      <c r="CY1" s="333"/>
      <c r="CZ1" s="334"/>
      <c r="DA1" s="332" t="s">
        <v>429</v>
      </c>
      <c r="DB1" s="333"/>
      <c r="DC1" s="333"/>
      <c r="DD1" s="334"/>
      <c r="DE1" s="332" t="s">
        <v>430</v>
      </c>
      <c r="DF1" s="333"/>
      <c r="DG1" s="333"/>
      <c r="DH1" s="334"/>
      <c r="DI1" s="332" t="s">
        <v>431</v>
      </c>
      <c r="DJ1" s="333"/>
      <c r="DK1" s="333"/>
      <c r="DL1" s="334"/>
      <c r="DM1" s="332" t="s">
        <v>432</v>
      </c>
      <c r="DN1" s="333"/>
      <c r="DO1" s="333"/>
      <c r="DP1" s="334"/>
      <c r="DQ1" s="332" t="s">
        <v>433</v>
      </c>
      <c r="DR1" s="333"/>
      <c r="DS1" s="333"/>
      <c r="DT1" s="334"/>
      <c r="DU1" s="332" t="s">
        <v>434</v>
      </c>
      <c r="DV1" s="333"/>
      <c r="DW1" s="333"/>
      <c r="DX1" s="334"/>
      <c r="DY1" s="332" t="s">
        <v>435</v>
      </c>
      <c r="DZ1" s="333"/>
      <c r="EA1" s="333"/>
      <c r="EB1" s="334"/>
      <c r="EC1" s="332" t="s">
        <v>436</v>
      </c>
      <c r="ED1" s="333"/>
      <c r="EE1" s="333"/>
      <c r="EF1" s="334"/>
      <c r="EG1" s="332" t="s">
        <v>437</v>
      </c>
      <c r="EH1" s="333"/>
      <c r="EI1" s="333"/>
      <c r="EJ1" s="334"/>
      <c r="EK1" s="332" t="s">
        <v>438</v>
      </c>
      <c r="EL1" s="333"/>
      <c r="EM1" s="333"/>
      <c r="EN1" s="334"/>
      <c r="EO1" s="332" t="s">
        <v>439</v>
      </c>
      <c r="EP1" s="333"/>
      <c r="EQ1" s="333"/>
      <c r="ER1" s="334"/>
      <c r="ES1" s="332" t="s">
        <v>440</v>
      </c>
      <c r="ET1" s="333"/>
      <c r="EU1" s="333"/>
      <c r="EV1" s="334"/>
      <c r="EW1" s="332" t="s">
        <v>441</v>
      </c>
      <c r="EX1" s="333"/>
      <c r="EY1" s="333"/>
      <c r="EZ1" s="334"/>
      <c r="FA1" s="332" t="s">
        <v>442</v>
      </c>
      <c r="FB1" s="333"/>
      <c r="FC1" s="333"/>
      <c r="FD1" s="334"/>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E7" sqref="E7:H7"/>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7" t="s">
        <v>451</v>
      </c>
      <c r="C2" s="337"/>
      <c r="D2" s="337"/>
      <c r="E2" s="337"/>
      <c r="F2" s="337"/>
      <c r="G2" s="337"/>
      <c r="H2" s="337"/>
      <c r="I2" s="337"/>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6" t="s">
        <v>453</v>
      </c>
      <c r="D3" s="336"/>
      <c r="E3" s="336"/>
      <c r="F3" s="336"/>
      <c r="G3" s="336"/>
      <c r="H3" s="336"/>
      <c r="I3" s="336"/>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5" t="s">
        <v>454</v>
      </c>
      <c r="D4" s="335"/>
      <c r="E4" s="335" t="s">
        <v>455</v>
      </c>
      <c r="F4" s="335"/>
      <c r="G4" s="335"/>
      <c r="H4" s="335"/>
      <c r="I4" s="148">
        <f>Data!Q2</f>
        <v>20439.059999999998</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5" t="s">
        <v>454</v>
      </c>
      <c r="D5" s="335"/>
      <c r="E5" s="335" t="s">
        <v>457</v>
      </c>
      <c r="F5" s="335"/>
      <c r="G5" s="335"/>
      <c r="H5" s="335"/>
      <c r="I5" s="148">
        <f>Data!P2</f>
        <v>14090.530000000002</v>
      </c>
      <c r="J5" s="146"/>
      <c r="K5" s="146"/>
      <c r="L5" s="146"/>
      <c r="M5" s="146"/>
      <c r="N5" s="146"/>
      <c r="O5" s="146"/>
      <c r="P5" s="146"/>
      <c r="Q5" s="146"/>
      <c r="R5" s="146"/>
      <c r="S5" s="146"/>
      <c r="T5" s="146"/>
      <c r="U5" s="146"/>
      <c r="V5" s="146"/>
      <c r="W5" s="146"/>
      <c r="X5" s="146"/>
      <c r="Y5" s="146"/>
      <c r="Z5" s="146"/>
      <c r="AA5" s="146"/>
    </row>
    <row r="6" spans="1:27" ht="18.75" x14ac:dyDescent="0.3">
      <c r="A6" s="146"/>
      <c r="B6" s="147"/>
      <c r="C6" s="336" t="s">
        <v>458</v>
      </c>
      <c r="D6" s="336"/>
      <c r="E6" s="336"/>
      <c r="F6" s="336"/>
      <c r="G6" s="336"/>
      <c r="H6" s="336"/>
      <c r="I6" s="336"/>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5" t="s">
        <v>454</v>
      </c>
      <c r="D7" s="335"/>
      <c r="E7" s="335" t="s">
        <v>460</v>
      </c>
      <c r="F7" s="335"/>
      <c r="G7" s="335"/>
      <c r="H7" s="335"/>
      <c r="I7" s="148">
        <f>Data!R2</f>
        <v>600.71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6" t="s">
        <v>461</v>
      </c>
      <c r="D9" s="336"/>
      <c r="E9" s="336"/>
      <c r="F9" s="336"/>
      <c r="G9" s="336"/>
      <c r="H9" s="336"/>
      <c r="I9" s="336"/>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5" t="s">
        <v>462</v>
      </c>
      <c r="D10" s="335"/>
      <c r="E10" s="335" t="s">
        <v>463</v>
      </c>
      <c r="F10" s="335"/>
      <c r="G10" s="335"/>
      <c r="H10" s="335"/>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52</v>
      </c>
      <c r="F2" s="186">
        <f>PRODUCT(D2:E2)</f>
        <v>5831.8</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6</v>
      </c>
      <c r="J2" s="181">
        <f>COUNTIFS('Assignment Tool'!$E$17:$E$2050, "4",'Assignment Tool'!$F$17:$F$2050,"POLE", 'Assignment Tool'!$C$17:$C$2050, "FST",'Assignment Tool'!$K$17:$K$2050,"")</f>
        <v>34</v>
      </c>
      <c r="K2" s="180">
        <f>COUNTIFS('Assignment Tool'!$E$17:$E$2050, "4",'Assignment Tool'!$F$17:$F$2050,"PED", 'Assignment Tool'!$C$17:$C$2050, "FST",'Assignment Tool'!$K$17:$K$2050,"")</f>
        <v>0</v>
      </c>
      <c r="L2" s="180">
        <f>COUNTIFS('Assignment Tool'!$E$17:$E$2050, "4",'Assignment Tool'!$F$17:$F$2050,"HH", 'Assignment Tool'!$C$17:$C$2050, "FST",'Assignment Tool'!$K$17:$K$2050,"")</f>
        <v>12</v>
      </c>
      <c r="N2" s="181">
        <f>PRODUCT(SUM(G2,J2),D2)</f>
        <v>3813.1000000000004</v>
      </c>
      <c r="O2" s="180">
        <f>PRODUCT(SUM(H2:I2,K2:L2),D2)</f>
        <v>2018.7</v>
      </c>
      <c r="P2" s="183">
        <f>SUM(N2:N5,F11:F16,F27:F36,F43:F46,F51:F54,N88:N135)</f>
        <v>14090.530000000002</v>
      </c>
      <c r="Q2" s="182">
        <f>SUM(O2:O5,F17:F26,F37:F42,F47:F50,F55:F58,F60:F67,O88:O135)</f>
        <v>20439.059999999998</v>
      </c>
      <c r="R2" s="126">
        <f>SUM(F69:F71)</f>
        <v>600.71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0</v>
      </c>
      <c r="F3" s="186">
        <f>PRODUCT(D3:E3)</f>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12</v>
      </c>
      <c r="F4" s="186">
        <f>PRODUCT(D4:E4)</f>
        <v>2037.2400000000002</v>
      </c>
      <c r="G4" s="181">
        <f>COUNTIFS('Assignment Tool'!$E$17:$E$2050, "8", 'Assignment Tool'!$F$17:$F$2050, "POLE", 'Assignment Tool'!$C$17:$C$2050, "FST",'Assignment Tool'!$K$17:$K$2050,"")</f>
        <v>11</v>
      </c>
      <c r="H4" s="180">
        <f>COUNTIFS('Assignment Tool'!$E$17:$E$2050, "8", 'Assignment Tool'!$F$17:$F$2050, "PED", 'Assignment Tool'!$C$17:$C$2050, "FST",'Assignment Tool'!$K$17:$K$2050,"")</f>
        <v>0</v>
      </c>
      <c r="I4" s="180">
        <f>COUNTIFS('Assignment Tool'!$E$17:$E$2050, "8", 'Assignment Tool'!$F$17:$F$2050, "HH", 'Assignment Tool'!$C$17:$C$2050, "FST",'Assignment Tool'!$K$17:$K$2050,"")</f>
        <v>1</v>
      </c>
      <c r="N4" s="181">
        <f>PRODUCT(G4,D4)</f>
        <v>1867.47</v>
      </c>
      <c r="O4" s="180">
        <f>PRODUCT(SUM(H4:I4),D4)</f>
        <v>169.77</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2</v>
      </c>
      <c r="F5" s="186">
        <f>PRODUCT(D5:E5)</f>
        <v>455.9</v>
      </c>
      <c r="G5" s="181">
        <f>COUNTIFS('Assignment Tool'!$E$17:$E$2050, "12", 'Assignment Tool'!$F$17:$F$2050, "POLE", 'Assignment Tool'!$C$17:$C$2050, "FST",'Assignment Tool'!$K$17:$K$2050,"")</f>
        <v>1</v>
      </c>
      <c r="H5" s="180">
        <f>COUNTIFS('Assignment Tool'!$E$17:$E$2050, "12", 'Assignment Tool'!$F$17:$F$2050, "PED", 'Assignment Tool'!$C$17:$C$2050, "FST",'Assignment Tool'!$K$17:$K$2050,"")</f>
        <v>0</v>
      </c>
      <c r="I5" s="180">
        <f>COUNTIFS('Assignment Tool'!$E$17:$E$2050, "12", 'Assignment Tool'!$F$17:$F$2050, "HH", 'Assignment Tool'!$C$17:$C$2050, "FST",'Assignment Tool'!$K$17:$K$2050,"")</f>
        <v>1</v>
      </c>
      <c r="N5" s="181">
        <f>PRODUCT(G5,D5)</f>
        <v>227.95</v>
      </c>
      <c r="O5" s="180">
        <f>PRODUCT(SUM(H5:I5),D5)</f>
        <v>227.95</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2</v>
      </c>
      <c r="F11" s="181">
        <f>E11*D11</f>
        <v>494.36</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7</v>
      </c>
      <c r="F12" s="181">
        <f t="shared" ref="F12:F58" si="1">E12*D12</f>
        <v>1506.05</v>
      </c>
      <c r="Q12" s="21"/>
      <c r="R12" s="21"/>
      <c r="Y12" s="1">
        <v>72</v>
      </c>
      <c r="AA12" s="1">
        <f t="shared" si="0"/>
        <v>132</v>
      </c>
      <c r="AC12" s="1">
        <v>900</v>
      </c>
    </row>
    <row r="13" spans="1:29" x14ac:dyDescent="0.25">
      <c r="A13" s="181">
        <v>100083493</v>
      </c>
      <c r="B13" s="181"/>
      <c r="C13" s="181" t="s">
        <v>505</v>
      </c>
      <c r="D13" s="1">
        <v>183.1</v>
      </c>
      <c r="E13" s="162">
        <f>'Construction Exempt Material'!B19</f>
        <v>22</v>
      </c>
      <c r="F13" s="181">
        <f t="shared" si="1"/>
        <v>4028.2</v>
      </c>
      <c r="Q13" s="21"/>
      <c r="R13" s="21"/>
      <c r="Y13" s="1">
        <v>84</v>
      </c>
      <c r="AA13" s="1">
        <f t="shared" si="0"/>
        <v>144</v>
      </c>
      <c r="AC13" s="1">
        <v>1000</v>
      </c>
    </row>
    <row r="14" spans="1:29" x14ac:dyDescent="0.25">
      <c r="A14" s="181">
        <v>100089023</v>
      </c>
      <c r="B14" s="181"/>
      <c r="C14" s="181" t="s">
        <v>506</v>
      </c>
      <c r="D14" s="1">
        <v>247.18</v>
      </c>
      <c r="E14" s="162">
        <f>'Construction Exempt Material'!B20</f>
        <v>2</v>
      </c>
      <c r="F14" s="181">
        <f t="shared" si="1"/>
        <v>494.36</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7</v>
      </c>
      <c r="F17" s="180">
        <f t="shared" si="1"/>
        <v>1867.3899999999999</v>
      </c>
      <c r="Q17" s="21"/>
      <c r="Y17" s="1">
        <v>132</v>
      </c>
      <c r="AA17" s="1">
        <f t="shared" si="0"/>
        <v>192</v>
      </c>
    </row>
    <row r="18" spans="1:27" x14ac:dyDescent="0.25">
      <c r="A18" s="180">
        <v>100083594</v>
      </c>
      <c r="B18" s="180"/>
      <c r="C18" s="180" t="s">
        <v>510</v>
      </c>
      <c r="D18" s="1">
        <v>233.96</v>
      </c>
      <c r="E18" s="162">
        <f>'Construction Exempt Material'!B24</f>
        <v>6</v>
      </c>
      <c r="F18" s="180">
        <f t="shared" si="1"/>
        <v>1403.76</v>
      </c>
      <c r="Q18" s="21"/>
      <c r="Y18" s="1">
        <v>144</v>
      </c>
      <c r="AA18" s="1">
        <f t="shared" si="0"/>
        <v>204</v>
      </c>
    </row>
    <row r="19" spans="1:27" x14ac:dyDescent="0.25">
      <c r="A19" s="180">
        <v>100083593</v>
      </c>
      <c r="B19" s="180"/>
      <c r="C19" s="180" t="s">
        <v>511</v>
      </c>
      <c r="D19" s="1">
        <v>226.44</v>
      </c>
      <c r="E19" s="162">
        <f>'Construction Exempt Material'!B25</f>
        <v>0</v>
      </c>
      <c r="F19" s="180">
        <f t="shared" si="1"/>
        <v>0</v>
      </c>
      <c r="Y19" s="1">
        <v>216</v>
      </c>
      <c r="AA19" s="1">
        <f t="shared" si="0"/>
        <v>216</v>
      </c>
    </row>
    <row r="20" spans="1:27" x14ac:dyDescent="0.25">
      <c r="A20" s="180">
        <v>100083592</v>
      </c>
      <c r="B20" s="180"/>
      <c r="C20" s="180" t="s">
        <v>512</v>
      </c>
      <c r="D20" s="1">
        <v>199.86</v>
      </c>
      <c r="E20" s="162">
        <f>'Construction Exempt Material'!B26</f>
        <v>24</v>
      </c>
      <c r="F20" s="180">
        <f t="shared" si="1"/>
        <v>4796.6400000000003</v>
      </c>
      <c r="AA20" s="1">
        <f t="shared" si="0"/>
        <v>228</v>
      </c>
    </row>
    <row r="21" spans="1:27" x14ac:dyDescent="0.25">
      <c r="A21" s="180">
        <v>200008456</v>
      </c>
      <c r="B21" s="180"/>
      <c r="C21" s="180" t="s">
        <v>513</v>
      </c>
      <c r="D21" s="1">
        <v>201.13</v>
      </c>
      <c r="E21" s="162">
        <f>'Construction Exempt Material'!B27</f>
        <v>6</v>
      </c>
      <c r="F21" s="180">
        <f t="shared" si="1"/>
        <v>1206.78</v>
      </c>
      <c r="AA21" s="1">
        <f t="shared" si="0"/>
        <v>240</v>
      </c>
    </row>
    <row r="22" spans="1:27" x14ac:dyDescent="0.25">
      <c r="A22" s="180">
        <v>100089396</v>
      </c>
      <c r="B22" s="180"/>
      <c r="C22" s="180" t="s">
        <v>514</v>
      </c>
      <c r="D22" s="1">
        <v>266.77</v>
      </c>
      <c r="E22" s="162">
        <f>'Construction Exempt Material'!B28</f>
        <v>2</v>
      </c>
      <c r="F22" s="180">
        <f t="shared" si="1"/>
        <v>533.54</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1</v>
      </c>
      <c r="F43" s="181">
        <f t="shared" si="1"/>
        <v>247.44</v>
      </c>
    </row>
    <row r="44" spans="1:6" x14ac:dyDescent="0.25">
      <c r="A44" s="181">
        <v>100088380</v>
      </c>
      <c r="B44" s="181"/>
      <c r="C44" s="181" t="s">
        <v>536</v>
      </c>
      <c r="D44" s="1">
        <v>494.87</v>
      </c>
      <c r="E44" s="162">
        <f>'Construction Exempt Material'!B50</f>
        <v>1</v>
      </c>
      <c r="F44" s="181">
        <f t="shared" si="1"/>
        <v>494.87</v>
      </c>
    </row>
    <row r="45" spans="1:6" x14ac:dyDescent="0.25">
      <c r="A45" s="181">
        <v>200002564</v>
      </c>
      <c r="B45" s="181"/>
      <c r="C45" s="181" t="s">
        <v>537</v>
      </c>
      <c r="D45" s="1">
        <v>742.32</v>
      </c>
      <c r="E45" s="162">
        <f>'Construction Exempt Material'!B51</f>
        <v>1</v>
      </c>
      <c r="F45" s="181">
        <f t="shared" si="1"/>
        <v>742.32</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1</v>
      </c>
      <c r="F47" s="180">
        <f t="shared" si="1"/>
        <v>266.77</v>
      </c>
    </row>
    <row r="48" spans="1:6" x14ac:dyDescent="0.25">
      <c r="A48" s="180">
        <v>100089547</v>
      </c>
      <c r="B48" s="180"/>
      <c r="C48" s="180" t="s">
        <v>540</v>
      </c>
      <c r="D48" s="1">
        <v>533.53</v>
      </c>
      <c r="E48" s="162">
        <f>'Construction Exempt Material'!B54</f>
        <v>0</v>
      </c>
      <c r="F48" s="180">
        <f t="shared" si="1"/>
        <v>0</v>
      </c>
    </row>
    <row r="49" spans="1:10" x14ac:dyDescent="0.25">
      <c r="A49" s="180">
        <v>200002565</v>
      </c>
      <c r="B49" s="180"/>
      <c r="C49" s="180" t="s">
        <v>541</v>
      </c>
      <c r="D49" s="1">
        <v>804.41</v>
      </c>
      <c r="E49" s="162">
        <f>'Construction Exempt Material'!B55</f>
        <v>0</v>
      </c>
      <c r="F49" s="180">
        <f t="shared" si="1"/>
        <v>0</v>
      </c>
    </row>
    <row r="50" spans="1:10" x14ac:dyDescent="0.25">
      <c r="A50" s="180">
        <v>200002568</v>
      </c>
      <c r="B50" s="180"/>
      <c r="C50" s="180" t="s">
        <v>542</v>
      </c>
      <c r="D50" s="1">
        <v>1067.08</v>
      </c>
      <c r="E50" s="162">
        <f>'Construction Exempt Material'!B56</f>
        <v>1</v>
      </c>
      <c r="F50" s="180">
        <f t="shared" si="1"/>
        <v>1067.08</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19</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17</v>
      </c>
      <c r="F62" s="180">
        <f t="shared" si="2"/>
        <v>2446.98</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5</v>
      </c>
      <c r="F63" s="180">
        <f t="shared" si="2"/>
        <v>2468.85</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3</v>
      </c>
      <c r="F65" s="180">
        <f>E65*D65</f>
        <v>1964.8500000000001</v>
      </c>
    </row>
    <row r="66" spans="1:16" x14ac:dyDescent="0.25">
      <c r="A66" s="180">
        <v>100006155</v>
      </c>
      <c r="B66" s="180"/>
      <c r="C66" s="180" t="s">
        <v>562</v>
      </c>
      <c r="D66" s="1">
        <v>87.96</v>
      </c>
      <c r="E66" s="1">
        <f>'Construction Exempt Material'!B12</f>
        <v>0</v>
      </c>
      <c r="F66" s="180">
        <f t="shared" si="2"/>
        <v>0</v>
      </c>
      <c r="G66" s="1">
        <f>SUM(I5,I124:I135,J61)</f>
        <v>1</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6</v>
      </c>
      <c r="F69" s="126">
        <f>E69*D69</f>
        <v>135.96</v>
      </c>
    </row>
    <row r="70" spans="1:16" x14ac:dyDescent="0.25">
      <c r="A70" s="1">
        <v>100069989</v>
      </c>
      <c r="B70" s="1" t="s">
        <v>565</v>
      </c>
      <c r="C70" s="1" t="s">
        <v>566</v>
      </c>
      <c r="D70" s="1">
        <v>0.65</v>
      </c>
      <c r="E70" s="1">
        <f>'Construction Exempt Material'!B69</f>
        <v>715</v>
      </c>
      <c r="F70" s="126">
        <f>E70*D70</f>
        <v>464.75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8" t="s">
        <v>571</v>
      </c>
      <c r="D76" s="338">
        <v>1.08</v>
      </c>
    </row>
    <row r="77" spans="1:16" x14ac:dyDescent="0.25">
      <c r="A77" s="1">
        <v>100001338</v>
      </c>
      <c r="B77" s="124" t="s">
        <v>572</v>
      </c>
      <c r="C77" s="338"/>
      <c r="D77" s="338"/>
    </row>
    <row r="78" spans="1:16" x14ac:dyDescent="0.25">
      <c r="A78" s="1">
        <v>100001308</v>
      </c>
      <c r="B78" s="124" t="s">
        <v>573</v>
      </c>
      <c r="C78" s="338" t="s">
        <v>574</v>
      </c>
      <c r="D78" s="338">
        <v>1.62</v>
      </c>
    </row>
    <row r="79" spans="1:16" x14ac:dyDescent="0.25">
      <c r="A79" s="1">
        <v>100001310</v>
      </c>
      <c r="B79" s="124" t="s">
        <v>575</v>
      </c>
      <c r="C79" s="338"/>
      <c r="D79" s="338"/>
    </row>
    <row r="80" spans="1:16" x14ac:dyDescent="0.25">
      <c r="A80" s="1">
        <v>100001338</v>
      </c>
      <c r="B80" s="124"/>
      <c r="C80" s="338"/>
      <c r="D80" s="338"/>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1</v>
      </c>
      <c r="G115" s="181">
        <f>COUNTIFS('Assignment Tool'!$E$17:$E$2050, "8", 'Assignment Tool'!$F$17:$F$2050, "POLE", 'Assignment Tool'!$C$17:$C$2050, "FST",'Assignment Tool'!$K$17:$K$2050,"200")</f>
        <v>1</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174.41</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3" sqref="B13"/>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801</v>
      </c>
      <c r="D2" s="341" t="s">
        <v>681</v>
      </c>
      <c r="E2" s="342"/>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52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12</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17</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5</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3</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2</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7</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22</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2</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7</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6</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24</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6</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2</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1</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1</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715</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6</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3" t="s">
        <v>697</v>
      </c>
      <c r="C73" s="344"/>
      <c r="D73" s="345"/>
      <c r="E73" s="339" t="s">
        <v>698</v>
      </c>
      <c r="F73" s="340"/>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Brito Muñoz</cp:lastModifiedBy>
  <cp:revision/>
  <dcterms:created xsi:type="dcterms:W3CDTF">2014-08-28T14:25:03Z</dcterms:created>
  <dcterms:modified xsi:type="dcterms:W3CDTF">2024-05-15T16:59:30Z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