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enryPC\Downloads\"/>
    </mc:Choice>
  </mc:AlternateContent>
  <xr:revisionPtr revIDLastSave="0" documentId="13_ncr:1_{050155BB-FF20-4AD7-8209-455D6E8886B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6" i="1" l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<sst xmlns="http://schemas.openxmlformats.org/spreadsheetml/2006/main" count="1538" uniqueCount="513">
  <si>
    <t>House Number</t>
  </si>
  <si>
    <t>Street Name</t>
  </si>
  <si>
    <t>Community</t>
  </si>
  <si>
    <t>Zip Code</t>
  </si>
  <si>
    <t>Unit Type</t>
  </si>
  <si>
    <t>Unit</t>
  </si>
  <si>
    <t>Floor Type</t>
  </si>
  <si>
    <t>Floor</t>
  </si>
  <si>
    <t>Building Type</t>
  </si>
  <si>
    <t>Building</t>
  </si>
  <si>
    <t>DA/PSA</t>
  </si>
  <si>
    <t>OVALS Address ID</t>
  </si>
  <si>
    <t>Primary_Term_Address</t>
  </si>
  <si>
    <t>FAC_ADDR</t>
  </si>
  <si>
    <t>Working TN Status</t>
  </si>
  <si>
    <t>LYONS RD</t>
  </si>
  <si>
    <t>COCNUT CRK</t>
  </si>
  <si>
    <t>UNIT</t>
  </si>
  <si>
    <t>BAY A-7</t>
  </si>
  <si>
    <t>R 1715 NE 51TH ST</t>
  </si>
  <si>
    <t>6601 LYONS RD UNIT BAY A-7</t>
  </si>
  <si>
    <t>BAY L-8</t>
  </si>
  <si>
    <t>6601 LYONS RD UNIT BAY L-8</t>
  </si>
  <si>
    <t>N FEDERAL HWY</t>
  </si>
  <si>
    <t>POMP</t>
  </si>
  <si>
    <t>R 2000 NE 49TH ST</t>
  </si>
  <si>
    <t>4801 N FEDERAL HWY</t>
  </si>
  <si>
    <t>CRNR</t>
  </si>
  <si>
    <t>4891 N FEDERAL HWY UNIT CRNR</t>
  </si>
  <si>
    <t>4891 N FEDERAL HWY</t>
  </si>
  <si>
    <t>OUTSIDE</t>
  </si>
  <si>
    <t>F 4915 N FEDERAL HWY</t>
  </si>
  <si>
    <t>4915 N FEDERAL HWY UNIT OUTSIDE</t>
  </si>
  <si>
    <t>4915 N FEDERAL HWY</t>
  </si>
  <si>
    <t>RM</t>
  </si>
  <si>
    <t>EDC</t>
  </si>
  <si>
    <t>FLR</t>
  </si>
  <si>
    <t>I 5001 N FEDERAL HWY</t>
  </si>
  <si>
    <t>5001 N FEDERAL HWY RM EDC FLR 1</t>
  </si>
  <si>
    <t>5001 N FEDERAL HWY</t>
  </si>
  <si>
    <t>Y</t>
  </si>
  <si>
    <t>S 5083 N FEDERAL HWY</t>
  </si>
  <si>
    <t>5083 N FEDERAL HWY</t>
  </si>
  <si>
    <t>CAFE</t>
  </si>
  <si>
    <t>5101 N FEDERAL HWY</t>
  </si>
  <si>
    <t>5101 N FEDERAL HWY UNIT CAFE</t>
  </si>
  <si>
    <t>OFC</t>
  </si>
  <si>
    <t>5101 N FEDERAL HWY UNIT OFC</t>
  </si>
  <si>
    <t>SERVER</t>
  </si>
  <si>
    <t>5101 N FEDERAL HWY RM SERVER FLR 1</t>
  </si>
  <si>
    <t>NE 14TH TER</t>
  </si>
  <si>
    <t>R 4920 NE 14TH WAY</t>
  </si>
  <si>
    <t>4866 NE 14TH TER</t>
  </si>
  <si>
    <t>4876 NE 14TH TER</t>
  </si>
  <si>
    <t>4920 NE 14TH TER</t>
  </si>
  <si>
    <t>R 5012 NE 14TH TER</t>
  </si>
  <si>
    <t>5012 NE 14TH TER</t>
  </si>
  <si>
    <t>R 5036 NE 14TH TER</t>
  </si>
  <si>
    <t>5024 NE 14TH TER</t>
  </si>
  <si>
    <t>5036 NE 14TH TER</t>
  </si>
  <si>
    <t>R 5095 NE 17TH DR</t>
  </si>
  <si>
    <t>5048 NE 14TH TER</t>
  </si>
  <si>
    <t>R 5060 NE 14TH TER</t>
  </si>
  <si>
    <t>5060 NE 14TH TER</t>
  </si>
  <si>
    <t>5072 NE 14TH TER</t>
  </si>
  <si>
    <t>NE 14TH WAY</t>
  </si>
  <si>
    <t>R 4930 NE 14TH WAY</t>
  </si>
  <si>
    <t>4930 NE 14TH WAY</t>
  </si>
  <si>
    <t>R 4940 NE 14TH WAY</t>
  </si>
  <si>
    <t>4940 NE 14TH WAY</t>
  </si>
  <si>
    <t>4945 NE 14TH WAY</t>
  </si>
  <si>
    <t>4950 NE 14TH WAY</t>
  </si>
  <si>
    <t>R 4873 NE 15TH AV</t>
  </si>
  <si>
    <t>4960 NE 14TH WAY</t>
  </si>
  <si>
    <t>R 4965 NE 14TH WAY</t>
  </si>
  <si>
    <t>4965 NE 14TH WAY</t>
  </si>
  <si>
    <t>R 4980 NE 14TH WAY</t>
  </si>
  <si>
    <t>4970 NE 14TH WAY</t>
  </si>
  <si>
    <t>4980 NE 14TH WAY</t>
  </si>
  <si>
    <t>4985 NE 14TH WAY</t>
  </si>
  <si>
    <t>R 5071 NE 17TH DR</t>
  </si>
  <si>
    <t>4990 NE 14TH WAY</t>
  </si>
  <si>
    <t>NE 15TH AV</t>
  </si>
  <si>
    <t>4853 NE 15TH AV</t>
  </si>
  <si>
    <t>4857 NE 15TH AV</t>
  </si>
  <si>
    <t>R 4866 NE 15TH AV</t>
  </si>
  <si>
    <t>4860 NE 15TH AV</t>
  </si>
  <si>
    <t>4861 NE 15TH AV</t>
  </si>
  <si>
    <t>4865 NE 15TH AV</t>
  </si>
  <si>
    <t>4866 NE 15TH AV</t>
  </si>
  <si>
    <t>4869 NE 15TH AV</t>
  </si>
  <si>
    <t>4870 NE 15TH AV</t>
  </si>
  <si>
    <t>4873 NE 15TH AV</t>
  </si>
  <si>
    <t>R 4873 NE 16 AV</t>
  </si>
  <si>
    <t>4874 NE 15TH AV</t>
  </si>
  <si>
    <t>4877 NE 15TH AV</t>
  </si>
  <si>
    <t>4878 NE 15TH AV</t>
  </si>
  <si>
    <t>4881 NE 15TH AV</t>
  </si>
  <si>
    <t>R 4897 NE 16 AV</t>
  </si>
  <si>
    <t>4882 NE 15TH AV</t>
  </si>
  <si>
    <t>4885 NE 15TH AV</t>
  </si>
  <si>
    <t>4886 NE 15TH AV</t>
  </si>
  <si>
    <t>NE 16TH AV</t>
  </si>
  <si>
    <t>4855 NE 16TH AV</t>
  </si>
  <si>
    <t>4859 NE 16TH AV</t>
  </si>
  <si>
    <t>4865 NE 16TH AV</t>
  </si>
  <si>
    <t>R 4870 NE 16TH AV</t>
  </si>
  <si>
    <t>4870 NE 16TH AV</t>
  </si>
  <si>
    <t>4873 NE 16TH AV</t>
  </si>
  <si>
    <t>4881 NE 16TH AV</t>
  </si>
  <si>
    <t>R 1685 NE 48TH CT</t>
  </si>
  <si>
    <t>4888 NE 16TH AV</t>
  </si>
  <si>
    <t>4889 NE 16TH AV</t>
  </si>
  <si>
    <t>4896 NE 16TH AV</t>
  </si>
  <si>
    <t>4897 NE 16TH AV</t>
  </si>
  <si>
    <t>NE 17TH DR</t>
  </si>
  <si>
    <t>5063 NE 17TH DR</t>
  </si>
  <si>
    <t>5071 NE 17TH DR</t>
  </si>
  <si>
    <t>R 5077 NE 17TH DR</t>
  </si>
  <si>
    <t>5077 NE 17TH DR</t>
  </si>
  <si>
    <t>5083 NE 17TH DR</t>
  </si>
  <si>
    <t>5089 NE 17TH DR</t>
  </si>
  <si>
    <t>NE 19TH AV</t>
  </si>
  <si>
    <t>R 4919 NE 19TH TER</t>
  </si>
  <si>
    <t>4916 NE 19TH AV</t>
  </si>
  <si>
    <t>4932 NE 19TH AV</t>
  </si>
  <si>
    <t>R 4955 NE 19 TER</t>
  </si>
  <si>
    <t>4948 NE 19TH AV</t>
  </si>
  <si>
    <t>4955 NE 19TH AV</t>
  </si>
  <si>
    <t>R 5032 NE 19TH AV</t>
  </si>
  <si>
    <t>5016 NE 19TH AV</t>
  </si>
  <si>
    <t>5032 NE 19TH AV</t>
  </si>
  <si>
    <t>R 5064 NE 19TH AV</t>
  </si>
  <si>
    <t>5048 NE 19TH AV</t>
  </si>
  <si>
    <t>5064 NE 19TH AV</t>
  </si>
  <si>
    <t>R 1847 NE 51TH ST</t>
  </si>
  <si>
    <t>5121 NE 19TH AV</t>
  </si>
  <si>
    <t>NE 19TH TER</t>
  </si>
  <si>
    <t>R 4816 NE 19TH TER</t>
  </si>
  <si>
    <t>4816 NE 19TH TER</t>
  </si>
  <si>
    <t>R 4832 NE 19TH TER</t>
  </si>
  <si>
    <t>4832 NE 19TH TER</t>
  </si>
  <si>
    <t>4848 NE 19TH TER</t>
  </si>
  <si>
    <t>R 4864 NE 19 TER</t>
  </si>
  <si>
    <t>4864 NE 19TH TER</t>
  </si>
  <si>
    <t>R 1932 NE 49TH ST</t>
  </si>
  <si>
    <t>4865 NE 19TH TER</t>
  </si>
  <si>
    <t>4878 NE 19TH TER</t>
  </si>
  <si>
    <t>4880 NE 19TH TER</t>
  </si>
  <si>
    <t>4885 NE 19TH TER</t>
  </si>
  <si>
    <t>APT</t>
  </si>
  <si>
    <t>EFCNY</t>
  </si>
  <si>
    <t>R 4896 NE 19TH TER</t>
  </si>
  <si>
    <t>4890 NE 19TH TER APT EFCNY</t>
  </si>
  <si>
    <t>4890 NE 19TH TER</t>
  </si>
  <si>
    <t>R 4918 NE 19TH TER</t>
  </si>
  <si>
    <t>4918 NE 19TH TER</t>
  </si>
  <si>
    <t>4919 NE 19TH TER</t>
  </si>
  <si>
    <t>R 4936 NE 19TH TER</t>
  </si>
  <si>
    <t>4936 NE 19TH TER</t>
  </si>
  <si>
    <t>4937 NE 19TH TER</t>
  </si>
  <si>
    <t>4954 NE 19TH TER</t>
  </si>
  <si>
    <t>4955 NE 19TH TER</t>
  </si>
  <si>
    <t>R 4972 NE 19TH TER</t>
  </si>
  <si>
    <t>4972 NE 19TH TER UNIT EFCNY</t>
  </si>
  <si>
    <t>4972 NE 19TH TER</t>
  </si>
  <si>
    <t>4973 NE 19TH TER</t>
  </si>
  <si>
    <t>R 5018 NE 19 TER</t>
  </si>
  <si>
    <t>5000 NE 19TH TER</t>
  </si>
  <si>
    <t>5001 NE 19TH TER</t>
  </si>
  <si>
    <t>5018 NE 19TH TER</t>
  </si>
  <si>
    <t>5019 NE 19TH TER</t>
  </si>
  <si>
    <t>R 5054 NE 19TH TER</t>
  </si>
  <si>
    <t>5036 NE 19TH TER</t>
  </si>
  <si>
    <t>5037 NE 19TH TER</t>
  </si>
  <si>
    <t>5054 NE 19TH TER</t>
  </si>
  <si>
    <t>5055 NE 19TH TER</t>
  </si>
  <si>
    <t>MR 5072 NE 19TH TER</t>
  </si>
  <si>
    <t>5072 NE 19TH TER</t>
  </si>
  <si>
    <t>5073 NE 19TH TER</t>
  </si>
  <si>
    <t>NE 48TH CT</t>
  </si>
  <si>
    <t>R 1540 NE 48TH CT</t>
  </si>
  <si>
    <t>1520 NE 48TH CT</t>
  </si>
  <si>
    <t>1521 NE 48TH CT</t>
  </si>
  <si>
    <t>1540 NE 48TH CT</t>
  </si>
  <si>
    <t>1560 NE 48TH CT</t>
  </si>
  <si>
    <t>R 1565 NE 48 ST</t>
  </si>
  <si>
    <t>1600 NE 48TH CT</t>
  </si>
  <si>
    <t>1609 NE 48TH CT</t>
  </si>
  <si>
    <t>1612 NE 48TH CT</t>
  </si>
  <si>
    <t>1621 NE 48TH CT</t>
  </si>
  <si>
    <t>R 1601 NE 48 ST</t>
  </si>
  <si>
    <t>1624 NE 48TH CT</t>
  </si>
  <si>
    <t>1636 NE 48TH CT</t>
  </si>
  <si>
    <t>R 1661 NE 48 CT</t>
  </si>
  <si>
    <t>1641 NE 48TH CT</t>
  </si>
  <si>
    <t>R 1648 NE 48TH CT</t>
  </si>
  <si>
    <t>1648 NE 48TH CT</t>
  </si>
  <si>
    <t>1660 NE 48TH CT</t>
  </si>
  <si>
    <t>1661 NE 48TH CT</t>
  </si>
  <si>
    <t>R 1672 NE 48TH CT</t>
  </si>
  <si>
    <t>1672 NE 48TH CT</t>
  </si>
  <si>
    <t>1673 NE 48TH CT</t>
  </si>
  <si>
    <t>1684 NE 48TH CT</t>
  </si>
  <si>
    <t>1685 NE 48TH CT</t>
  </si>
  <si>
    <t>R 1732 NE 49TH ST</t>
  </si>
  <si>
    <t>1717 NE 48TH CT</t>
  </si>
  <si>
    <t>R 1818 NE 48TH CT</t>
  </si>
  <si>
    <t>1718 NE 48TH CT</t>
  </si>
  <si>
    <t>R 1743 NE 48TH CT</t>
  </si>
  <si>
    <t>1731 NE 48TH CT</t>
  </si>
  <si>
    <t>R 1736 NE 48TH CT</t>
  </si>
  <si>
    <t>1736 NE 48TH CT</t>
  </si>
  <si>
    <t>R 1800 NE 49TH ST</t>
  </si>
  <si>
    <t>1743 NE 48TH CT</t>
  </si>
  <si>
    <t>R 1754 NE 48TH CT</t>
  </si>
  <si>
    <t>1754 NE 48TH CT</t>
  </si>
  <si>
    <t>1755 NE 48TH CT</t>
  </si>
  <si>
    <t>1772 NE 48TH CT</t>
  </si>
  <si>
    <t>R 1832 NE 49TH ST</t>
  </si>
  <si>
    <t>1773 NE 48TH CT</t>
  </si>
  <si>
    <t>1818 NE 48TH CT</t>
  </si>
  <si>
    <t>1819 NE 48TH CT</t>
  </si>
  <si>
    <t>1836 NE 48TH CT</t>
  </si>
  <si>
    <t>R 1864 NE 49TH ST</t>
  </si>
  <si>
    <t>1837 NE 48TH CT</t>
  </si>
  <si>
    <t>R 1872 NE 48TH CT</t>
  </si>
  <si>
    <t>1854 NE 48TH CT</t>
  </si>
  <si>
    <t>1855 NE 48TH CT</t>
  </si>
  <si>
    <t>1870 NE 48TH CT APT 122</t>
  </si>
  <si>
    <t>1872 NE 48TH CT</t>
  </si>
  <si>
    <t>R 1873 NE 48TH CT</t>
  </si>
  <si>
    <t>1873 NE 48TH CT</t>
  </si>
  <si>
    <t>R 1914 NE 48TH CT</t>
  </si>
  <si>
    <t>1914 NE 48TH CT</t>
  </si>
  <si>
    <t>1915 NE 48TH CT</t>
  </si>
  <si>
    <t>1928 NE 48TH CT</t>
  </si>
  <si>
    <t>1929 NE 48TH CT</t>
  </si>
  <si>
    <t>SIDE</t>
  </si>
  <si>
    <t>R 1942 NE 48TH CT</t>
  </si>
  <si>
    <t>1942 NE 48TH CT APT SIDE</t>
  </si>
  <si>
    <t>1942 NE 48TH CT</t>
  </si>
  <si>
    <t>NE 48TH ST</t>
  </si>
  <si>
    <t>1517 NE 48TH ST</t>
  </si>
  <si>
    <t>1533 NE 48TH ST</t>
  </si>
  <si>
    <t>1549 NE 48TH ST</t>
  </si>
  <si>
    <t>1565 NE 48TH ST</t>
  </si>
  <si>
    <t>1581 NE 48TH ST</t>
  </si>
  <si>
    <t>1597 NE 48TH ST</t>
  </si>
  <si>
    <t>1601 NE 48TH ST</t>
  </si>
  <si>
    <t>1617 NE 48TH ST</t>
  </si>
  <si>
    <t>R 1636 NE 48TH CT</t>
  </si>
  <si>
    <t>1633 NE 48TH ST</t>
  </si>
  <si>
    <t>1649 NE 48TH ST</t>
  </si>
  <si>
    <t>1665 NE 48TH ST</t>
  </si>
  <si>
    <t>1681 NE 48TH ST</t>
  </si>
  <si>
    <t>1697 NE 48TH ST</t>
  </si>
  <si>
    <t>1719 NE 48TH ST</t>
  </si>
  <si>
    <t>1733 NE 48TH ST</t>
  </si>
  <si>
    <t>1749 NE 48TH ST</t>
  </si>
  <si>
    <t>1765 NE 48TH ST</t>
  </si>
  <si>
    <t>1817 NE 48TH ST</t>
  </si>
  <si>
    <t>1833 NE 48TH ST</t>
  </si>
  <si>
    <t>1849 NE 48TH ST</t>
  </si>
  <si>
    <t>1851 NE 48TH ST APT 133</t>
  </si>
  <si>
    <t>1865 NE 48TH ST</t>
  </si>
  <si>
    <t>1875 NE 48TH ST</t>
  </si>
  <si>
    <t>1917 NE 48TH ST</t>
  </si>
  <si>
    <t>1933 NE 48TH ST</t>
  </si>
  <si>
    <t>R 5072 NE 19TH TER</t>
  </si>
  <si>
    <t>1951 NE 48TH ST</t>
  </si>
  <si>
    <t>1961 NE 48TH ST</t>
  </si>
  <si>
    <t>AHN-1</t>
  </si>
  <si>
    <t>DFLD</t>
  </si>
  <si>
    <t>AHN-1 NE 48TH ST</t>
  </si>
  <si>
    <t>NE 48TH ST &amp; 19TH TER</t>
  </si>
  <si>
    <t>AHN-1 NE 48TH ST &amp; 19TH TER</t>
  </si>
  <si>
    <t>NE 49TH CT</t>
  </si>
  <si>
    <t>R 1716 NE 50TH ST</t>
  </si>
  <si>
    <t>1713 NE 49TH CT</t>
  </si>
  <si>
    <t>R 1728 NE 49TH CT</t>
  </si>
  <si>
    <t>1714 NE 49TH CT</t>
  </si>
  <si>
    <t>1728 NE 49TH CT</t>
  </si>
  <si>
    <t>1729 NE 49TH CT</t>
  </si>
  <si>
    <t>R 1745 NE 49 ST</t>
  </si>
  <si>
    <t>1742 NE 49TH CT</t>
  </si>
  <si>
    <t>R 1724 NE 50TH ST</t>
  </si>
  <si>
    <t>1743 NE 49TH CT</t>
  </si>
  <si>
    <t>1756 NE 49TH CT</t>
  </si>
  <si>
    <t>1757 NE 49TH CT</t>
  </si>
  <si>
    <t>R 1740 NE 50 ST</t>
  </si>
  <si>
    <t>1767 NE 49TH CT UNIT EFCNY</t>
  </si>
  <si>
    <t>1767 NE 49TH CT</t>
  </si>
  <si>
    <t>R 1769 NE 49 ST</t>
  </si>
  <si>
    <t>1770 NE 49TH CT</t>
  </si>
  <si>
    <t>R 1768 NE 50TH ST</t>
  </si>
  <si>
    <t>1775 NE 49TH CT</t>
  </si>
  <si>
    <t>1784 NE 49TH CT</t>
  </si>
  <si>
    <t>R 1800 NE 50TH ST</t>
  </si>
  <si>
    <t>1785 NE 49TH CT</t>
  </si>
  <si>
    <t>1798 NE 49TH CT</t>
  </si>
  <si>
    <t>1799 NE 49TH CT</t>
  </si>
  <si>
    <t>R 1787 NE 49 ST</t>
  </si>
  <si>
    <t>1814 NE 49TH CT</t>
  </si>
  <si>
    <t>R 1815 NE 49 CT</t>
  </si>
  <si>
    <t>1815 NE 49TH CT</t>
  </si>
  <si>
    <t>1825 NE 49TH CT</t>
  </si>
  <si>
    <t>1828 NE 49TH CT</t>
  </si>
  <si>
    <t>1836 NE 50TH ST</t>
  </si>
  <si>
    <t>1839 NE 49TH CT</t>
  </si>
  <si>
    <t>1842 NE 49TH CT</t>
  </si>
  <si>
    <t>1853 NE 49TH CT</t>
  </si>
  <si>
    <t>1856 NE 49TH CT</t>
  </si>
  <si>
    <t>R 1860 NE 50TH ST</t>
  </si>
  <si>
    <t>1867 NE 49TH CT</t>
  </si>
  <si>
    <t>1870 NE 49TH CT</t>
  </si>
  <si>
    <t>1881 NE 49TH CT</t>
  </si>
  <si>
    <t>1884 NE 49TH CT</t>
  </si>
  <si>
    <t>R 1884 NE 50TH ST</t>
  </si>
  <si>
    <t>1891 NE 49TH CT</t>
  </si>
  <si>
    <t>1898 NE 49TH CT</t>
  </si>
  <si>
    <t>1899 NE 49TH CT</t>
  </si>
  <si>
    <t>NE 49TH ST</t>
  </si>
  <si>
    <t>1715 NE 49TH ST APT EFCNY</t>
  </si>
  <si>
    <t>1715 NE 49TH ST APT SIDE</t>
  </si>
  <si>
    <t>1716 NE 49TH ST</t>
  </si>
  <si>
    <t>1731 NE 49TH ST</t>
  </si>
  <si>
    <t>1732 NE 49TH ST</t>
  </si>
  <si>
    <t>1745 NE 49TH ST</t>
  </si>
  <si>
    <t>1748 NE 49TH ST</t>
  </si>
  <si>
    <t>1759 NE 49TH ST</t>
  </si>
  <si>
    <t>1764 NE 49TH ST</t>
  </si>
  <si>
    <t>1769 NE 49TH ST</t>
  </si>
  <si>
    <t>1779 NE 49TH ST</t>
  </si>
  <si>
    <t>1780 NE 49TH ST</t>
  </si>
  <si>
    <t>1787 NE 49TH ST</t>
  </si>
  <si>
    <t>1800 NE 49TH ST</t>
  </si>
  <si>
    <t>1809 NE 49TH ST</t>
  </si>
  <si>
    <t>1816 NE 49TH ST</t>
  </si>
  <si>
    <t>1825 NE 49TH ST</t>
  </si>
  <si>
    <t>1832 NE 49TH ST</t>
  </si>
  <si>
    <t>1841 NE 49TH ST</t>
  </si>
  <si>
    <t>1848 NE 49TH ST</t>
  </si>
  <si>
    <t>1857 NE 49TH ST APT EFCNY</t>
  </si>
  <si>
    <t>EFCNYKING</t>
  </si>
  <si>
    <t>1857 NE 49TH ST APT EFCNYKING</t>
  </si>
  <si>
    <t>1857 NE 49TH ST</t>
  </si>
  <si>
    <t>1864 NE 49TH ST</t>
  </si>
  <si>
    <t>1875 NE 49TH ST</t>
  </si>
  <si>
    <t>1880 NE 49TH ST</t>
  </si>
  <si>
    <t>1916 NE 49TH ST</t>
  </si>
  <si>
    <t>1932 NE 49TH ST</t>
  </si>
  <si>
    <t>R 2030 NE 49TH ST</t>
  </si>
  <si>
    <t>1940 NE 49TH ST</t>
  </si>
  <si>
    <t>1946 NE 49TH ST</t>
  </si>
  <si>
    <t>1952 NE 49TH ST</t>
  </si>
  <si>
    <t>2000 NE 49TH ST</t>
  </si>
  <si>
    <t>2020 NE 49TH ST</t>
  </si>
  <si>
    <t>2021 NE 49TH ST UNIT 1</t>
  </si>
  <si>
    <t>2021 NE 49TH ST UNIT 2</t>
  </si>
  <si>
    <t>SIDE W</t>
  </si>
  <si>
    <t>2021 NE 49TH ST APT SIDE W</t>
  </si>
  <si>
    <t>2023 NE 49TH ST</t>
  </si>
  <si>
    <t>LOBBY</t>
  </si>
  <si>
    <t>2025 NE 49TH ST   FLR LOBBY</t>
  </si>
  <si>
    <t>2025 NE 49TH ST</t>
  </si>
  <si>
    <t>2027 NE 49TH ST</t>
  </si>
  <si>
    <t>2030 NE 49TH ST</t>
  </si>
  <si>
    <t>2037 NE 49TH ST</t>
  </si>
  <si>
    <t>TELCO</t>
  </si>
  <si>
    <t>2040 NE 49TH ST RM TELCO FLR 1</t>
  </si>
  <si>
    <t>2040 NE 49TH ST</t>
  </si>
  <si>
    <t>NE 50TH CT</t>
  </si>
  <si>
    <t>R 1765 NE 50TH ST</t>
  </si>
  <si>
    <t>1650 NE 50TH CT UNIT OUTSIDE</t>
  </si>
  <si>
    <t>F 5071 NE 17TH DR</t>
  </si>
  <si>
    <t>1650 NE 50TH CT</t>
  </si>
  <si>
    <t>1678 NE 50TH CT</t>
  </si>
  <si>
    <t>R 1709 NE 50TH ST</t>
  </si>
  <si>
    <t>1712 NE 50TH CT</t>
  </si>
  <si>
    <t>RR</t>
  </si>
  <si>
    <t>1724 NE 50TH CT APT RR</t>
  </si>
  <si>
    <t>1724 NE 50TH CT</t>
  </si>
  <si>
    <t>R 1725 NE 50TH ST</t>
  </si>
  <si>
    <t>1736 NE 50TH CT</t>
  </si>
  <si>
    <t>1748 NE 50TH CT</t>
  </si>
  <si>
    <t>R 1741 NE 50TH ST</t>
  </si>
  <si>
    <t>1760 NE 50TH CT</t>
  </si>
  <si>
    <t>1769 NE 50TH CT</t>
  </si>
  <si>
    <t>1772 NE 50TH CT</t>
  </si>
  <si>
    <t>R 1749 NE 50TH ST</t>
  </si>
  <si>
    <t>1784 NE 50TH CT</t>
  </si>
  <si>
    <t>NE 50TH ST</t>
  </si>
  <si>
    <t>1708 NE 50TH ST</t>
  </si>
  <si>
    <t>1709 NE 50TH ST</t>
  </si>
  <si>
    <t>1716 NE 50TH ST</t>
  </si>
  <si>
    <t>1717 NE 50TH ST</t>
  </si>
  <si>
    <t>1724 NE 50TH ST</t>
  </si>
  <si>
    <t>1725 NE 50TH ST</t>
  </si>
  <si>
    <t>1732 NE 50TH ST</t>
  </si>
  <si>
    <t>1733 NE 50TH ST</t>
  </si>
  <si>
    <t>1740 NE 50TH ST</t>
  </si>
  <si>
    <t>1741 NE 50TH ST</t>
  </si>
  <si>
    <t>1749 NE 50TH ST</t>
  </si>
  <si>
    <t>1754 NE 50TH ST</t>
  </si>
  <si>
    <t>R 1773 NE 50TH ST</t>
  </si>
  <si>
    <t>1757 NE 50TH ST</t>
  </si>
  <si>
    <t>1765 NE 50TH ST</t>
  </si>
  <si>
    <t>1768 NE 50TH ST</t>
  </si>
  <si>
    <t>1773 NE 50TH ST</t>
  </si>
  <si>
    <t>1800 NE 50TH ST</t>
  </si>
  <si>
    <t>1801 NE 50TH ST</t>
  </si>
  <si>
    <t>1806 NE 50TH ST</t>
  </si>
  <si>
    <t>1808 NE 50TH ST</t>
  </si>
  <si>
    <t>R 1809 NE 50TH ST</t>
  </si>
  <si>
    <t>1809 NE 50TH ST</t>
  </si>
  <si>
    <t>1816 NE 50TH ST</t>
  </si>
  <si>
    <t>1817 NE 50TH ST</t>
  </si>
  <si>
    <t>1824 NE 50TH ST</t>
  </si>
  <si>
    <t>1837 NE 50TH ST</t>
  </si>
  <si>
    <t>1825 NE 50TH ST</t>
  </si>
  <si>
    <t>1848 NE 50TH ST</t>
  </si>
  <si>
    <t>R 1849 NE 50TH ST</t>
  </si>
  <si>
    <t>1849 NE 50TH ST</t>
  </si>
  <si>
    <t>1860 NE 50TH ST</t>
  </si>
  <si>
    <t>1861 NE 50TH ST</t>
  </si>
  <si>
    <t>1872 NE 50TH ST</t>
  </si>
  <si>
    <t>R 1873 NE 50TH ST</t>
  </si>
  <si>
    <t>1873 NE 50TH ST</t>
  </si>
  <si>
    <t>1884 NE 50TH ST</t>
  </si>
  <si>
    <t>1889 NE 50TH ST</t>
  </si>
  <si>
    <t>1896 NE 50TH ST</t>
  </si>
  <si>
    <t>NE 51ST CT</t>
  </si>
  <si>
    <t>R 1531 NE 51ST ST</t>
  </si>
  <si>
    <t>1516 NE 51ST CT</t>
  </si>
  <si>
    <t>1532 NE 51ST CT</t>
  </si>
  <si>
    <t>R 1548 NE 51ST CT</t>
  </si>
  <si>
    <t>1548 NE 51ST CT</t>
  </si>
  <si>
    <t>1564 NE 51ST CT</t>
  </si>
  <si>
    <t>R 1596 NE 51ST CT</t>
  </si>
  <si>
    <t>1580 NE 51ST CT</t>
  </si>
  <si>
    <t>1596 NE 51ST CT</t>
  </si>
  <si>
    <t>R 1631 NE 51ST ST</t>
  </si>
  <si>
    <t>1616 NE 51ST CT</t>
  </si>
  <si>
    <t>1632 NE 51ST CT</t>
  </si>
  <si>
    <t>R 1663 NE 51TH ST</t>
  </si>
  <si>
    <t>1648 NE 51ST CT</t>
  </si>
  <si>
    <t>1664 NE 51ST CT</t>
  </si>
  <si>
    <t>R 1680 NE 51 CT</t>
  </si>
  <si>
    <t>1680 NE 51ST CT</t>
  </si>
  <si>
    <t>1696 NE 51ST CT</t>
  </si>
  <si>
    <t>1716 NE 51ST CT</t>
  </si>
  <si>
    <t>R 1748 NE 51TH CT</t>
  </si>
  <si>
    <t>1732 NE 51ST CT</t>
  </si>
  <si>
    <t>1748 NE 51ST CT APT EFCNY</t>
  </si>
  <si>
    <t>1748 NE 51ST CT</t>
  </si>
  <si>
    <t>R 1764 NE 51TH CT</t>
  </si>
  <si>
    <t>1764 NE 51ST CT</t>
  </si>
  <si>
    <t>1800 NE 51ST CT</t>
  </si>
  <si>
    <t>R 1815 NE 51TH ST</t>
  </si>
  <si>
    <t>1816 NE 51ST CT</t>
  </si>
  <si>
    <t>1832 NE 51ST CT APT EFCNY</t>
  </si>
  <si>
    <t>1832 NE 51ST CT</t>
  </si>
  <si>
    <t>1848 NE 51ST CT</t>
  </si>
  <si>
    <t>1864 NE 51ST CT</t>
  </si>
  <si>
    <t>NE 51ST ST</t>
  </si>
  <si>
    <t>1490 NE 51ST ST</t>
  </si>
  <si>
    <t>1515 NE 51ST ST</t>
  </si>
  <si>
    <t>1531 NE 51ST ST</t>
  </si>
  <si>
    <t>1547 NE 51ST ST</t>
  </si>
  <si>
    <t>1563 NE 51ST ST</t>
  </si>
  <si>
    <t>1579 NE 51ST ST</t>
  </si>
  <si>
    <t>1595 NE 51ST ST</t>
  </si>
  <si>
    <t>1615 NE 51ST ST</t>
  </si>
  <si>
    <t>1631 NE 51ST ST</t>
  </si>
  <si>
    <t>1647 NE 51ST ST</t>
  </si>
  <si>
    <t>1663 NE 51ST ST</t>
  </si>
  <si>
    <t>1678 NE 51ST ST</t>
  </si>
  <si>
    <t>1679 NE 51ST ST</t>
  </si>
  <si>
    <t>1694 NE 51ST ST</t>
  </si>
  <si>
    <t>1695 NE 51ST ST</t>
  </si>
  <si>
    <t>1700 NE 51ST ST</t>
  </si>
  <si>
    <t>1714 NE 51ST ST</t>
  </si>
  <si>
    <t>1715 NE 51ST ST</t>
  </si>
  <si>
    <t>1730 NE 51ST ST</t>
  </si>
  <si>
    <t>1731 NE 51ST ST</t>
  </si>
  <si>
    <t>1746 NE 51ST ST</t>
  </si>
  <si>
    <t>1747 NE 51ST ST</t>
  </si>
  <si>
    <t>1762 NE 51ST ST</t>
  </si>
  <si>
    <t>1763 NE 51ST ST</t>
  </si>
  <si>
    <t>1800 NE 51ST ST</t>
  </si>
  <si>
    <t>1801 NE 51ST ST</t>
  </si>
  <si>
    <t>1814 NE 51ST ST</t>
  </si>
  <si>
    <t>1815 NE 51ST ST</t>
  </si>
  <si>
    <t>1830 NE 51ST ST</t>
  </si>
  <si>
    <t>1831 NE 51ST ST APT EFCNY</t>
  </si>
  <si>
    <t>1831 NE 51ST ST</t>
  </si>
  <si>
    <t>1846 NE 51ST ST</t>
  </si>
  <si>
    <t>1847 NE 51ST ST</t>
  </si>
  <si>
    <t>1862 NE 51ST ST</t>
  </si>
  <si>
    <t>2050 NE 51ST ST</t>
  </si>
  <si>
    <t>Es 1808</t>
  </si>
  <si>
    <t>Recreation Center</t>
  </si>
  <si>
    <t>No existe</t>
  </si>
  <si>
    <t>Comprobar negocios</t>
  </si>
  <si>
    <t>Es 1849</t>
  </si>
  <si>
    <t>Es 1865</t>
  </si>
  <si>
    <t>Firefighters</t>
  </si>
  <si>
    <t>Es 1872</t>
  </si>
  <si>
    <t>Es 4880</t>
  </si>
  <si>
    <t>ADD</t>
  </si>
  <si>
    <t>NO EXISTE</t>
  </si>
  <si>
    <t>CALLE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</si>
</sst>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0" borderId="0" xfId="0" applyFont="1"/>
    <xf numFmtId="0" fontId="2" fillId="5" borderId="0" xfId="0" applyFont="1" applyFill="1"/>
    <xf numFmtId="0" fontId="1" fillId="0" borderId="0" xfId="0" applyFont="1" applyFill="1"/>
    <xf numFmtId="0" fontId="2" fillId="2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8"/>
  <sheetViews>
    <sheetView tabSelected="1" topLeftCell="A229" workbookViewId="0">
      <selection activeCell="A237" sqref="A237:R237"/>
    </sheetView>
  </sheetViews>
  <sheetFormatPr defaultRowHeight="15" x14ac:dyDescent="0.25"/>
  <cols>
    <col min="2" max="2" width="20.42578125" bestFit="1" customWidth="1"/>
    <col min="3" max="3" width="11.5703125" bestFit="1" customWidth="1"/>
    <col min="17" max="17" width="10" bestFit="1" customWidth="1"/>
    <col min="18" max="18" width="1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6601</v>
      </c>
      <c r="B2" t="s">
        <v>15</v>
      </c>
      <c r="C2" t="s">
        <v>16</v>
      </c>
      <c r="D2">
        <v>33073</v>
      </c>
      <c r="E2" t="s">
        <v>17</v>
      </c>
      <c r="F2" t="s">
        <v>18</v>
      </c>
      <c r="K2">
        <v>220203</v>
      </c>
      <c r="L2" t="str">
        <f>"00000HR4UR"</f>
        <v>00000HR4UR</v>
      </c>
      <c r="M2" t="s">
        <v>19</v>
      </c>
      <c r="N2" t="s">
        <v>20</v>
      </c>
    </row>
    <row r="3" spans="1:17" x14ac:dyDescent="0.25">
      <c r="A3">
        <v>6601</v>
      </c>
      <c r="B3" t="s">
        <v>15</v>
      </c>
      <c r="C3" t="s">
        <v>16</v>
      </c>
      <c r="D3">
        <v>33073</v>
      </c>
      <c r="E3" t="s">
        <v>17</v>
      </c>
      <c r="F3" t="s">
        <v>21</v>
      </c>
      <c r="K3">
        <v>220203</v>
      </c>
      <c r="L3" t="str">
        <f>"00000HR6BK"</f>
        <v>00000HR6BK</v>
      </c>
      <c r="M3" t="s">
        <v>19</v>
      </c>
      <c r="N3" t="s">
        <v>22</v>
      </c>
    </row>
    <row r="4" spans="1:17" x14ac:dyDescent="0.25">
      <c r="A4">
        <v>4801</v>
      </c>
      <c r="B4" t="s">
        <v>23</v>
      </c>
      <c r="C4" t="s">
        <v>24</v>
      </c>
      <c r="D4">
        <v>33064</v>
      </c>
      <c r="K4">
        <v>220203</v>
      </c>
      <c r="L4" t="str">
        <f>"00000HR2DT"</f>
        <v>00000HR2DT</v>
      </c>
      <c r="M4" t="s">
        <v>25</v>
      </c>
      <c r="N4" t="s">
        <v>26</v>
      </c>
    </row>
    <row r="5" spans="1:17" x14ac:dyDescent="0.25">
      <c r="A5" s="1">
        <v>4891</v>
      </c>
      <c r="B5" s="1" t="s">
        <v>23</v>
      </c>
      <c r="C5" s="1" t="s">
        <v>24</v>
      </c>
      <c r="D5" s="1">
        <v>33064</v>
      </c>
      <c r="E5" s="1" t="s">
        <v>17</v>
      </c>
      <c r="F5" s="1" t="s">
        <v>27</v>
      </c>
      <c r="G5" s="1"/>
      <c r="H5" s="1"/>
      <c r="I5" s="1"/>
      <c r="J5" s="1"/>
      <c r="K5" s="1">
        <v>220203</v>
      </c>
      <c r="L5" s="1" t="str">
        <f>"00000HR0QS"</f>
        <v>00000HR0QS</v>
      </c>
      <c r="M5" s="1" t="s">
        <v>25</v>
      </c>
      <c r="N5" s="1" t="s">
        <v>28</v>
      </c>
      <c r="O5" s="1"/>
      <c r="P5" s="1"/>
      <c r="Q5" s="1"/>
    </row>
    <row r="6" spans="1:17" x14ac:dyDescent="0.25">
      <c r="A6" s="1">
        <v>4891</v>
      </c>
      <c r="B6" s="1" t="s">
        <v>23</v>
      </c>
      <c r="C6" s="1" t="s">
        <v>24</v>
      </c>
      <c r="D6" s="1">
        <v>33064</v>
      </c>
      <c r="E6" s="1"/>
      <c r="F6" s="1"/>
      <c r="G6" s="1"/>
      <c r="H6" s="1"/>
      <c r="I6" s="1"/>
      <c r="J6" s="1"/>
      <c r="K6" s="1">
        <v>220203</v>
      </c>
      <c r="L6" s="1" t="str">
        <f>"00000HR07F"</f>
        <v>00000HR07F</v>
      </c>
      <c r="M6" s="1" t="s">
        <v>25</v>
      </c>
      <c r="N6" s="1" t="s">
        <v>29</v>
      </c>
      <c r="O6" s="1"/>
      <c r="P6" s="1"/>
      <c r="Q6" s="1"/>
    </row>
    <row r="7" spans="1:17" x14ac:dyDescent="0.25">
      <c r="A7">
        <v>4915</v>
      </c>
      <c r="B7" t="s">
        <v>23</v>
      </c>
      <c r="C7" t="s">
        <v>24</v>
      </c>
      <c r="D7">
        <v>33064</v>
      </c>
      <c r="E7" t="s">
        <v>17</v>
      </c>
      <c r="F7" t="s">
        <v>30</v>
      </c>
      <c r="K7">
        <v>220203</v>
      </c>
      <c r="L7" t="str">
        <f>"00000HQWL5"</f>
        <v>00000HQWL5</v>
      </c>
      <c r="M7" t="s">
        <v>31</v>
      </c>
      <c r="N7" t="s">
        <v>32</v>
      </c>
    </row>
    <row r="8" spans="1:17" x14ac:dyDescent="0.25">
      <c r="A8">
        <v>4915</v>
      </c>
      <c r="B8" t="s">
        <v>23</v>
      </c>
      <c r="C8" t="s">
        <v>24</v>
      </c>
      <c r="D8">
        <v>33064</v>
      </c>
      <c r="K8">
        <v>220203</v>
      </c>
      <c r="L8" t="str">
        <f>"00000HR07L"</f>
        <v>00000HR07L</v>
      </c>
      <c r="M8" t="s">
        <v>31</v>
      </c>
      <c r="N8" t="s">
        <v>33</v>
      </c>
    </row>
    <row r="9" spans="1:17" x14ac:dyDescent="0.25">
      <c r="A9">
        <v>5001</v>
      </c>
      <c r="B9" t="s">
        <v>23</v>
      </c>
      <c r="C9" t="s">
        <v>24</v>
      </c>
      <c r="D9">
        <v>33064</v>
      </c>
      <c r="E9" t="s">
        <v>34</v>
      </c>
      <c r="F9" t="s">
        <v>35</v>
      </c>
      <c r="G9" t="s">
        <v>36</v>
      </c>
      <c r="H9">
        <v>1</v>
      </c>
      <c r="K9">
        <v>220203</v>
      </c>
      <c r="L9" t="str">
        <f>"00000HQW5M"</f>
        <v>00000HQW5M</v>
      </c>
      <c r="M9" t="s">
        <v>37</v>
      </c>
      <c r="N9" t="s">
        <v>38</v>
      </c>
    </row>
    <row r="10" spans="1:17" x14ac:dyDescent="0.25">
      <c r="A10">
        <v>5001</v>
      </c>
      <c r="B10" t="s">
        <v>23</v>
      </c>
      <c r="C10" t="s">
        <v>24</v>
      </c>
      <c r="D10">
        <v>33064</v>
      </c>
      <c r="K10">
        <v>220203</v>
      </c>
      <c r="L10" t="str">
        <f>"00000HQXZF"</f>
        <v>00000HQXZF</v>
      </c>
      <c r="M10" t="s">
        <v>37</v>
      </c>
      <c r="N10" t="s">
        <v>39</v>
      </c>
      <c r="O10" t="s">
        <v>40</v>
      </c>
    </row>
    <row r="11" spans="1:17" x14ac:dyDescent="0.25">
      <c r="A11">
        <v>5083</v>
      </c>
      <c r="B11" t="s">
        <v>23</v>
      </c>
      <c r="C11" t="s">
        <v>24</v>
      </c>
      <c r="D11">
        <v>33064</v>
      </c>
      <c r="K11">
        <v>220203</v>
      </c>
      <c r="L11" t="str">
        <f>"00000HQYDN"</f>
        <v>00000HQYDN</v>
      </c>
      <c r="M11" t="s">
        <v>41</v>
      </c>
      <c r="N11" t="s">
        <v>42</v>
      </c>
    </row>
    <row r="12" spans="1:17" x14ac:dyDescent="0.25">
      <c r="A12">
        <v>5101</v>
      </c>
      <c r="B12" t="s">
        <v>23</v>
      </c>
      <c r="C12" t="s">
        <v>24</v>
      </c>
      <c r="D12">
        <v>33064</v>
      </c>
      <c r="E12" t="s">
        <v>17</v>
      </c>
      <c r="F12" t="s">
        <v>43</v>
      </c>
      <c r="K12">
        <v>220203</v>
      </c>
      <c r="L12" t="str">
        <f>"00000HQZG0"</f>
        <v>00000HQZG0</v>
      </c>
      <c r="M12" t="s">
        <v>44</v>
      </c>
      <c r="N12" t="s">
        <v>45</v>
      </c>
      <c r="O12" t="s">
        <v>40</v>
      </c>
    </row>
    <row r="13" spans="1:17" x14ac:dyDescent="0.25">
      <c r="A13">
        <v>5101</v>
      </c>
      <c r="B13" t="s">
        <v>23</v>
      </c>
      <c r="C13" t="s">
        <v>24</v>
      </c>
      <c r="D13">
        <v>33064</v>
      </c>
      <c r="E13" t="s">
        <v>17</v>
      </c>
      <c r="F13" t="s">
        <v>46</v>
      </c>
      <c r="K13">
        <v>220203</v>
      </c>
      <c r="L13" t="str">
        <f>"00000HR1Y9"</f>
        <v>00000HR1Y9</v>
      </c>
      <c r="M13" t="s">
        <v>44</v>
      </c>
      <c r="N13" t="s">
        <v>47</v>
      </c>
    </row>
    <row r="14" spans="1:17" x14ac:dyDescent="0.25">
      <c r="A14">
        <v>5101</v>
      </c>
      <c r="B14" t="s">
        <v>23</v>
      </c>
      <c r="C14" t="s">
        <v>24</v>
      </c>
      <c r="D14">
        <v>33064</v>
      </c>
      <c r="E14" t="s">
        <v>34</v>
      </c>
      <c r="F14" t="s">
        <v>48</v>
      </c>
      <c r="G14" t="s">
        <v>36</v>
      </c>
      <c r="H14">
        <v>1</v>
      </c>
      <c r="K14">
        <v>220203</v>
      </c>
      <c r="L14" t="str">
        <f>"00000HR0AP"</f>
        <v>00000HR0AP</v>
      </c>
      <c r="M14" t="s">
        <v>44</v>
      </c>
      <c r="N14" t="s">
        <v>49</v>
      </c>
    </row>
    <row r="15" spans="1:17" x14ac:dyDescent="0.25">
      <c r="A15">
        <v>5101</v>
      </c>
      <c r="B15" t="s">
        <v>23</v>
      </c>
      <c r="C15" t="s">
        <v>24</v>
      </c>
      <c r="D15">
        <v>33064</v>
      </c>
      <c r="K15">
        <v>220203</v>
      </c>
      <c r="L15" t="str">
        <f>"00000HR2S9"</f>
        <v>00000HR2S9</v>
      </c>
      <c r="M15" t="s">
        <v>44</v>
      </c>
      <c r="N15" t="s">
        <v>44</v>
      </c>
    </row>
    <row r="16" spans="1:17" x14ac:dyDescent="0.25">
      <c r="A16" s="1">
        <v>4866</v>
      </c>
      <c r="B16" s="1" t="s">
        <v>50</v>
      </c>
      <c r="C16" s="1" t="s">
        <v>24</v>
      </c>
      <c r="D16" s="1">
        <v>33064</v>
      </c>
      <c r="K16">
        <v>220203</v>
      </c>
      <c r="L16" t="str">
        <f>"00000HR2DP"</f>
        <v>00000HR2DP</v>
      </c>
      <c r="M16" t="s">
        <v>51</v>
      </c>
      <c r="N16" t="s">
        <v>52</v>
      </c>
    </row>
    <row r="17" spans="1:14" x14ac:dyDescent="0.25">
      <c r="A17" s="1">
        <v>4876</v>
      </c>
      <c r="B17" s="1" t="s">
        <v>50</v>
      </c>
      <c r="C17" s="1" t="s">
        <v>24</v>
      </c>
      <c r="D17" s="1">
        <v>33064</v>
      </c>
      <c r="K17">
        <v>220203</v>
      </c>
      <c r="L17" t="str">
        <f>"00000HR2CX"</f>
        <v>00000HR2CX</v>
      </c>
      <c r="M17" t="s">
        <v>51</v>
      </c>
      <c r="N17" t="s">
        <v>53</v>
      </c>
    </row>
    <row r="18" spans="1:14" x14ac:dyDescent="0.25">
      <c r="A18" s="1">
        <v>4920</v>
      </c>
      <c r="B18" s="1" t="s">
        <v>50</v>
      </c>
      <c r="C18" s="1" t="s">
        <v>24</v>
      </c>
      <c r="D18" s="1">
        <v>33064</v>
      </c>
      <c r="K18">
        <v>220203</v>
      </c>
      <c r="L18" t="str">
        <f>"00000HR1JB"</f>
        <v>00000HR1JB</v>
      </c>
      <c r="M18" t="s">
        <v>51</v>
      </c>
      <c r="N18" t="s">
        <v>54</v>
      </c>
    </row>
    <row r="19" spans="1:14" x14ac:dyDescent="0.25">
      <c r="A19" s="1">
        <v>5012</v>
      </c>
      <c r="B19" s="1" t="s">
        <v>50</v>
      </c>
      <c r="C19" s="1" t="s">
        <v>24</v>
      </c>
      <c r="D19" s="1">
        <v>33064</v>
      </c>
      <c r="K19">
        <v>220203</v>
      </c>
      <c r="L19" t="str">
        <f>"00000HQYV3"</f>
        <v>00000HQYV3</v>
      </c>
      <c r="M19" t="s">
        <v>55</v>
      </c>
      <c r="N19" t="s">
        <v>56</v>
      </c>
    </row>
    <row r="20" spans="1:14" x14ac:dyDescent="0.25">
      <c r="A20" s="1">
        <v>5024</v>
      </c>
      <c r="B20" s="1" t="s">
        <v>50</v>
      </c>
      <c r="C20" s="1" t="s">
        <v>24</v>
      </c>
      <c r="D20" s="1">
        <v>33064</v>
      </c>
      <c r="K20">
        <v>220203</v>
      </c>
      <c r="L20" t="str">
        <f>"00000HR0BJ"</f>
        <v>00000HR0BJ</v>
      </c>
      <c r="M20" t="s">
        <v>57</v>
      </c>
      <c r="N20" t="s">
        <v>58</v>
      </c>
    </row>
    <row r="21" spans="1:14" x14ac:dyDescent="0.25">
      <c r="A21" s="1">
        <v>5036</v>
      </c>
      <c r="B21" s="1" t="s">
        <v>50</v>
      </c>
      <c r="C21" s="1" t="s">
        <v>24</v>
      </c>
      <c r="D21" s="1">
        <v>33064</v>
      </c>
      <c r="K21">
        <v>220203</v>
      </c>
      <c r="L21" t="str">
        <f>"00000HR06W"</f>
        <v>00000HR06W</v>
      </c>
      <c r="M21" t="s">
        <v>57</v>
      </c>
      <c r="N21" t="s">
        <v>59</v>
      </c>
    </row>
    <row r="22" spans="1:14" x14ac:dyDescent="0.25">
      <c r="A22" s="1">
        <v>5048</v>
      </c>
      <c r="B22" s="1" t="s">
        <v>50</v>
      </c>
      <c r="C22" s="1" t="s">
        <v>24</v>
      </c>
      <c r="D22" s="1">
        <v>33064</v>
      </c>
      <c r="K22">
        <v>220203</v>
      </c>
      <c r="L22" t="str">
        <f>"00000HQZRA"</f>
        <v>00000HQZRA</v>
      </c>
      <c r="M22" t="s">
        <v>60</v>
      </c>
      <c r="N22" t="s">
        <v>61</v>
      </c>
    </row>
    <row r="23" spans="1:14" x14ac:dyDescent="0.25">
      <c r="A23" s="1">
        <v>5060</v>
      </c>
      <c r="B23" s="1" t="s">
        <v>50</v>
      </c>
      <c r="C23" s="1" t="s">
        <v>24</v>
      </c>
      <c r="D23" s="1">
        <v>33064</v>
      </c>
      <c r="K23">
        <v>220203</v>
      </c>
      <c r="L23" t="str">
        <f>"00000HQXZL"</f>
        <v>00000HQXZL</v>
      </c>
      <c r="M23" t="s">
        <v>62</v>
      </c>
      <c r="N23" t="s">
        <v>63</v>
      </c>
    </row>
    <row r="24" spans="1:14" x14ac:dyDescent="0.25">
      <c r="A24" s="1">
        <v>5072</v>
      </c>
      <c r="B24" s="1" t="s">
        <v>50</v>
      </c>
      <c r="C24" s="1" t="s">
        <v>24</v>
      </c>
      <c r="D24" s="1">
        <v>33064</v>
      </c>
      <c r="K24">
        <v>220203</v>
      </c>
      <c r="L24" t="str">
        <f>"00000HQZPZ"</f>
        <v>00000HQZPZ</v>
      </c>
      <c r="M24" t="s">
        <v>62</v>
      </c>
      <c r="N24" t="s">
        <v>64</v>
      </c>
    </row>
    <row r="25" spans="1:14" x14ac:dyDescent="0.25">
      <c r="A25" s="1">
        <v>4930</v>
      </c>
      <c r="B25" s="1" t="s">
        <v>65</v>
      </c>
      <c r="C25" s="1" t="s">
        <v>24</v>
      </c>
      <c r="D25" s="1">
        <v>33064</v>
      </c>
      <c r="K25">
        <v>220203</v>
      </c>
      <c r="L25" t="str">
        <f>"00000HQYV2"</f>
        <v>00000HQYV2</v>
      </c>
      <c r="M25" t="s">
        <v>66</v>
      </c>
      <c r="N25" t="s">
        <v>67</v>
      </c>
    </row>
    <row r="26" spans="1:14" x14ac:dyDescent="0.25">
      <c r="A26" s="1">
        <v>4940</v>
      </c>
      <c r="B26" s="1" t="s">
        <v>65</v>
      </c>
      <c r="C26" s="1" t="s">
        <v>24</v>
      </c>
      <c r="D26" s="1">
        <v>33064</v>
      </c>
      <c r="K26">
        <v>220203</v>
      </c>
      <c r="L26" t="str">
        <f>"00000HR0ME"</f>
        <v>00000HR0ME</v>
      </c>
      <c r="M26" t="s">
        <v>68</v>
      </c>
      <c r="N26" t="s">
        <v>69</v>
      </c>
    </row>
    <row r="27" spans="1:14" x14ac:dyDescent="0.25">
      <c r="A27" s="1">
        <v>4945</v>
      </c>
      <c r="B27" s="1" t="s">
        <v>65</v>
      </c>
      <c r="C27" s="1" t="s">
        <v>24</v>
      </c>
      <c r="D27" s="1">
        <v>33064</v>
      </c>
      <c r="K27">
        <v>220203</v>
      </c>
      <c r="L27" t="str">
        <f>"00000HQYYX"</f>
        <v>00000HQYYX</v>
      </c>
      <c r="M27" t="s">
        <v>55</v>
      </c>
      <c r="N27" t="s">
        <v>70</v>
      </c>
    </row>
    <row r="28" spans="1:14" x14ac:dyDescent="0.25">
      <c r="A28" s="1">
        <v>4950</v>
      </c>
      <c r="B28" s="1" t="s">
        <v>65</v>
      </c>
      <c r="C28" s="1" t="s">
        <v>24</v>
      </c>
      <c r="D28" s="1">
        <v>33064</v>
      </c>
      <c r="K28">
        <v>220203</v>
      </c>
      <c r="L28" t="str">
        <f>"00000HQWK7"</f>
        <v>00000HQWK7</v>
      </c>
      <c r="M28" t="s">
        <v>68</v>
      </c>
      <c r="N28" t="s">
        <v>71</v>
      </c>
    </row>
    <row r="29" spans="1:14" x14ac:dyDescent="0.25">
      <c r="A29" s="1">
        <v>4960</v>
      </c>
      <c r="B29" s="1" t="s">
        <v>65</v>
      </c>
      <c r="C29" s="1" t="s">
        <v>24</v>
      </c>
      <c r="D29" s="1">
        <v>33064</v>
      </c>
      <c r="K29">
        <v>220203</v>
      </c>
      <c r="L29" t="str">
        <f>"00000HQZRX"</f>
        <v>00000HQZRX</v>
      </c>
      <c r="M29" t="s">
        <v>72</v>
      </c>
      <c r="N29" t="s">
        <v>73</v>
      </c>
    </row>
    <row r="30" spans="1:14" x14ac:dyDescent="0.25">
      <c r="A30" s="1">
        <v>4965</v>
      </c>
      <c r="B30" s="1" t="s">
        <v>65</v>
      </c>
      <c r="C30" s="1" t="s">
        <v>24</v>
      </c>
      <c r="D30" s="1">
        <v>33064</v>
      </c>
      <c r="K30">
        <v>220203</v>
      </c>
      <c r="L30" t="str">
        <f>"00000HR0BC"</f>
        <v>00000HR0BC</v>
      </c>
      <c r="M30" t="s">
        <v>74</v>
      </c>
      <c r="N30" t="s">
        <v>75</v>
      </c>
    </row>
    <row r="31" spans="1:14" x14ac:dyDescent="0.25">
      <c r="A31" s="1">
        <v>4970</v>
      </c>
      <c r="B31" s="1" t="s">
        <v>65</v>
      </c>
      <c r="C31" s="1" t="s">
        <v>24</v>
      </c>
      <c r="D31" s="1">
        <v>33064</v>
      </c>
      <c r="K31">
        <v>220203</v>
      </c>
      <c r="L31" t="str">
        <f>"00000HQW50"</f>
        <v>00000HQW50</v>
      </c>
      <c r="M31" t="s">
        <v>76</v>
      </c>
      <c r="N31" t="s">
        <v>77</v>
      </c>
    </row>
    <row r="32" spans="1:14" x14ac:dyDescent="0.25">
      <c r="A32" s="1">
        <v>4980</v>
      </c>
      <c r="B32" s="1" t="s">
        <v>65</v>
      </c>
      <c r="C32" s="1" t="s">
        <v>24</v>
      </c>
      <c r="D32" s="1">
        <v>33064</v>
      </c>
      <c r="K32">
        <v>220203</v>
      </c>
      <c r="L32" t="str">
        <f>"00000HR1XP"</f>
        <v>00000HR1XP</v>
      </c>
      <c r="M32" t="s">
        <v>76</v>
      </c>
      <c r="N32" t="s">
        <v>78</v>
      </c>
    </row>
    <row r="33" spans="1:15" x14ac:dyDescent="0.25">
      <c r="A33" s="1">
        <v>4985</v>
      </c>
      <c r="B33" s="1" t="s">
        <v>65</v>
      </c>
      <c r="C33" s="1" t="s">
        <v>24</v>
      </c>
      <c r="D33" s="1">
        <v>33064</v>
      </c>
      <c r="K33">
        <v>220203</v>
      </c>
      <c r="L33" t="str">
        <f>"00000HQZFM"</f>
        <v>00000HQZFM</v>
      </c>
      <c r="M33" t="s">
        <v>74</v>
      </c>
      <c r="N33" t="s">
        <v>79</v>
      </c>
    </row>
    <row r="34" spans="1:15" x14ac:dyDescent="0.25">
      <c r="A34" s="1">
        <v>4990</v>
      </c>
      <c r="B34" s="1" t="s">
        <v>65</v>
      </c>
      <c r="C34" s="1" t="s">
        <v>24</v>
      </c>
      <c r="D34" s="1">
        <v>33064</v>
      </c>
      <c r="K34">
        <v>220203</v>
      </c>
      <c r="L34" t="str">
        <f>"00000HQZQK"</f>
        <v>00000HQZQK</v>
      </c>
      <c r="M34" t="s">
        <v>80</v>
      </c>
      <c r="N34" t="s">
        <v>81</v>
      </c>
    </row>
    <row r="35" spans="1:15" x14ac:dyDescent="0.25">
      <c r="A35" s="1">
        <v>4853</v>
      </c>
      <c r="B35" s="1" t="s">
        <v>82</v>
      </c>
      <c r="C35" s="1" t="s">
        <v>24</v>
      </c>
      <c r="D35" s="1">
        <v>33064</v>
      </c>
      <c r="K35">
        <v>220203</v>
      </c>
      <c r="L35" t="str">
        <f>"00000HR1HJ"</f>
        <v>00000HR1HJ</v>
      </c>
      <c r="M35" t="s">
        <v>51</v>
      </c>
      <c r="N35" t="s">
        <v>83</v>
      </c>
    </row>
    <row r="36" spans="1:15" x14ac:dyDescent="0.25">
      <c r="A36" s="1">
        <v>4857</v>
      </c>
      <c r="B36" s="1" t="s">
        <v>82</v>
      </c>
      <c r="C36" s="1" t="s">
        <v>24</v>
      </c>
      <c r="D36" s="1">
        <v>33064</v>
      </c>
      <c r="K36">
        <v>220203</v>
      </c>
      <c r="L36" t="str">
        <f>"00000HR05I"</f>
        <v>00000HR05I</v>
      </c>
      <c r="M36" t="s">
        <v>51</v>
      </c>
      <c r="N36" t="s">
        <v>84</v>
      </c>
    </row>
    <row r="37" spans="1:15" x14ac:dyDescent="0.25">
      <c r="A37" s="1">
        <v>4860</v>
      </c>
      <c r="B37" s="1" t="s">
        <v>82</v>
      </c>
      <c r="C37" s="1" t="s">
        <v>24</v>
      </c>
      <c r="D37" s="1">
        <v>33064</v>
      </c>
      <c r="K37">
        <v>220203</v>
      </c>
      <c r="L37" t="str">
        <f>"00000HR07G"</f>
        <v>00000HR07G</v>
      </c>
      <c r="M37" t="s">
        <v>85</v>
      </c>
      <c r="N37" t="s">
        <v>86</v>
      </c>
    </row>
    <row r="38" spans="1:15" x14ac:dyDescent="0.25">
      <c r="A38" s="1">
        <v>4861</v>
      </c>
      <c r="B38" s="1" t="s">
        <v>82</v>
      </c>
      <c r="C38" s="1" t="s">
        <v>24</v>
      </c>
      <c r="D38" s="1">
        <v>33064</v>
      </c>
      <c r="K38">
        <v>220203</v>
      </c>
      <c r="L38" t="str">
        <f>"00000HQZVM"</f>
        <v>00000HQZVM</v>
      </c>
      <c r="M38" t="s">
        <v>66</v>
      </c>
      <c r="N38" t="s">
        <v>87</v>
      </c>
    </row>
    <row r="39" spans="1:15" x14ac:dyDescent="0.25">
      <c r="A39" s="1">
        <v>4865</v>
      </c>
      <c r="B39" s="1" t="s">
        <v>82</v>
      </c>
      <c r="C39" s="1" t="s">
        <v>24</v>
      </c>
      <c r="D39" s="1">
        <v>33064</v>
      </c>
      <c r="K39">
        <v>220203</v>
      </c>
      <c r="L39" t="str">
        <f>"00000HQW57"</f>
        <v>00000HQW57</v>
      </c>
      <c r="M39" t="s">
        <v>68</v>
      </c>
      <c r="N39" t="s">
        <v>88</v>
      </c>
    </row>
    <row r="40" spans="1:15" x14ac:dyDescent="0.25">
      <c r="A40" s="1">
        <v>4866</v>
      </c>
      <c r="B40" s="1" t="s">
        <v>82</v>
      </c>
      <c r="C40" s="1" t="s">
        <v>24</v>
      </c>
      <c r="D40" s="1">
        <v>33064</v>
      </c>
      <c r="K40">
        <v>220203</v>
      </c>
      <c r="L40" t="str">
        <f>"00000HQYVF"</f>
        <v>00000HQYVF</v>
      </c>
      <c r="M40" t="s">
        <v>85</v>
      </c>
      <c r="N40" t="s">
        <v>89</v>
      </c>
    </row>
    <row r="41" spans="1:15" x14ac:dyDescent="0.25">
      <c r="A41" s="1">
        <v>4869</v>
      </c>
      <c r="B41" s="1" t="s">
        <v>82</v>
      </c>
      <c r="C41" s="1" t="s">
        <v>24</v>
      </c>
      <c r="D41" s="1">
        <v>33064</v>
      </c>
      <c r="K41">
        <v>220203</v>
      </c>
      <c r="L41" t="str">
        <f>"00000HQYVB"</f>
        <v>00000HQYVB</v>
      </c>
      <c r="M41" t="s">
        <v>72</v>
      </c>
      <c r="N41" t="s">
        <v>90</v>
      </c>
    </row>
    <row r="42" spans="1:15" x14ac:dyDescent="0.25">
      <c r="A42" s="1">
        <v>4870</v>
      </c>
      <c r="B42" s="1" t="s">
        <v>82</v>
      </c>
      <c r="C42" s="1" t="s">
        <v>24</v>
      </c>
      <c r="D42" s="1">
        <v>33064</v>
      </c>
      <c r="K42">
        <v>220203</v>
      </c>
      <c r="L42" t="str">
        <f>"00000HQZR9"</f>
        <v>00000HQZR9</v>
      </c>
      <c r="M42" t="s">
        <v>85</v>
      </c>
      <c r="N42" t="s">
        <v>91</v>
      </c>
      <c r="O42" t="s">
        <v>40</v>
      </c>
    </row>
    <row r="43" spans="1:15" x14ac:dyDescent="0.25">
      <c r="A43" s="1">
        <v>4873</v>
      </c>
      <c r="B43" s="1" t="s">
        <v>82</v>
      </c>
      <c r="C43" s="1" t="s">
        <v>24</v>
      </c>
      <c r="D43" s="1">
        <v>33064</v>
      </c>
      <c r="K43">
        <v>220203</v>
      </c>
      <c r="L43" t="str">
        <f>"00000HR05K"</f>
        <v>00000HR05K</v>
      </c>
      <c r="M43" t="s">
        <v>72</v>
      </c>
      <c r="N43" t="s">
        <v>92</v>
      </c>
    </row>
    <row r="44" spans="1:15" x14ac:dyDescent="0.25">
      <c r="A44" s="1">
        <v>4874</v>
      </c>
      <c r="B44" s="1" t="s">
        <v>82</v>
      </c>
      <c r="C44" s="1" t="s">
        <v>24</v>
      </c>
      <c r="D44" s="1">
        <v>33064</v>
      </c>
      <c r="K44">
        <v>220203</v>
      </c>
      <c r="L44" t="str">
        <f>"00000HR071"</f>
        <v>00000HR071</v>
      </c>
      <c r="M44" t="s">
        <v>93</v>
      </c>
      <c r="N44" t="s">
        <v>94</v>
      </c>
    </row>
    <row r="45" spans="1:15" x14ac:dyDescent="0.25">
      <c r="A45" s="1">
        <v>4877</v>
      </c>
      <c r="B45" s="1" t="s">
        <v>82</v>
      </c>
      <c r="C45" s="1" t="s">
        <v>24</v>
      </c>
      <c r="D45" s="1">
        <v>33064</v>
      </c>
      <c r="K45">
        <v>220203</v>
      </c>
      <c r="L45" t="str">
        <f>"00000HQZG2"</f>
        <v>00000HQZG2</v>
      </c>
      <c r="M45" t="s">
        <v>76</v>
      </c>
      <c r="N45" t="s">
        <v>95</v>
      </c>
    </row>
    <row r="46" spans="1:15" x14ac:dyDescent="0.25">
      <c r="A46" s="1">
        <v>4878</v>
      </c>
      <c r="B46" s="1" t="s">
        <v>82</v>
      </c>
      <c r="C46" s="1" t="s">
        <v>24</v>
      </c>
      <c r="D46" s="1">
        <v>33064</v>
      </c>
      <c r="K46">
        <v>220203</v>
      </c>
      <c r="L46" t="str">
        <f>"00000HR2D3"</f>
        <v>00000HR2D3</v>
      </c>
      <c r="M46" t="s">
        <v>93</v>
      </c>
      <c r="N46" t="s">
        <v>96</v>
      </c>
    </row>
    <row r="47" spans="1:15" x14ac:dyDescent="0.25">
      <c r="A47" s="1">
        <v>4881</v>
      </c>
      <c r="B47" s="1" t="s">
        <v>82</v>
      </c>
      <c r="C47" s="1" t="s">
        <v>24</v>
      </c>
      <c r="D47" s="1">
        <v>33064</v>
      </c>
      <c r="K47">
        <v>220203</v>
      </c>
      <c r="L47" t="str">
        <f>"00000HQZG8"</f>
        <v>00000HQZG8</v>
      </c>
      <c r="M47" t="s">
        <v>76</v>
      </c>
      <c r="N47" t="s">
        <v>97</v>
      </c>
    </row>
    <row r="48" spans="1:15" x14ac:dyDescent="0.25">
      <c r="A48" s="1">
        <v>4882</v>
      </c>
      <c r="B48" s="1" t="s">
        <v>82</v>
      </c>
      <c r="C48" s="1" t="s">
        <v>24</v>
      </c>
      <c r="D48" s="1">
        <v>33064</v>
      </c>
      <c r="K48">
        <v>220203</v>
      </c>
      <c r="L48" t="str">
        <f>"00000HQWL0"</f>
        <v>00000HQWL0</v>
      </c>
      <c r="M48" t="s">
        <v>98</v>
      </c>
      <c r="N48" t="s">
        <v>99</v>
      </c>
    </row>
    <row r="49" spans="1:14" x14ac:dyDescent="0.25">
      <c r="A49" s="1">
        <v>4885</v>
      </c>
      <c r="B49" s="1" t="s">
        <v>82</v>
      </c>
      <c r="C49" s="1" t="s">
        <v>24</v>
      </c>
      <c r="D49" s="1">
        <v>33064</v>
      </c>
      <c r="K49">
        <v>220203</v>
      </c>
      <c r="L49" t="str">
        <f>"00000HQXXT"</f>
        <v>00000HQXXT</v>
      </c>
      <c r="M49" t="s">
        <v>80</v>
      </c>
      <c r="N49" t="s">
        <v>100</v>
      </c>
    </row>
    <row r="50" spans="1:14" x14ac:dyDescent="0.25">
      <c r="A50" s="1">
        <v>4886</v>
      </c>
      <c r="B50" s="1" t="s">
        <v>82</v>
      </c>
      <c r="C50" s="1" t="s">
        <v>24</v>
      </c>
      <c r="D50" s="1">
        <v>33064</v>
      </c>
      <c r="K50">
        <v>220203</v>
      </c>
      <c r="L50" t="str">
        <f>"00000HR2DO"</f>
        <v>00000HR2DO</v>
      </c>
      <c r="M50" t="s">
        <v>93</v>
      </c>
      <c r="N50" t="s">
        <v>101</v>
      </c>
    </row>
    <row r="51" spans="1:14" x14ac:dyDescent="0.25">
      <c r="A51" s="1">
        <v>4855</v>
      </c>
      <c r="B51" s="1" t="s">
        <v>102</v>
      </c>
      <c r="C51" s="1" t="s">
        <v>24</v>
      </c>
      <c r="D51" s="1">
        <v>33064</v>
      </c>
      <c r="K51">
        <v>220203</v>
      </c>
      <c r="L51" t="str">
        <f>"00000HQYVN"</f>
        <v>00000HQYVN</v>
      </c>
      <c r="M51" t="s">
        <v>85</v>
      </c>
      <c r="N51" t="s">
        <v>103</v>
      </c>
    </row>
    <row r="52" spans="1:14" x14ac:dyDescent="0.25">
      <c r="A52" s="1">
        <v>4859</v>
      </c>
      <c r="B52" s="1" t="s">
        <v>102</v>
      </c>
      <c r="C52" s="1" t="s">
        <v>24</v>
      </c>
      <c r="D52" s="1">
        <v>33064</v>
      </c>
      <c r="K52">
        <v>220203</v>
      </c>
      <c r="L52" t="str">
        <f>"00000HQYDO"</f>
        <v>00000HQYDO</v>
      </c>
      <c r="M52" t="s">
        <v>85</v>
      </c>
      <c r="N52" t="s">
        <v>104</v>
      </c>
    </row>
    <row r="53" spans="1:14" x14ac:dyDescent="0.25">
      <c r="A53" s="1">
        <v>4865</v>
      </c>
      <c r="B53" s="1" t="s">
        <v>102</v>
      </c>
      <c r="C53" s="1" t="s">
        <v>24</v>
      </c>
      <c r="D53" s="1">
        <v>33064</v>
      </c>
      <c r="K53">
        <v>220203</v>
      </c>
      <c r="L53" t="str">
        <f>"00000HQXY9"</f>
        <v>00000HQXY9</v>
      </c>
      <c r="M53" t="s">
        <v>85</v>
      </c>
      <c r="N53" t="s">
        <v>105</v>
      </c>
    </row>
    <row r="54" spans="1:14" x14ac:dyDescent="0.25">
      <c r="A54" s="1">
        <v>4870</v>
      </c>
      <c r="B54" s="1" t="s">
        <v>102</v>
      </c>
      <c r="C54" s="1" t="s">
        <v>24</v>
      </c>
      <c r="D54" s="1">
        <v>33064</v>
      </c>
      <c r="K54">
        <v>220203</v>
      </c>
      <c r="L54" t="str">
        <f>"00000HQXZ7"</f>
        <v>00000HQXZ7</v>
      </c>
      <c r="M54" t="s">
        <v>106</v>
      </c>
      <c r="N54" t="s">
        <v>107</v>
      </c>
    </row>
    <row r="55" spans="1:14" x14ac:dyDescent="0.25">
      <c r="A55" s="1">
        <v>4873</v>
      </c>
      <c r="B55" s="1" t="s">
        <v>102</v>
      </c>
      <c r="C55" s="1" t="s">
        <v>24</v>
      </c>
      <c r="D55" s="1">
        <v>33064</v>
      </c>
      <c r="K55">
        <v>220203</v>
      </c>
      <c r="L55" t="str">
        <f>"00000HR0LJ"</f>
        <v>00000HR0LJ</v>
      </c>
      <c r="M55" t="s">
        <v>93</v>
      </c>
      <c r="N55" t="s">
        <v>108</v>
      </c>
    </row>
    <row r="56" spans="1:14" x14ac:dyDescent="0.25">
      <c r="A56" s="1">
        <v>4881</v>
      </c>
      <c r="B56" s="1" t="s">
        <v>102</v>
      </c>
      <c r="C56" s="1" t="s">
        <v>24</v>
      </c>
      <c r="D56" s="1">
        <v>33064</v>
      </c>
      <c r="K56">
        <v>220203</v>
      </c>
      <c r="L56" t="str">
        <f>"00000HQZC3"</f>
        <v>00000HQZC3</v>
      </c>
      <c r="M56" t="s">
        <v>93</v>
      </c>
      <c r="N56" t="s">
        <v>109</v>
      </c>
    </row>
    <row r="57" spans="1:14" x14ac:dyDescent="0.25">
      <c r="A57" s="1">
        <v>4888</v>
      </c>
      <c r="B57" s="1" t="s">
        <v>102</v>
      </c>
      <c r="C57" s="1" t="s">
        <v>24</v>
      </c>
      <c r="D57" s="1">
        <v>33064</v>
      </c>
      <c r="K57">
        <v>220203</v>
      </c>
      <c r="L57" t="str">
        <f>"00000HR11A"</f>
        <v>00000HR11A</v>
      </c>
      <c r="M57" t="s">
        <v>110</v>
      </c>
      <c r="N57" t="s">
        <v>111</v>
      </c>
    </row>
    <row r="58" spans="1:14" x14ac:dyDescent="0.25">
      <c r="A58" s="1">
        <v>4889</v>
      </c>
      <c r="B58" s="1" t="s">
        <v>102</v>
      </c>
      <c r="C58" s="1" t="s">
        <v>24</v>
      </c>
      <c r="D58" s="1">
        <v>33064</v>
      </c>
      <c r="K58">
        <v>220203</v>
      </c>
      <c r="L58" t="str">
        <f>"00000HQZF9"</f>
        <v>00000HQZF9</v>
      </c>
      <c r="M58" t="s">
        <v>98</v>
      </c>
      <c r="N58" t="s">
        <v>112</v>
      </c>
    </row>
    <row r="59" spans="1:14" x14ac:dyDescent="0.25">
      <c r="A59" s="1">
        <v>4896</v>
      </c>
      <c r="B59" s="1" t="s">
        <v>102</v>
      </c>
      <c r="C59" s="1" t="s">
        <v>24</v>
      </c>
      <c r="D59" s="1">
        <v>33064</v>
      </c>
      <c r="K59">
        <v>220203</v>
      </c>
      <c r="L59" t="str">
        <f>"00000HQYJS"</f>
        <v>00000HQYJS</v>
      </c>
      <c r="M59" t="s">
        <v>110</v>
      </c>
      <c r="N59" t="s">
        <v>113</v>
      </c>
    </row>
    <row r="60" spans="1:14" x14ac:dyDescent="0.25">
      <c r="A60" s="1">
        <v>4897</v>
      </c>
      <c r="B60" s="1" t="s">
        <v>102</v>
      </c>
      <c r="C60" s="1" t="s">
        <v>24</v>
      </c>
      <c r="D60" s="1">
        <v>33064</v>
      </c>
      <c r="K60">
        <v>220203</v>
      </c>
      <c r="L60" t="str">
        <f>"00000HQZF4"</f>
        <v>00000HQZF4</v>
      </c>
      <c r="M60" t="s">
        <v>98</v>
      </c>
      <c r="N60" t="s">
        <v>114</v>
      </c>
    </row>
    <row r="61" spans="1:14" x14ac:dyDescent="0.25">
      <c r="A61" s="1">
        <v>5063</v>
      </c>
      <c r="B61" s="1" t="s">
        <v>115</v>
      </c>
      <c r="C61" s="1" t="s">
        <v>24</v>
      </c>
      <c r="D61" s="1">
        <v>33064</v>
      </c>
      <c r="K61">
        <v>220203</v>
      </c>
      <c r="L61" t="str">
        <f>"00000HQYZ2"</f>
        <v>00000HQYZ2</v>
      </c>
      <c r="M61" t="s">
        <v>80</v>
      </c>
      <c r="N61" t="s">
        <v>116</v>
      </c>
    </row>
    <row r="62" spans="1:14" x14ac:dyDescent="0.25">
      <c r="A62" s="1">
        <v>5071</v>
      </c>
      <c r="B62" s="1" t="s">
        <v>115</v>
      </c>
      <c r="C62" s="1" t="s">
        <v>24</v>
      </c>
      <c r="D62" s="1">
        <v>33064</v>
      </c>
      <c r="K62">
        <v>220203</v>
      </c>
      <c r="L62" t="str">
        <f>"00000HQYF3"</f>
        <v>00000HQYF3</v>
      </c>
      <c r="M62" t="s">
        <v>80</v>
      </c>
      <c r="N62" t="s">
        <v>117</v>
      </c>
    </row>
    <row r="63" spans="1:14" x14ac:dyDescent="0.25">
      <c r="A63" s="1">
        <v>5077</v>
      </c>
      <c r="B63" s="1" t="s">
        <v>115</v>
      </c>
      <c r="C63" s="1" t="s">
        <v>24</v>
      </c>
      <c r="D63" s="1">
        <v>33064</v>
      </c>
      <c r="K63">
        <v>220203</v>
      </c>
      <c r="L63" t="str">
        <f>"00000HR1JK"</f>
        <v>00000HR1JK</v>
      </c>
      <c r="M63" t="s">
        <v>118</v>
      </c>
      <c r="N63" t="s">
        <v>119</v>
      </c>
    </row>
    <row r="64" spans="1:14" x14ac:dyDescent="0.25">
      <c r="A64" s="1">
        <v>5083</v>
      </c>
      <c r="B64" s="1" t="s">
        <v>115</v>
      </c>
      <c r="C64" s="1" t="s">
        <v>24</v>
      </c>
      <c r="D64" s="1">
        <v>33064</v>
      </c>
      <c r="K64">
        <v>220203</v>
      </c>
      <c r="L64" t="str">
        <f>"00000HR1J8"</f>
        <v>00000HR1J8</v>
      </c>
      <c r="M64" t="s">
        <v>118</v>
      </c>
      <c r="N64" t="s">
        <v>120</v>
      </c>
    </row>
    <row r="65" spans="1:18" x14ac:dyDescent="0.25">
      <c r="A65" s="1">
        <v>5089</v>
      </c>
      <c r="B65" s="1" t="s">
        <v>115</v>
      </c>
      <c r="C65" s="1" t="s">
        <v>24</v>
      </c>
      <c r="D65" s="1">
        <v>33064</v>
      </c>
      <c r="K65">
        <v>220203</v>
      </c>
      <c r="L65" t="str">
        <f>"00000HQYVW"</f>
        <v>00000HQYVW</v>
      </c>
      <c r="M65" t="s">
        <v>118</v>
      </c>
      <c r="N65" t="s">
        <v>121</v>
      </c>
    </row>
    <row r="66" spans="1:18" x14ac:dyDescent="0.25">
      <c r="A66" s="1">
        <v>4916</v>
      </c>
      <c r="B66" s="1" t="s">
        <v>122</v>
      </c>
      <c r="C66" s="1" t="s">
        <v>24</v>
      </c>
      <c r="D66" s="1">
        <v>33064</v>
      </c>
      <c r="K66">
        <v>220203</v>
      </c>
      <c r="L66" t="str">
        <f>"00000HQXYW"</f>
        <v>00000HQXYW</v>
      </c>
      <c r="M66" t="s">
        <v>123</v>
      </c>
      <c r="N66" t="s">
        <v>124</v>
      </c>
    </row>
    <row r="67" spans="1:18" x14ac:dyDescent="0.25">
      <c r="A67" s="1">
        <v>4932</v>
      </c>
      <c r="B67" s="1" t="s">
        <v>122</v>
      </c>
      <c r="C67" s="1" t="s">
        <v>24</v>
      </c>
      <c r="D67" s="1">
        <v>33064</v>
      </c>
      <c r="K67">
        <v>220203</v>
      </c>
      <c r="L67" t="str">
        <f>"00000HR0LV"</f>
        <v>00000HR0LV</v>
      </c>
      <c r="M67" t="s">
        <v>123</v>
      </c>
      <c r="N67" t="s">
        <v>125</v>
      </c>
    </row>
    <row r="68" spans="1:18" x14ac:dyDescent="0.25">
      <c r="A68" s="1">
        <v>4948</v>
      </c>
      <c r="B68" s="1" t="s">
        <v>122</v>
      </c>
      <c r="C68" s="1" t="s">
        <v>24</v>
      </c>
      <c r="D68" s="1">
        <v>33064</v>
      </c>
      <c r="K68">
        <v>220203</v>
      </c>
      <c r="L68" t="str">
        <f>"00000HQYDV"</f>
        <v>00000HQYDV</v>
      </c>
      <c r="M68" t="s">
        <v>126</v>
      </c>
      <c r="N68" t="s">
        <v>127</v>
      </c>
    </row>
    <row r="69" spans="1:18" x14ac:dyDescent="0.25">
      <c r="A69" s="3">
        <v>4955</v>
      </c>
      <c r="B69" s="3" t="s">
        <v>122</v>
      </c>
      <c r="C69" s="3" t="s">
        <v>24</v>
      </c>
      <c r="D69" s="3">
        <v>33064</v>
      </c>
      <c r="E69" s="3"/>
      <c r="F69" s="3"/>
      <c r="G69" s="3"/>
      <c r="H69" s="3"/>
      <c r="I69" s="3"/>
      <c r="J69" s="3"/>
      <c r="K69" s="3">
        <v>220203</v>
      </c>
      <c r="L69" s="3" t="str">
        <f>"00000HQZVX"</f>
        <v>00000HQZVX</v>
      </c>
      <c r="M69" s="3" t="s">
        <v>123</v>
      </c>
      <c r="N69" s="3" t="s">
        <v>128</v>
      </c>
      <c r="O69" s="3"/>
      <c r="P69" s="3"/>
      <c r="Q69" s="3"/>
      <c r="R69" s="3" t="s">
        <v>503</v>
      </c>
    </row>
    <row r="70" spans="1:18" x14ac:dyDescent="0.25">
      <c r="A70" s="1">
        <v>5016</v>
      </c>
      <c r="B70" s="1" t="s">
        <v>122</v>
      </c>
      <c r="C70" s="1" t="s">
        <v>24</v>
      </c>
      <c r="D70" s="1">
        <v>33064</v>
      </c>
      <c r="K70">
        <v>220203</v>
      </c>
      <c r="L70" t="str">
        <f>"00000HR1JO"</f>
        <v>00000HR1JO</v>
      </c>
      <c r="M70" t="s">
        <v>129</v>
      </c>
      <c r="N70" t="s">
        <v>130</v>
      </c>
    </row>
    <row r="71" spans="1:18" x14ac:dyDescent="0.25">
      <c r="A71" s="1">
        <v>5032</v>
      </c>
      <c r="B71" s="1" t="s">
        <v>122</v>
      </c>
      <c r="C71" s="1" t="s">
        <v>24</v>
      </c>
      <c r="D71" s="1">
        <v>33064</v>
      </c>
      <c r="K71">
        <v>220203</v>
      </c>
      <c r="L71" t="str">
        <f>"00000HR1J7"</f>
        <v>00000HR1J7</v>
      </c>
      <c r="M71" t="s">
        <v>129</v>
      </c>
      <c r="N71" t="s">
        <v>131</v>
      </c>
    </row>
    <row r="72" spans="1:18" x14ac:dyDescent="0.25">
      <c r="A72" s="1">
        <v>5048</v>
      </c>
      <c r="B72" s="1" t="s">
        <v>122</v>
      </c>
      <c r="C72" s="1" t="s">
        <v>24</v>
      </c>
      <c r="D72" s="1">
        <v>33064</v>
      </c>
      <c r="K72">
        <v>220203</v>
      </c>
      <c r="L72" t="str">
        <f>"00000HQYDT"</f>
        <v>00000HQYDT</v>
      </c>
      <c r="M72" t="s">
        <v>132</v>
      </c>
      <c r="N72" t="s">
        <v>133</v>
      </c>
    </row>
    <row r="73" spans="1:18" x14ac:dyDescent="0.25">
      <c r="A73" s="1">
        <v>5064</v>
      </c>
      <c r="B73" s="1" t="s">
        <v>122</v>
      </c>
      <c r="C73" s="1" t="s">
        <v>24</v>
      </c>
      <c r="D73" s="1">
        <v>33064</v>
      </c>
      <c r="K73">
        <v>220203</v>
      </c>
      <c r="L73" t="str">
        <f>"00000HR0MF"</f>
        <v>00000HR0MF</v>
      </c>
      <c r="M73" t="s">
        <v>132</v>
      </c>
      <c r="N73" t="s">
        <v>134</v>
      </c>
    </row>
    <row r="74" spans="1:18" x14ac:dyDescent="0.25">
      <c r="A74" s="1">
        <v>5121</v>
      </c>
      <c r="B74" s="1" t="s">
        <v>122</v>
      </c>
      <c r="C74" s="1" t="s">
        <v>24</v>
      </c>
      <c r="D74" s="1">
        <v>33064</v>
      </c>
      <c r="K74">
        <v>220203</v>
      </c>
      <c r="L74" t="str">
        <f>"00000HR05Z"</f>
        <v>00000HR05Z</v>
      </c>
      <c r="M74" t="s">
        <v>135</v>
      </c>
      <c r="N74" t="s">
        <v>136</v>
      </c>
    </row>
    <row r="75" spans="1:18" x14ac:dyDescent="0.25">
      <c r="A75" s="1">
        <v>4816</v>
      </c>
      <c r="B75" s="1" t="s">
        <v>137</v>
      </c>
      <c r="C75" s="1" t="s">
        <v>24</v>
      </c>
      <c r="D75" s="1">
        <v>33064</v>
      </c>
      <c r="K75">
        <v>220203</v>
      </c>
      <c r="L75" t="str">
        <f>"00000HQYVM"</f>
        <v>00000HQYVM</v>
      </c>
      <c r="M75" t="s">
        <v>138</v>
      </c>
      <c r="N75" t="s">
        <v>139</v>
      </c>
    </row>
    <row r="76" spans="1:18" x14ac:dyDescent="0.25">
      <c r="A76" s="1">
        <v>4832</v>
      </c>
      <c r="B76" s="1" t="s">
        <v>137</v>
      </c>
      <c r="C76" s="1" t="s">
        <v>24</v>
      </c>
      <c r="D76" s="1">
        <v>33064</v>
      </c>
      <c r="K76">
        <v>220203</v>
      </c>
      <c r="L76" t="str">
        <f>"00000HQZPN"</f>
        <v>00000HQZPN</v>
      </c>
      <c r="M76" t="s">
        <v>140</v>
      </c>
      <c r="N76" t="s">
        <v>141</v>
      </c>
    </row>
    <row r="77" spans="1:18" x14ac:dyDescent="0.25">
      <c r="A77" s="1">
        <v>4848</v>
      </c>
      <c r="B77" s="1" t="s">
        <v>137</v>
      </c>
      <c r="C77" s="1" t="s">
        <v>24</v>
      </c>
      <c r="D77" s="1">
        <v>33064</v>
      </c>
      <c r="K77">
        <v>220203</v>
      </c>
      <c r="L77" t="str">
        <f>"00000HQXY2"</f>
        <v>00000HQXY2</v>
      </c>
      <c r="M77" t="s">
        <v>140</v>
      </c>
      <c r="N77" t="s">
        <v>142</v>
      </c>
    </row>
    <row r="78" spans="1:18" x14ac:dyDescent="0.25">
      <c r="A78" s="1">
        <v>4864</v>
      </c>
      <c r="B78" s="1" t="s">
        <v>137</v>
      </c>
      <c r="C78" s="1" t="s">
        <v>24</v>
      </c>
      <c r="D78" s="1">
        <v>33064</v>
      </c>
      <c r="K78">
        <v>220203</v>
      </c>
      <c r="L78" t="str">
        <f>"00000HQWKW"</f>
        <v>00000HQWKW</v>
      </c>
      <c r="M78" t="s">
        <v>143</v>
      </c>
      <c r="N78" t="s">
        <v>144</v>
      </c>
    </row>
    <row r="79" spans="1:18" x14ac:dyDescent="0.25">
      <c r="A79" s="1">
        <v>4865</v>
      </c>
      <c r="B79" s="1" t="s">
        <v>137</v>
      </c>
      <c r="C79" s="1" t="s">
        <v>24</v>
      </c>
      <c r="D79" s="1">
        <v>33064</v>
      </c>
      <c r="K79">
        <v>220203</v>
      </c>
      <c r="L79" t="str">
        <f>"00000HQZFR"</f>
        <v>00000HQZFR</v>
      </c>
      <c r="M79" t="s">
        <v>145</v>
      </c>
      <c r="N79" t="s">
        <v>146</v>
      </c>
    </row>
    <row r="80" spans="1:18" x14ac:dyDescent="0.25">
      <c r="A80" s="3">
        <v>4878</v>
      </c>
      <c r="B80" s="3" t="s">
        <v>137</v>
      </c>
      <c r="C80" s="3" t="s">
        <v>24</v>
      </c>
      <c r="D80" s="3">
        <v>33064</v>
      </c>
      <c r="E80" s="3"/>
      <c r="F80" s="3"/>
      <c r="G80" s="3"/>
      <c r="H80" s="3"/>
      <c r="I80" s="3"/>
      <c r="J80" s="3"/>
      <c r="K80" s="3">
        <v>220203</v>
      </c>
      <c r="L80" s="3" t="str">
        <f>"00000HQXZR"</f>
        <v>00000HQXZR</v>
      </c>
      <c r="M80" s="3" t="s">
        <v>143</v>
      </c>
      <c r="N80" s="3" t="s">
        <v>147</v>
      </c>
      <c r="O80" s="3"/>
      <c r="P80" s="3"/>
      <c r="Q80" s="3"/>
      <c r="R80" s="3" t="s">
        <v>509</v>
      </c>
    </row>
    <row r="81" spans="1:18" x14ac:dyDescent="0.25">
      <c r="A81" s="1">
        <v>4880</v>
      </c>
      <c r="B81" s="1" t="s">
        <v>137</v>
      </c>
      <c r="C81" s="1" t="s">
        <v>24</v>
      </c>
      <c r="D81" s="1">
        <v>33064</v>
      </c>
      <c r="K81">
        <v>220203</v>
      </c>
      <c r="L81" t="str">
        <f>"00000HR0LY"</f>
        <v>00000HR0LY</v>
      </c>
      <c r="M81" t="s">
        <v>143</v>
      </c>
      <c r="N81" t="s">
        <v>148</v>
      </c>
    </row>
    <row r="82" spans="1:18" x14ac:dyDescent="0.25">
      <c r="A82" s="1">
        <v>4885</v>
      </c>
      <c r="B82" s="1" t="s">
        <v>137</v>
      </c>
      <c r="C82" s="1" t="s">
        <v>24</v>
      </c>
      <c r="D82" s="1">
        <v>33064</v>
      </c>
      <c r="K82">
        <v>220203</v>
      </c>
      <c r="L82" t="str">
        <f>"00000HQZVH"</f>
        <v>00000HQZVH</v>
      </c>
      <c r="M82" t="s">
        <v>145</v>
      </c>
      <c r="N82" t="s">
        <v>149</v>
      </c>
    </row>
    <row r="83" spans="1:18" x14ac:dyDescent="0.25">
      <c r="A83" s="3">
        <v>4890</v>
      </c>
      <c r="B83" s="3" t="s">
        <v>137</v>
      </c>
      <c r="C83" s="3" t="s">
        <v>24</v>
      </c>
      <c r="D83" s="3">
        <v>33064</v>
      </c>
      <c r="E83" s="3" t="s">
        <v>150</v>
      </c>
      <c r="F83" s="3" t="s">
        <v>151</v>
      </c>
      <c r="G83" s="3"/>
      <c r="H83" s="3"/>
      <c r="I83" s="3"/>
      <c r="J83" s="3"/>
      <c r="K83" s="3">
        <v>220203</v>
      </c>
      <c r="L83" s="3" t="str">
        <f>"00000HQYDJ"</f>
        <v>00000HQYDJ</v>
      </c>
      <c r="M83" s="3" t="s">
        <v>152</v>
      </c>
      <c r="N83" s="3" t="s">
        <v>153</v>
      </c>
      <c r="O83" s="3"/>
      <c r="P83" s="3"/>
      <c r="Q83" s="3"/>
      <c r="R83" s="3"/>
    </row>
    <row r="84" spans="1:18" x14ac:dyDescent="0.25">
      <c r="A84" s="1">
        <v>4890</v>
      </c>
      <c r="B84" s="1" t="s">
        <v>137</v>
      </c>
      <c r="C84" s="1" t="s">
        <v>24</v>
      </c>
      <c r="D84" s="1">
        <v>33064</v>
      </c>
      <c r="K84">
        <v>220203</v>
      </c>
      <c r="L84" t="str">
        <f>"00000HQZQ8"</f>
        <v>00000HQZQ8</v>
      </c>
      <c r="M84" t="s">
        <v>152</v>
      </c>
      <c r="N84" t="s">
        <v>154</v>
      </c>
    </row>
    <row r="85" spans="1:18" x14ac:dyDescent="0.25">
      <c r="A85" s="1">
        <v>4918</v>
      </c>
      <c r="B85" s="1" t="s">
        <v>137</v>
      </c>
      <c r="C85" s="1" t="s">
        <v>24</v>
      </c>
      <c r="D85" s="1">
        <v>33064</v>
      </c>
      <c r="K85">
        <v>220203</v>
      </c>
      <c r="L85" t="str">
        <f>"00000HR0LN"</f>
        <v>00000HR0LN</v>
      </c>
      <c r="M85" t="s">
        <v>155</v>
      </c>
      <c r="N85" t="s">
        <v>156</v>
      </c>
    </row>
    <row r="86" spans="1:18" x14ac:dyDescent="0.25">
      <c r="A86" s="1">
        <v>4919</v>
      </c>
      <c r="B86" s="1" t="s">
        <v>137</v>
      </c>
      <c r="C86" s="1" t="s">
        <v>24</v>
      </c>
      <c r="D86" s="1">
        <v>33064</v>
      </c>
      <c r="K86">
        <v>220203</v>
      </c>
      <c r="L86" t="str">
        <f>"00000HQZF8"</f>
        <v>00000HQZF8</v>
      </c>
      <c r="M86" t="s">
        <v>123</v>
      </c>
      <c r="N86" t="s">
        <v>157</v>
      </c>
    </row>
    <row r="87" spans="1:18" x14ac:dyDescent="0.25">
      <c r="A87" s="1">
        <v>4936</v>
      </c>
      <c r="B87" s="1" t="s">
        <v>137</v>
      </c>
      <c r="C87" s="1" t="s">
        <v>24</v>
      </c>
      <c r="D87" s="1">
        <v>33064</v>
      </c>
      <c r="K87">
        <v>220203</v>
      </c>
      <c r="L87" t="str">
        <f>"00000HQZV5"</f>
        <v>00000HQZV5</v>
      </c>
      <c r="M87" t="s">
        <v>158</v>
      </c>
      <c r="N87" t="s">
        <v>159</v>
      </c>
    </row>
    <row r="88" spans="1:18" x14ac:dyDescent="0.25">
      <c r="A88" s="1">
        <v>4937</v>
      </c>
      <c r="B88" s="1" t="s">
        <v>137</v>
      </c>
      <c r="C88" s="1" t="s">
        <v>24</v>
      </c>
      <c r="D88" s="1">
        <v>33064</v>
      </c>
      <c r="K88">
        <v>220203</v>
      </c>
      <c r="L88" t="str">
        <f>"00000HQXZ2"</f>
        <v>00000HQXZ2</v>
      </c>
      <c r="M88" t="s">
        <v>123</v>
      </c>
      <c r="N88" t="s">
        <v>160</v>
      </c>
    </row>
    <row r="89" spans="1:18" x14ac:dyDescent="0.25">
      <c r="A89" s="1">
        <v>4954</v>
      </c>
      <c r="B89" s="1" t="s">
        <v>137</v>
      </c>
      <c r="C89" s="1" t="s">
        <v>24</v>
      </c>
      <c r="D89" s="1">
        <v>33064</v>
      </c>
      <c r="K89">
        <v>220203</v>
      </c>
      <c r="L89" t="str">
        <f>"00000HQWKB"</f>
        <v>00000HQWKB</v>
      </c>
      <c r="M89" t="s">
        <v>158</v>
      </c>
      <c r="N89" t="s">
        <v>161</v>
      </c>
    </row>
    <row r="90" spans="1:18" x14ac:dyDescent="0.25">
      <c r="A90" s="1">
        <v>4955</v>
      </c>
      <c r="B90" s="1" t="s">
        <v>137</v>
      </c>
      <c r="C90" s="1" t="s">
        <v>24</v>
      </c>
      <c r="D90" s="1">
        <v>33064</v>
      </c>
      <c r="K90">
        <v>220203</v>
      </c>
      <c r="L90" t="str">
        <f>"00000HQYF4"</f>
        <v>00000HQYF4</v>
      </c>
      <c r="M90" t="s">
        <v>126</v>
      </c>
      <c r="N90" t="s">
        <v>162</v>
      </c>
    </row>
    <row r="91" spans="1:18" x14ac:dyDescent="0.25">
      <c r="A91" s="3">
        <v>4972</v>
      </c>
      <c r="B91" s="3" t="s">
        <v>137</v>
      </c>
      <c r="C91" s="3" t="s">
        <v>24</v>
      </c>
      <c r="D91" s="3">
        <v>33064</v>
      </c>
      <c r="E91" s="3" t="s">
        <v>17</v>
      </c>
      <c r="F91" s="3" t="s">
        <v>151</v>
      </c>
      <c r="G91" s="3"/>
      <c r="H91" s="3"/>
      <c r="I91" s="3"/>
      <c r="J91" s="3"/>
      <c r="K91" s="3">
        <v>220203</v>
      </c>
      <c r="L91" s="3" t="str">
        <f>"00000HQYZI"</f>
        <v>00000HQYZI</v>
      </c>
      <c r="M91" s="3" t="s">
        <v>163</v>
      </c>
      <c r="N91" s="3" t="s">
        <v>164</v>
      </c>
      <c r="O91" s="3"/>
      <c r="P91" s="3"/>
      <c r="Q91" s="3"/>
      <c r="R91" s="3"/>
    </row>
    <row r="92" spans="1:18" x14ac:dyDescent="0.25">
      <c r="A92" s="1">
        <v>4972</v>
      </c>
      <c r="B92" s="1" t="s">
        <v>137</v>
      </c>
      <c r="C92" s="1" t="s">
        <v>24</v>
      </c>
      <c r="D92" s="1">
        <v>33064</v>
      </c>
      <c r="K92">
        <v>220203</v>
      </c>
      <c r="L92" t="str">
        <f>"00000HQZPK"</f>
        <v>00000HQZPK</v>
      </c>
      <c r="M92" t="s">
        <v>163</v>
      </c>
      <c r="N92" t="s">
        <v>165</v>
      </c>
    </row>
    <row r="93" spans="1:18" x14ac:dyDescent="0.25">
      <c r="A93" s="1">
        <v>4973</v>
      </c>
      <c r="B93" s="1" t="s">
        <v>137</v>
      </c>
      <c r="C93" s="1" t="s">
        <v>24</v>
      </c>
      <c r="D93" s="1">
        <v>33064</v>
      </c>
      <c r="K93">
        <v>220203</v>
      </c>
      <c r="L93" t="str">
        <f>"00000HR11C"</f>
        <v>00000HR11C</v>
      </c>
      <c r="M93" t="s">
        <v>126</v>
      </c>
      <c r="N93" t="s">
        <v>166</v>
      </c>
    </row>
    <row r="94" spans="1:18" x14ac:dyDescent="0.25">
      <c r="A94" s="1">
        <v>5000</v>
      </c>
      <c r="B94" s="1" t="s">
        <v>137</v>
      </c>
      <c r="C94" s="1" t="s">
        <v>24</v>
      </c>
      <c r="D94" s="1">
        <v>33064</v>
      </c>
      <c r="K94">
        <v>220203</v>
      </c>
      <c r="L94" t="str">
        <f>"00000HQYDZ"</f>
        <v>00000HQYDZ</v>
      </c>
      <c r="M94" t="s">
        <v>167</v>
      </c>
      <c r="N94" t="s">
        <v>168</v>
      </c>
    </row>
    <row r="95" spans="1:18" x14ac:dyDescent="0.25">
      <c r="A95" s="1">
        <v>5001</v>
      </c>
      <c r="B95" s="1" t="s">
        <v>137</v>
      </c>
      <c r="C95" s="1" t="s">
        <v>24</v>
      </c>
      <c r="D95" s="1">
        <v>33064</v>
      </c>
      <c r="K95">
        <v>220203</v>
      </c>
      <c r="L95" t="str">
        <f>"00000HQZ0A"</f>
        <v>00000HQZ0A</v>
      </c>
      <c r="M95" t="s">
        <v>129</v>
      </c>
      <c r="N95" t="s">
        <v>169</v>
      </c>
    </row>
    <row r="96" spans="1:18" x14ac:dyDescent="0.25">
      <c r="A96" s="1">
        <v>5018</v>
      </c>
      <c r="B96" s="1" t="s">
        <v>137</v>
      </c>
      <c r="C96" s="1" t="s">
        <v>24</v>
      </c>
      <c r="D96" s="1">
        <v>33064</v>
      </c>
      <c r="K96">
        <v>220203</v>
      </c>
      <c r="L96" t="str">
        <f>"00000HQYF0"</f>
        <v>00000HQYF0</v>
      </c>
      <c r="M96" t="s">
        <v>167</v>
      </c>
      <c r="N96" t="s">
        <v>170</v>
      </c>
    </row>
    <row r="97" spans="1:14" x14ac:dyDescent="0.25">
      <c r="A97" s="1">
        <v>5019</v>
      </c>
      <c r="B97" s="1" t="s">
        <v>137</v>
      </c>
      <c r="C97" s="1" t="s">
        <v>24</v>
      </c>
      <c r="D97" s="1">
        <v>33064</v>
      </c>
      <c r="K97">
        <v>220203</v>
      </c>
      <c r="L97" t="str">
        <f>"00000HQYDI"</f>
        <v>00000HQYDI</v>
      </c>
      <c r="M97" t="s">
        <v>129</v>
      </c>
      <c r="N97" t="s">
        <v>171</v>
      </c>
    </row>
    <row r="98" spans="1:14" x14ac:dyDescent="0.25">
      <c r="A98" s="1">
        <v>5036</v>
      </c>
      <c r="B98" s="1" t="s">
        <v>137</v>
      </c>
      <c r="C98" s="1" t="s">
        <v>24</v>
      </c>
      <c r="D98" s="1">
        <v>33064</v>
      </c>
      <c r="K98">
        <v>220203</v>
      </c>
      <c r="L98" t="str">
        <f>"00000HQW54"</f>
        <v>00000HQW54</v>
      </c>
      <c r="M98" t="s">
        <v>172</v>
      </c>
      <c r="N98" t="s">
        <v>173</v>
      </c>
    </row>
    <row r="99" spans="1:14" x14ac:dyDescent="0.25">
      <c r="A99" s="1">
        <v>5037</v>
      </c>
      <c r="B99" s="1" t="s">
        <v>137</v>
      </c>
      <c r="C99" s="1" t="s">
        <v>24</v>
      </c>
      <c r="D99" s="1">
        <v>33064</v>
      </c>
      <c r="K99">
        <v>220203</v>
      </c>
      <c r="L99" t="str">
        <f>"00000HQYDE"</f>
        <v>00000HQYDE</v>
      </c>
      <c r="M99" t="s">
        <v>129</v>
      </c>
      <c r="N99" t="s">
        <v>174</v>
      </c>
    </row>
    <row r="100" spans="1:14" x14ac:dyDescent="0.25">
      <c r="A100" s="1">
        <v>5054</v>
      </c>
      <c r="B100" s="1" t="s">
        <v>137</v>
      </c>
      <c r="C100" s="1" t="s">
        <v>24</v>
      </c>
      <c r="D100" s="1">
        <v>33064</v>
      </c>
      <c r="K100">
        <v>220203</v>
      </c>
      <c r="L100" t="str">
        <f>"00000HQYW6"</f>
        <v>00000HQYW6</v>
      </c>
      <c r="M100" t="s">
        <v>172</v>
      </c>
      <c r="N100" t="s">
        <v>175</v>
      </c>
    </row>
    <row r="101" spans="1:14" x14ac:dyDescent="0.25">
      <c r="A101" s="1">
        <v>5055</v>
      </c>
      <c r="B101" s="1" t="s">
        <v>137</v>
      </c>
      <c r="C101" s="1" t="s">
        <v>24</v>
      </c>
      <c r="D101" s="1">
        <v>33064</v>
      </c>
      <c r="K101">
        <v>220203</v>
      </c>
      <c r="L101" t="str">
        <f>"00000HQYUA"</f>
        <v>00000HQYUA</v>
      </c>
      <c r="M101" t="s">
        <v>132</v>
      </c>
      <c r="N101" t="s">
        <v>176</v>
      </c>
    </row>
    <row r="102" spans="1:14" x14ac:dyDescent="0.25">
      <c r="A102" s="1">
        <v>5072</v>
      </c>
      <c r="B102" s="1" t="s">
        <v>137</v>
      </c>
      <c r="C102" s="1" t="s">
        <v>24</v>
      </c>
      <c r="D102" s="1">
        <v>33064</v>
      </c>
      <c r="K102">
        <v>220203</v>
      </c>
      <c r="L102" t="str">
        <f>"00000HQYF6"</f>
        <v>00000HQYF6</v>
      </c>
      <c r="M102" t="s">
        <v>177</v>
      </c>
      <c r="N102" t="s">
        <v>178</v>
      </c>
    </row>
    <row r="103" spans="1:14" x14ac:dyDescent="0.25">
      <c r="A103" s="1">
        <v>5073</v>
      </c>
      <c r="B103" s="1" t="s">
        <v>137</v>
      </c>
      <c r="C103" s="1" t="s">
        <v>24</v>
      </c>
      <c r="D103" s="1">
        <v>33064</v>
      </c>
      <c r="K103">
        <v>220203</v>
      </c>
      <c r="L103" t="str">
        <f>"00000HQZRZ"</f>
        <v>00000HQZRZ</v>
      </c>
      <c r="M103" t="s">
        <v>132</v>
      </c>
      <c r="N103" t="s">
        <v>179</v>
      </c>
    </row>
    <row r="104" spans="1:14" x14ac:dyDescent="0.25">
      <c r="A104" s="1">
        <v>1520</v>
      </c>
      <c r="B104" s="1" t="s">
        <v>180</v>
      </c>
      <c r="C104" s="1" t="s">
        <v>24</v>
      </c>
      <c r="D104" s="1">
        <v>33064</v>
      </c>
      <c r="K104">
        <v>220203</v>
      </c>
      <c r="L104" t="str">
        <f>"00000HR0BO"</f>
        <v>00000HR0BO</v>
      </c>
      <c r="M104" t="s">
        <v>181</v>
      </c>
      <c r="N104" t="s">
        <v>182</v>
      </c>
    </row>
    <row r="105" spans="1:14" x14ac:dyDescent="0.25">
      <c r="A105" s="1">
        <v>1521</v>
      </c>
      <c r="B105" s="1" t="s">
        <v>180</v>
      </c>
      <c r="C105" s="1" t="s">
        <v>24</v>
      </c>
      <c r="D105" s="1">
        <v>33064</v>
      </c>
      <c r="K105">
        <v>220203</v>
      </c>
      <c r="L105" t="str">
        <f>"00000HR2CW"</f>
        <v>00000HR2CW</v>
      </c>
      <c r="M105" t="s">
        <v>85</v>
      </c>
      <c r="N105" t="s">
        <v>183</v>
      </c>
    </row>
    <row r="106" spans="1:14" x14ac:dyDescent="0.25">
      <c r="A106" s="1">
        <v>1540</v>
      </c>
      <c r="B106" s="1" t="s">
        <v>180</v>
      </c>
      <c r="C106" s="1" t="s">
        <v>24</v>
      </c>
      <c r="D106" s="1">
        <v>33064</v>
      </c>
      <c r="K106">
        <v>220203</v>
      </c>
      <c r="L106" t="str">
        <f>"00000HQYWB"</f>
        <v>00000HQYWB</v>
      </c>
      <c r="M106" t="s">
        <v>181</v>
      </c>
      <c r="N106" t="s">
        <v>184</v>
      </c>
    </row>
    <row r="107" spans="1:14" x14ac:dyDescent="0.25">
      <c r="A107" s="1">
        <v>1560</v>
      </c>
      <c r="B107" s="1" t="s">
        <v>180</v>
      </c>
      <c r="C107" s="1" t="s">
        <v>24</v>
      </c>
      <c r="D107" s="1">
        <v>33064</v>
      </c>
      <c r="K107">
        <v>220203</v>
      </c>
      <c r="L107" t="str">
        <f>"00000HQZFD"</f>
        <v>00000HQZFD</v>
      </c>
      <c r="M107" t="s">
        <v>181</v>
      </c>
      <c r="N107" t="s">
        <v>185</v>
      </c>
    </row>
    <row r="108" spans="1:14" x14ac:dyDescent="0.25">
      <c r="A108" s="1">
        <v>1600</v>
      </c>
      <c r="B108" s="1" t="s">
        <v>180</v>
      </c>
      <c r="C108" s="1" t="s">
        <v>24</v>
      </c>
      <c r="D108" s="1">
        <v>33064</v>
      </c>
      <c r="K108">
        <v>220203</v>
      </c>
      <c r="L108" t="str">
        <f>"00000HR0M6"</f>
        <v>00000HR0M6</v>
      </c>
      <c r="M108" t="s">
        <v>186</v>
      </c>
      <c r="N108" t="s">
        <v>187</v>
      </c>
    </row>
    <row r="109" spans="1:14" x14ac:dyDescent="0.25">
      <c r="A109" s="1">
        <v>1609</v>
      </c>
      <c r="B109" s="1" t="s">
        <v>180</v>
      </c>
      <c r="C109" s="1" t="s">
        <v>24</v>
      </c>
      <c r="D109" s="1">
        <v>33064</v>
      </c>
      <c r="K109">
        <v>220203</v>
      </c>
      <c r="L109" t="str">
        <f>"00000HQWJW"</f>
        <v>00000HQWJW</v>
      </c>
      <c r="M109" t="s">
        <v>106</v>
      </c>
      <c r="N109" t="s">
        <v>188</v>
      </c>
    </row>
    <row r="110" spans="1:14" x14ac:dyDescent="0.25">
      <c r="A110" s="1">
        <v>1612</v>
      </c>
      <c r="B110" s="1" t="s">
        <v>180</v>
      </c>
      <c r="C110" s="1" t="s">
        <v>24</v>
      </c>
      <c r="D110" s="1">
        <v>33064</v>
      </c>
      <c r="K110">
        <v>220203</v>
      </c>
      <c r="L110" t="str">
        <f>"00000HQZG1"</f>
        <v>00000HQZG1</v>
      </c>
      <c r="M110" t="s">
        <v>186</v>
      </c>
      <c r="N110" t="s">
        <v>189</v>
      </c>
    </row>
    <row r="111" spans="1:14" x14ac:dyDescent="0.25">
      <c r="A111" s="1">
        <v>1621</v>
      </c>
      <c r="B111" s="1" t="s">
        <v>180</v>
      </c>
      <c r="C111" s="1" t="s">
        <v>24</v>
      </c>
      <c r="D111" s="1">
        <v>33064</v>
      </c>
      <c r="K111">
        <v>220203</v>
      </c>
      <c r="L111" t="str">
        <f>"00000HQZFE"</f>
        <v>00000HQZFE</v>
      </c>
      <c r="M111" t="s">
        <v>106</v>
      </c>
      <c r="N111" t="s">
        <v>190</v>
      </c>
    </row>
    <row r="112" spans="1:14" x14ac:dyDescent="0.25">
      <c r="A112" s="1">
        <v>1624</v>
      </c>
      <c r="B112" s="1" t="s">
        <v>180</v>
      </c>
      <c r="C112" s="1" t="s">
        <v>24</v>
      </c>
      <c r="D112" s="1">
        <v>33064</v>
      </c>
      <c r="K112">
        <v>220203</v>
      </c>
      <c r="L112" t="str">
        <f>"00000HR1JL"</f>
        <v>00000HR1JL</v>
      </c>
      <c r="M112" t="s">
        <v>191</v>
      </c>
      <c r="N112" t="s">
        <v>192</v>
      </c>
    </row>
    <row r="113" spans="1:15" x14ac:dyDescent="0.25">
      <c r="A113" s="1">
        <v>1636</v>
      </c>
      <c r="B113" s="1" t="s">
        <v>180</v>
      </c>
      <c r="C113" s="1" t="s">
        <v>24</v>
      </c>
      <c r="D113" s="1">
        <v>33064</v>
      </c>
      <c r="K113">
        <v>220203</v>
      </c>
      <c r="L113" t="str">
        <f>"00000HQZPM"</f>
        <v>00000HQZPM</v>
      </c>
      <c r="M113" t="s">
        <v>191</v>
      </c>
      <c r="N113" t="s">
        <v>193</v>
      </c>
    </row>
    <row r="114" spans="1:15" x14ac:dyDescent="0.25">
      <c r="A114" s="1">
        <v>1641</v>
      </c>
      <c r="B114" s="1" t="s">
        <v>180</v>
      </c>
      <c r="C114" s="1" t="s">
        <v>24</v>
      </c>
      <c r="D114" s="1">
        <v>33064</v>
      </c>
      <c r="K114">
        <v>220203</v>
      </c>
      <c r="L114" t="str">
        <f>"00000HR0C0"</f>
        <v>00000HR0C0</v>
      </c>
      <c r="M114" t="s">
        <v>194</v>
      </c>
      <c r="N114" t="s">
        <v>195</v>
      </c>
    </row>
    <row r="115" spans="1:15" x14ac:dyDescent="0.25">
      <c r="A115" s="1">
        <v>1648</v>
      </c>
      <c r="B115" s="1" t="s">
        <v>180</v>
      </c>
      <c r="C115" s="1" t="s">
        <v>24</v>
      </c>
      <c r="D115" s="1">
        <v>33064</v>
      </c>
      <c r="K115">
        <v>220203</v>
      </c>
      <c r="L115" t="str">
        <f>"00000HQYDM"</f>
        <v>00000HQYDM</v>
      </c>
      <c r="M115" t="s">
        <v>196</v>
      </c>
      <c r="N115" t="s">
        <v>197</v>
      </c>
    </row>
    <row r="116" spans="1:15" x14ac:dyDescent="0.25">
      <c r="A116" s="1">
        <v>1660</v>
      </c>
      <c r="B116" s="1" t="s">
        <v>180</v>
      </c>
      <c r="C116" s="1" t="s">
        <v>24</v>
      </c>
      <c r="D116" s="1">
        <v>33064</v>
      </c>
      <c r="K116">
        <v>220203</v>
      </c>
      <c r="L116" t="str">
        <f>"00000HQZAR"</f>
        <v>00000HQZAR</v>
      </c>
      <c r="M116" t="s">
        <v>196</v>
      </c>
      <c r="N116" t="s">
        <v>198</v>
      </c>
    </row>
    <row r="117" spans="1:15" x14ac:dyDescent="0.25">
      <c r="A117" s="1">
        <v>1661</v>
      </c>
      <c r="B117" s="1" t="s">
        <v>180</v>
      </c>
      <c r="C117" s="1" t="s">
        <v>24</v>
      </c>
      <c r="D117" s="1">
        <v>33064</v>
      </c>
      <c r="K117">
        <v>220203</v>
      </c>
      <c r="L117" t="str">
        <f>"00000HQYWA"</f>
        <v>00000HQYWA</v>
      </c>
      <c r="M117" t="s">
        <v>194</v>
      </c>
      <c r="N117" t="s">
        <v>199</v>
      </c>
    </row>
    <row r="118" spans="1:15" x14ac:dyDescent="0.25">
      <c r="A118" s="1">
        <v>1672</v>
      </c>
      <c r="B118" s="1" t="s">
        <v>180</v>
      </c>
      <c r="C118" s="1" t="s">
        <v>24</v>
      </c>
      <c r="D118" s="1">
        <v>33064</v>
      </c>
      <c r="K118">
        <v>220203</v>
      </c>
      <c r="L118" t="str">
        <f>"00000HR06A"</f>
        <v>00000HR06A</v>
      </c>
      <c r="M118" t="s">
        <v>200</v>
      </c>
      <c r="N118" t="s">
        <v>201</v>
      </c>
    </row>
    <row r="119" spans="1:15" x14ac:dyDescent="0.25">
      <c r="A119" s="1">
        <v>1673</v>
      </c>
      <c r="B119" s="1" t="s">
        <v>180</v>
      </c>
      <c r="C119" s="1" t="s">
        <v>24</v>
      </c>
      <c r="D119" s="1">
        <v>33064</v>
      </c>
      <c r="K119">
        <v>220203</v>
      </c>
      <c r="L119" t="str">
        <f>"00000HQX0B"</f>
        <v>00000HQX0B</v>
      </c>
      <c r="M119" t="s">
        <v>110</v>
      </c>
      <c r="N119" t="s">
        <v>202</v>
      </c>
    </row>
    <row r="120" spans="1:15" x14ac:dyDescent="0.25">
      <c r="A120" s="1">
        <v>1684</v>
      </c>
      <c r="B120" s="1" t="s">
        <v>180</v>
      </c>
      <c r="C120" s="1" t="s">
        <v>24</v>
      </c>
      <c r="D120" s="1">
        <v>33064</v>
      </c>
      <c r="K120">
        <v>220203</v>
      </c>
      <c r="L120" t="str">
        <f>"00000HR065"</f>
        <v>00000HR065</v>
      </c>
      <c r="M120" t="s">
        <v>200</v>
      </c>
      <c r="N120" t="s">
        <v>203</v>
      </c>
    </row>
    <row r="121" spans="1:15" x14ac:dyDescent="0.25">
      <c r="A121" s="1">
        <v>1685</v>
      </c>
      <c r="B121" s="1" t="s">
        <v>180</v>
      </c>
      <c r="C121" s="1" t="s">
        <v>24</v>
      </c>
      <c r="D121" s="1">
        <v>33064</v>
      </c>
      <c r="K121">
        <v>220203</v>
      </c>
      <c r="L121" t="str">
        <f>"00000HQYJU"</f>
        <v>00000HQYJU</v>
      </c>
      <c r="M121" t="s">
        <v>110</v>
      </c>
      <c r="N121" t="s">
        <v>204</v>
      </c>
    </row>
    <row r="122" spans="1:15" x14ac:dyDescent="0.25">
      <c r="A122" s="1">
        <v>1717</v>
      </c>
      <c r="B122" s="1" t="s">
        <v>180</v>
      </c>
      <c r="C122" s="1" t="s">
        <v>24</v>
      </c>
      <c r="D122" s="1">
        <v>33064</v>
      </c>
      <c r="K122">
        <v>220203</v>
      </c>
      <c r="L122" t="str">
        <f>"00000HQZF3"</f>
        <v>00000HQZF3</v>
      </c>
      <c r="M122" t="s">
        <v>205</v>
      </c>
      <c r="N122" t="s">
        <v>206</v>
      </c>
    </row>
    <row r="123" spans="1:15" x14ac:dyDescent="0.25">
      <c r="A123" s="1">
        <v>1718</v>
      </c>
      <c r="B123" s="1" t="s">
        <v>180</v>
      </c>
      <c r="C123" s="1" t="s">
        <v>24</v>
      </c>
      <c r="D123" s="1">
        <v>33064</v>
      </c>
      <c r="K123">
        <v>220203</v>
      </c>
      <c r="L123" t="str">
        <f>"00000HQZBR"</f>
        <v>00000HQZBR</v>
      </c>
      <c r="M123" t="s">
        <v>207</v>
      </c>
      <c r="N123" t="s">
        <v>208</v>
      </c>
    </row>
    <row r="124" spans="1:15" x14ac:dyDescent="0.25">
      <c r="A124" s="1">
        <v>1731</v>
      </c>
      <c r="B124" s="1" t="s">
        <v>180</v>
      </c>
      <c r="C124" s="1" t="s">
        <v>24</v>
      </c>
      <c r="D124" s="1">
        <v>33064</v>
      </c>
      <c r="K124">
        <v>220203</v>
      </c>
      <c r="L124" t="str">
        <f>"00000HR0BX"</f>
        <v>00000HR0BX</v>
      </c>
      <c r="M124" t="s">
        <v>209</v>
      </c>
      <c r="N124" t="s">
        <v>210</v>
      </c>
    </row>
    <row r="125" spans="1:15" x14ac:dyDescent="0.25">
      <c r="A125" s="1">
        <v>1736</v>
      </c>
      <c r="B125" s="1" t="s">
        <v>180</v>
      </c>
      <c r="C125" s="1" t="s">
        <v>24</v>
      </c>
      <c r="D125" s="1">
        <v>33064</v>
      </c>
      <c r="K125">
        <v>220203</v>
      </c>
      <c r="L125" t="str">
        <f>"00000HQZBX"</f>
        <v>00000HQZBX</v>
      </c>
      <c r="M125" t="s">
        <v>211</v>
      </c>
      <c r="N125" t="s">
        <v>212</v>
      </c>
    </row>
    <row r="126" spans="1:15" x14ac:dyDescent="0.25">
      <c r="A126" s="1">
        <v>1743</v>
      </c>
      <c r="B126" s="1" t="s">
        <v>180</v>
      </c>
      <c r="C126" s="1" t="s">
        <v>24</v>
      </c>
      <c r="D126" s="1">
        <v>33064</v>
      </c>
      <c r="K126">
        <v>220203</v>
      </c>
      <c r="L126" t="str">
        <f>"00000HR1Y2"</f>
        <v>00000HR1Y2</v>
      </c>
      <c r="M126" t="s">
        <v>213</v>
      </c>
      <c r="N126" t="s">
        <v>214</v>
      </c>
    </row>
    <row r="127" spans="1:15" x14ac:dyDescent="0.25">
      <c r="A127" s="1">
        <v>1754</v>
      </c>
      <c r="B127" s="1" t="s">
        <v>180</v>
      </c>
      <c r="C127" s="1" t="s">
        <v>24</v>
      </c>
      <c r="D127" s="1">
        <v>33064</v>
      </c>
      <c r="K127">
        <v>220203</v>
      </c>
      <c r="L127" t="str">
        <f>"00000HR1JM"</f>
        <v>00000HR1JM</v>
      </c>
      <c r="M127" t="s">
        <v>215</v>
      </c>
      <c r="N127" t="s">
        <v>216</v>
      </c>
      <c r="O127" t="s">
        <v>40</v>
      </c>
    </row>
    <row r="128" spans="1:15" x14ac:dyDescent="0.25">
      <c r="A128" s="1">
        <v>1755</v>
      </c>
      <c r="B128" s="1" t="s">
        <v>180</v>
      </c>
      <c r="C128" s="1" t="s">
        <v>24</v>
      </c>
      <c r="D128" s="1">
        <v>33064</v>
      </c>
      <c r="K128">
        <v>220203</v>
      </c>
      <c r="L128" t="str">
        <f>"00000HR0LE"</f>
        <v>00000HR0LE</v>
      </c>
      <c r="M128" t="s">
        <v>213</v>
      </c>
      <c r="N128" t="s">
        <v>217</v>
      </c>
    </row>
    <row r="129" spans="1:18" x14ac:dyDescent="0.25">
      <c r="A129" s="1">
        <v>1772</v>
      </c>
      <c r="B129" s="1" t="s">
        <v>180</v>
      </c>
      <c r="C129" s="1" t="s">
        <v>24</v>
      </c>
      <c r="D129" s="1">
        <v>33064</v>
      </c>
      <c r="K129">
        <v>220203</v>
      </c>
      <c r="L129" t="str">
        <f>"00000HQXXO"</f>
        <v>00000HQXXO</v>
      </c>
      <c r="M129" t="s">
        <v>215</v>
      </c>
      <c r="N129" t="s">
        <v>218</v>
      </c>
    </row>
    <row r="130" spans="1:18" x14ac:dyDescent="0.25">
      <c r="A130" s="1">
        <v>1773</v>
      </c>
      <c r="B130" s="1" t="s">
        <v>180</v>
      </c>
      <c r="C130" s="1" t="s">
        <v>24</v>
      </c>
      <c r="D130" s="1">
        <v>33064</v>
      </c>
      <c r="K130">
        <v>220203</v>
      </c>
      <c r="L130" t="str">
        <f>"00000HQYEV"</f>
        <v>00000HQYEV</v>
      </c>
      <c r="M130" t="s">
        <v>219</v>
      </c>
      <c r="N130" t="s">
        <v>220</v>
      </c>
    </row>
    <row r="131" spans="1:18" x14ac:dyDescent="0.25">
      <c r="A131" s="1">
        <v>1818</v>
      </c>
      <c r="B131" s="1" t="s">
        <v>180</v>
      </c>
      <c r="C131" s="1" t="s">
        <v>24</v>
      </c>
      <c r="D131" s="1">
        <v>33064</v>
      </c>
      <c r="K131">
        <v>220203</v>
      </c>
      <c r="L131" t="str">
        <f>"00000HQZFF"</f>
        <v>00000HQZFF</v>
      </c>
      <c r="M131" t="s">
        <v>207</v>
      </c>
      <c r="N131" t="s">
        <v>221</v>
      </c>
    </row>
    <row r="132" spans="1:18" x14ac:dyDescent="0.25">
      <c r="A132" s="1">
        <v>1819</v>
      </c>
      <c r="B132" s="1" t="s">
        <v>180</v>
      </c>
      <c r="C132" s="1" t="s">
        <v>24</v>
      </c>
      <c r="D132" s="1">
        <v>33064</v>
      </c>
      <c r="K132">
        <v>220203</v>
      </c>
      <c r="L132" t="str">
        <f>"00000HQZPV"</f>
        <v>00000HQZPV</v>
      </c>
      <c r="M132" t="s">
        <v>219</v>
      </c>
      <c r="N132" t="s">
        <v>222</v>
      </c>
    </row>
    <row r="133" spans="1:18" x14ac:dyDescent="0.25">
      <c r="A133" s="1">
        <v>1836</v>
      </c>
      <c r="B133" s="1" t="s">
        <v>180</v>
      </c>
      <c r="C133" s="1" t="s">
        <v>24</v>
      </c>
      <c r="D133" s="1">
        <v>33064</v>
      </c>
      <c r="K133">
        <v>220203</v>
      </c>
      <c r="L133" t="str">
        <f>"00000HQYVJ"</f>
        <v>00000HQYVJ</v>
      </c>
      <c r="M133" t="s">
        <v>207</v>
      </c>
      <c r="N133" t="s">
        <v>223</v>
      </c>
    </row>
    <row r="134" spans="1:18" x14ac:dyDescent="0.25">
      <c r="A134" s="1">
        <v>1837</v>
      </c>
      <c r="B134" s="1" t="s">
        <v>180</v>
      </c>
      <c r="C134" s="1" t="s">
        <v>24</v>
      </c>
      <c r="D134" s="1">
        <v>33064</v>
      </c>
      <c r="K134">
        <v>220203</v>
      </c>
      <c r="L134" t="str">
        <f>"00000HQZVJ"</f>
        <v>00000HQZVJ</v>
      </c>
      <c r="M134" t="s">
        <v>224</v>
      </c>
      <c r="N134" t="s">
        <v>225</v>
      </c>
    </row>
    <row r="135" spans="1:18" x14ac:dyDescent="0.25">
      <c r="A135" s="1">
        <v>1854</v>
      </c>
      <c r="B135" s="1" t="s">
        <v>180</v>
      </c>
      <c r="C135" s="1" t="s">
        <v>24</v>
      </c>
      <c r="D135" s="1">
        <v>33064</v>
      </c>
      <c r="K135">
        <v>220203</v>
      </c>
      <c r="L135" t="str">
        <f>"00000HQXY8"</f>
        <v>00000HQXY8</v>
      </c>
      <c r="M135" t="s">
        <v>226</v>
      </c>
      <c r="N135" t="s">
        <v>227</v>
      </c>
    </row>
    <row r="136" spans="1:18" x14ac:dyDescent="0.25">
      <c r="A136" s="1">
        <v>1855</v>
      </c>
      <c r="B136" s="1" t="s">
        <v>180</v>
      </c>
      <c r="C136" s="1" t="s">
        <v>24</v>
      </c>
      <c r="D136" s="1">
        <v>33064</v>
      </c>
      <c r="K136">
        <v>220203</v>
      </c>
      <c r="L136" t="str">
        <f>"00000HQYZ3"</f>
        <v>00000HQYZ3</v>
      </c>
      <c r="M136" t="s">
        <v>224</v>
      </c>
      <c r="N136" t="s">
        <v>228</v>
      </c>
    </row>
    <row r="137" spans="1:18" x14ac:dyDescent="0.25">
      <c r="A137" s="3">
        <v>1870</v>
      </c>
      <c r="B137" s="3" t="s">
        <v>180</v>
      </c>
      <c r="C137" s="3" t="s">
        <v>24</v>
      </c>
      <c r="D137" s="3">
        <v>33064</v>
      </c>
      <c r="E137" s="3" t="s">
        <v>150</v>
      </c>
      <c r="F137" s="3">
        <v>122</v>
      </c>
      <c r="G137" s="3"/>
      <c r="H137" s="3"/>
      <c r="I137" s="3"/>
      <c r="J137" s="3"/>
      <c r="K137" s="3">
        <v>220203</v>
      </c>
      <c r="L137" s="3" t="str">
        <f>"00010WD9HU"</f>
        <v>00010WD9HU</v>
      </c>
      <c r="M137" s="3" t="s">
        <v>226</v>
      </c>
      <c r="N137" s="3" t="s">
        <v>229</v>
      </c>
      <c r="O137" s="3"/>
      <c r="P137" s="3"/>
      <c r="Q137" s="3"/>
      <c r="R137" s="3" t="s">
        <v>508</v>
      </c>
    </row>
    <row r="138" spans="1:18" x14ac:dyDescent="0.25">
      <c r="A138" s="3">
        <v>1870</v>
      </c>
      <c r="B138" s="3" t="s">
        <v>180</v>
      </c>
      <c r="C138" s="3" t="s">
        <v>24</v>
      </c>
      <c r="D138" s="3">
        <v>33064</v>
      </c>
      <c r="E138" s="3" t="s">
        <v>150</v>
      </c>
      <c r="F138" s="3">
        <v>122</v>
      </c>
      <c r="G138" s="3"/>
      <c r="H138" s="3"/>
      <c r="I138" s="3"/>
      <c r="J138" s="3"/>
      <c r="K138" s="3">
        <v>220203</v>
      </c>
      <c r="L138" s="3" t="str">
        <f>"00010WD9HU"</f>
        <v>00010WD9HU</v>
      </c>
      <c r="M138" s="3"/>
      <c r="N138" s="3" t="s">
        <v>229</v>
      </c>
      <c r="O138" s="3"/>
      <c r="P138" s="3"/>
      <c r="Q138" s="3"/>
      <c r="R138" s="3" t="s">
        <v>508</v>
      </c>
    </row>
    <row r="139" spans="1:18" x14ac:dyDescent="0.25">
      <c r="A139" s="1">
        <v>1872</v>
      </c>
      <c r="B139" s="1" t="s">
        <v>180</v>
      </c>
      <c r="C139" s="1" t="s">
        <v>24</v>
      </c>
      <c r="D139" s="1">
        <v>33064</v>
      </c>
      <c r="K139">
        <v>220203</v>
      </c>
      <c r="L139" t="str">
        <f>"00000HR0LS"</f>
        <v>00000HR0LS</v>
      </c>
      <c r="M139" t="s">
        <v>226</v>
      </c>
      <c r="N139" t="s">
        <v>230</v>
      </c>
    </row>
    <row r="140" spans="1:18" x14ac:dyDescent="0.25">
      <c r="A140" s="1">
        <v>1873</v>
      </c>
      <c r="B140" s="1" t="s">
        <v>180</v>
      </c>
      <c r="C140" s="1" t="s">
        <v>24</v>
      </c>
      <c r="D140" s="1">
        <v>33064</v>
      </c>
      <c r="K140">
        <v>220203</v>
      </c>
      <c r="L140" t="str">
        <f>"00000HQZV6"</f>
        <v>00000HQZV6</v>
      </c>
      <c r="M140" t="s">
        <v>231</v>
      </c>
      <c r="N140" t="s">
        <v>232</v>
      </c>
    </row>
    <row r="141" spans="1:18" x14ac:dyDescent="0.25">
      <c r="A141" s="1">
        <v>1914</v>
      </c>
      <c r="B141" s="1" t="s">
        <v>180</v>
      </c>
      <c r="C141" s="1" t="s">
        <v>24</v>
      </c>
      <c r="D141" s="1">
        <v>33064</v>
      </c>
      <c r="K141">
        <v>220203</v>
      </c>
      <c r="L141" t="str">
        <f>"00000HQXZ1"</f>
        <v>00000HQXZ1</v>
      </c>
      <c r="M141" t="s">
        <v>233</v>
      </c>
      <c r="N141" t="s">
        <v>234</v>
      </c>
    </row>
    <row r="142" spans="1:18" x14ac:dyDescent="0.25">
      <c r="A142" s="1">
        <v>1915</v>
      </c>
      <c r="B142" s="1" t="s">
        <v>180</v>
      </c>
      <c r="C142" s="1" t="s">
        <v>24</v>
      </c>
      <c r="D142" s="1">
        <v>33064</v>
      </c>
      <c r="K142">
        <v>220203</v>
      </c>
      <c r="L142" t="str">
        <f>"00000HQYZ0"</f>
        <v>00000HQYZ0</v>
      </c>
      <c r="M142" t="s">
        <v>231</v>
      </c>
      <c r="N142" t="s">
        <v>235</v>
      </c>
    </row>
    <row r="143" spans="1:18" x14ac:dyDescent="0.25">
      <c r="A143" s="1">
        <v>1928</v>
      </c>
      <c r="B143" s="1" t="s">
        <v>180</v>
      </c>
      <c r="C143" s="1" t="s">
        <v>24</v>
      </c>
      <c r="D143" s="1">
        <v>33064</v>
      </c>
      <c r="K143">
        <v>220203</v>
      </c>
      <c r="L143" t="str">
        <f>"00000HQZC0"</f>
        <v>00000HQZC0</v>
      </c>
      <c r="M143" t="s">
        <v>233</v>
      </c>
      <c r="N143" t="s">
        <v>236</v>
      </c>
    </row>
    <row r="144" spans="1:18" x14ac:dyDescent="0.25">
      <c r="A144" s="1">
        <v>1929</v>
      </c>
      <c r="B144" s="1" t="s">
        <v>180</v>
      </c>
      <c r="C144" s="1" t="s">
        <v>24</v>
      </c>
      <c r="D144" s="1">
        <v>33064</v>
      </c>
      <c r="K144">
        <v>220203</v>
      </c>
      <c r="L144" t="str">
        <f>"00000HQYZ9"</f>
        <v>00000HQYZ9</v>
      </c>
      <c r="M144" t="s">
        <v>145</v>
      </c>
      <c r="N144" t="s">
        <v>237</v>
      </c>
    </row>
    <row r="145" spans="1:18" x14ac:dyDescent="0.25">
      <c r="A145" s="3">
        <v>1942</v>
      </c>
      <c r="B145" s="3" t="s">
        <v>180</v>
      </c>
      <c r="C145" s="3" t="s">
        <v>24</v>
      </c>
      <c r="D145" s="3">
        <v>33064</v>
      </c>
      <c r="E145" s="3" t="s">
        <v>150</v>
      </c>
      <c r="F145" s="3" t="s">
        <v>238</v>
      </c>
      <c r="G145" s="3"/>
      <c r="H145" s="3"/>
      <c r="I145" s="3"/>
      <c r="J145" s="3"/>
      <c r="K145" s="3">
        <v>220203</v>
      </c>
      <c r="L145" s="3" t="str">
        <f>"00000HR05Q"</f>
        <v>00000HR05Q</v>
      </c>
      <c r="M145" s="3" t="s">
        <v>239</v>
      </c>
      <c r="N145" s="3" t="s">
        <v>240</v>
      </c>
      <c r="O145" s="3"/>
      <c r="P145" s="3"/>
      <c r="Q145" s="3"/>
      <c r="R145" s="3"/>
    </row>
    <row r="146" spans="1:18" x14ac:dyDescent="0.25">
      <c r="A146" s="1">
        <v>1942</v>
      </c>
      <c r="B146" s="1" t="s">
        <v>180</v>
      </c>
      <c r="C146" s="1" t="s">
        <v>24</v>
      </c>
      <c r="D146" s="1">
        <v>33064</v>
      </c>
      <c r="K146">
        <v>220203</v>
      </c>
      <c r="L146" t="str">
        <f>"00000HR0B5"</f>
        <v>00000HR0B5</v>
      </c>
      <c r="M146" t="s">
        <v>239</v>
      </c>
      <c r="N146" t="s">
        <v>241</v>
      </c>
    </row>
    <row r="147" spans="1:18" x14ac:dyDescent="0.25">
      <c r="A147" s="1">
        <v>1517</v>
      </c>
      <c r="B147" s="1" t="s">
        <v>242</v>
      </c>
      <c r="C147" s="1" t="s">
        <v>24</v>
      </c>
      <c r="D147" s="1">
        <v>33064</v>
      </c>
      <c r="K147">
        <v>220203</v>
      </c>
      <c r="L147" t="str">
        <f>"00000HR0BI"</f>
        <v>00000HR0BI</v>
      </c>
      <c r="M147" t="s">
        <v>181</v>
      </c>
      <c r="N147" t="s">
        <v>243</v>
      </c>
    </row>
    <row r="148" spans="1:18" x14ac:dyDescent="0.25">
      <c r="A148" s="1">
        <v>1533</v>
      </c>
      <c r="B148" s="1" t="s">
        <v>242</v>
      </c>
      <c r="C148" s="1" t="s">
        <v>24</v>
      </c>
      <c r="D148" s="1">
        <v>33064</v>
      </c>
      <c r="K148">
        <v>220203</v>
      </c>
      <c r="L148" t="str">
        <f>"00000HR0MC"</f>
        <v>00000HR0MC</v>
      </c>
      <c r="M148" t="s">
        <v>181</v>
      </c>
      <c r="N148" t="s">
        <v>244</v>
      </c>
    </row>
    <row r="149" spans="1:18" x14ac:dyDescent="0.25">
      <c r="A149" s="1">
        <v>1549</v>
      </c>
      <c r="B149" s="1" t="s">
        <v>242</v>
      </c>
      <c r="C149" s="1" t="s">
        <v>24</v>
      </c>
      <c r="D149" s="1">
        <v>33064</v>
      </c>
      <c r="K149">
        <v>220203</v>
      </c>
      <c r="L149" t="str">
        <f>"00000HQYW9"</f>
        <v>00000HQYW9</v>
      </c>
      <c r="M149" t="s">
        <v>181</v>
      </c>
      <c r="N149" t="s">
        <v>245</v>
      </c>
    </row>
    <row r="150" spans="1:18" x14ac:dyDescent="0.25">
      <c r="A150" s="1">
        <v>1565</v>
      </c>
      <c r="B150" s="1" t="s">
        <v>242</v>
      </c>
      <c r="C150" s="1" t="s">
        <v>24</v>
      </c>
      <c r="D150" s="1">
        <v>33064</v>
      </c>
      <c r="K150">
        <v>220203</v>
      </c>
      <c r="L150" t="str">
        <f>"00000HQYZJ"</f>
        <v>00000HQYZJ</v>
      </c>
      <c r="M150" t="s">
        <v>186</v>
      </c>
      <c r="N150" t="s">
        <v>246</v>
      </c>
    </row>
    <row r="151" spans="1:18" x14ac:dyDescent="0.25">
      <c r="A151" s="1">
        <v>1581</v>
      </c>
      <c r="B151" s="1" t="s">
        <v>242</v>
      </c>
      <c r="C151" s="1" t="s">
        <v>24</v>
      </c>
      <c r="D151" s="1">
        <v>33064</v>
      </c>
      <c r="K151">
        <v>220203</v>
      </c>
      <c r="L151" t="str">
        <f>"00000HQZ07"</f>
        <v>00000HQZ07</v>
      </c>
      <c r="M151" t="s">
        <v>186</v>
      </c>
      <c r="N151" t="s">
        <v>247</v>
      </c>
    </row>
    <row r="152" spans="1:18" x14ac:dyDescent="0.25">
      <c r="A152" s="1">
        <v>1597</v>
      </c>
      <c r="B152" s="1" t="s">
        <v>242</v>
      </c>
      <c r="C152" s="1" t="s">
        <v>24</v>
      </c>
      <c r="D152" s="1">
        <v>33064</v>
      </c>
      <c r="K152">
        <v>220203</v>
      </c>
      <c r="L152" t="str">
        <f>"00000HR1IU"</f>
        <v>00000HR1IU</v>
      </c>
      <c r="M152" t="s">
        <v>191</v>
      </c>
      <c r="N152" t="s">
        <v>248</v>
      </c>
    </row>
    <row r="153" spans="1:18" x14ac:dyDescent="0.25">
      <c r="A153" s="1">
        <v>1601</v>
      </c>
      <c r="B153" s="1" t="s">
        <v>242</v>
      </c>
      <c r="C153" s="1" t="s">
        <v>24</v>
      </c>
      <c r="D153" s="1">
        <v>33064</v>
      </c>
      <c r="K153">
        <v>220203</v>
      </c>
      <c r="L153" t="str">
        <f>"00000HR1IT"</f>
        <v>00000HR1IT</v>
      </c>
      <c r="M153" t="s">
        <v>191</v>
      </c>
      <c r="N153" t="s">
        <v>249</v>
      </c>
    </row>
    <row r="154" spans="1:18" x14ac:dyDescent="0.25">
      <c r="A154" s="1">
        <v>1617</v>
      </c>
      <c r="B154" s="1" t="s">
        <v>242</v>
      </c>
      <c r="C154" s="1" t="s">
        <v>24</v>
      </c>
      <c r="D154" s="1">
        <v>33064</v>
      </c>
      <c r="K154">
        <v>220203</v>
      </c>
      <c r="L154" t="str">
        <f>"00000HQZQO"</f>
        <v>00000HQZQO</v>
      </c>
      <c r="M154" t="s">
        <v>191</v>
      </c>
      <c r="N154" t="s">
        <v>250</v>
      </c>
    </row>
    <row r="155" spans="1:18" x14ac:dyDescent="0.25">
      <c r="A155" s="1">
        <v>1633</v>
      </c>
      <c r="B155" s="1" t="s">
        <v>242</v>
      </c>
      <c r="C155" s="1" t="s">
        <v>24</v>
      </c>
      <c r="D155" s="1">
        <v>33064</v>
      </c>
      <c r="K155">
        <v>220203</v>
      </c>
      <c r="L155" t="str">
        <f>"00000HQZUW"</f>
        <v>00000HQZUW</v>
      </c>
      <c r="M155" t="s">
        <v>251</v>
      </c>
      <c r="N155" t="s">
        <v>252</v>
      </c>
    </row>
    <row r="156" spans="1:18" x14ac:dyDescent="0.25">
      <c r="A156" s="1">
        <v>1649</v>
      </c>
      <c r="B156" s="1" t="s">
        <v>242</v>
      </c>
      <c r="C156" s="1" t="s">
        <v>24</v>
      </c>
      <c r="D156" s="1">
        <v>33064</v>
      </c>
      <c r="K156">
        <v>220203</v>
      </c>
      <c r="L156" t="str">
        <f>"00000HQXZ8"</f>
        <v>00000HQXZ8</v>
      </c>
      <c r="M156" t="s">
        <v>196</v>
      </c>
      <c r="N156" t="s">
        <v>253</v>
      </c>
    </row>
    <row r="157" spans="1:18" x14ac:dyDescent="0.25">
      <c r="A157" s="1">
        <v>1665</v>
      </c>
      <c r="B157" s="1" t="s">
        <v>242</v>
      </c>
      <c r="C157" s="1" t="s">
        <v>24</v>
      </c>
      <c r="D157" s="1">
        <v>33064</v>
      </c>
      <c r="K157">
        <v>220203</v>
      </c>
      <c r="L157" t="str">
        <f>"00000HR05F"</f>
        <v>00000HR05F</v>
      </c>
      <c r="M157" t="s">
        <v>196</v>
      </c>
      <c r="N157" t="s">
        <v>254</v>
      </c>
    </row>
    <row r="158" spans="1:18" x14ac:dyDescent="0.25">
      <c r="A158" s="1">
        <v>1681</v>
      </c>
      <c r="B158" s="1" t="s">
        <v>242</v>
      </c>
      <c r="C158" s="1" t="s">
        <v>24</v>
      </c>
      <c r="D158" s="1">
        <v>33064</v>
      </c>
      <c r="K158">
        <v>220203</v>
      </c>
      <c r="L158" t="str">
        <f>"00000HR2D6"</f>
        <v>00000HR2D6</v>
      </c>
      <c r="M158" t="s">
        <v>200</v>
      </c>
      <c r="N158" t="s">
        <v>255</v>
      </c>
    </row>
    <row r="159" spans="1:18" x14ac:dyDescent="0.25">
      <c r="A159" s="1">
        <v>1697</v>
      </c>
      <c r="B159" s="1" t="s">
        <v>242</v>
      </c>
      <c r="C159" s="1" t="s">
        <v>24</v>
      </c>
      <c r="D159" s="1">
        <v>33064</v>
      </c>
      <c r="K159">
        <v>220203</v>
      </c>
      <c r="L159" t="str">
        <f>"00000HR06B"</f>
        <v>00000HR06B</v>
      </c>
      <c r="M159" t="s">
        <v>200</v>
      </c>
      <c r="N159" t="s">
        <v>256</v>
      </c>
    </row>
    <row r="160" spans="1:18" x14ac:dyDescent="0.25">
      <c r="A160" s="1">
        <v>1719</v>
      </c>
      <c r="B160" s="1" t="s">
        <v>242</v>
      </c>
      <c r="C160" s="1" t="s">
        <v>24</v>
      </c>
      <c r="D160" s="1">
        <v>33064</v>
      </c>
      <c r="K160">
        <v>220203</v>
      </c>
      <c r="L160" t="str">
        <f>"00000HR2E8"</f>
        <v>00000HR2E8</v>
      </c>
      <c r="M160" t="s">
        <v>211</v>
      </c>
      <c r="N160" t="s">
        <v>257</v>
      </c>
    </row>
    <row r="161" spans="1:18" x14ac:dyDescent="0.25">
      <c r="A161" s="1">
        <v>1733</v>
      </c>
      <c r="B161" s="1" t="s">
        <v>242</v>
      </c>
      <c r="C161" s="1" t="s">
        <v>24</v>
      </c>
      <c r="D161" s="1">
        <v>33064</v>
      </c>
      <c r="K161">
        <v>220203</v>
      </c>
      <c r="L161" t="str">
        <f>"00000HQYEP"</f>
        <v>00000HQYEP</v>
      </c>
      <c r="M161" t="s">
        <v>215</v>
      </c>
      <c r="N161" t="s">
        <v>258</v>
      </c>
    </row>
    <row r="162" spans="1:18" x14ac:dyDescent="0.25">
      <c r="A162" s="1">
        <v>1749</v>
      </c>
      <c r="B162" s="1" t="s">
        <v>242</v>
      </c>
      <c r="C162" s="1" t="s">
        <v>24</v>
      </c>
      <c r="D162" s="1">
        <v>33064</v>
      </c>
      <c r="K162">
        <v>220203</v>
      </c>
      <c r="L162" t="str">
        <f>"00000HR1IP"</f>
        <v>00000HR1IP</v>
      </c>
      <c r="M162" t="s">
        <v>215</v>
      </c>
      <c r="N162" t="s">
        <v>259</v>
      </c>
      <c r="O162" t="s">
        <v>40</v>
      </c>
    </row>
    <row r="163" spans="1:18" x14ac:dyDescent="0.25">
      <c r="A163" s="1">
        <v>1765</v>
      </c>
      <c r="B163" s="1" t="s">
        <v>242</v>
      </c>
      <c r="C163" s="1" t="s">
        <v>24</v>
      </c>
      <c r="D163" s="1">
        <v>33064</v>
      </c>
      <c r="K163">
        <v>220203</v>
      </c>
      <c r="L163" t="str">
        <f>"00000HQYV8"</f>
        <v>00000HQYV8</v>
      </c>
      <c r="M163" t="s">
        <v>207</v>
      </c>
      <c r="N163" t="s">
        <v>260</v>
      </c>
    </row>
    <row r="164" spans="1:18" x14ac:dyDescent="0.25">
      <c r="A164" s="1">
        <v>1817</v>
      </c>
      <c r="B164" s="1" t="s">
        <v>242</v>
      </c>
      <c r="C164" s="1" t="s">
        <v>24</v>
      </c>
      <c r="D164" s="1">
        <v>33064</v>
      </c>
      <c r="K164">
        <v>220203</v>
      </c>
      <c r="L164" t="str">
        <f>"00000HQWKG"</f>
        <v>00000HQWKG</v>
      </c>
      <c r="M164" t="s">
        <v>207</v>
      </c>
      <c r="N164" t="s">
        <v>261</v>
      </c>
    </row>
    <row r="165" spans="1:18" x14ac:dyDescent="0.25">
      <c r="A165" s="1">
        <v>1833</v>
      </c>
      <c r="B165" s="1" t="s">
        <v>242</v>
      </c>
      <c r="C165" s="1" t="s">
        <v>24</v>
      </c>
      <c r="D165" s="1">
        <v>33064</v>
      </c>
      <c r="K165">
        <v>220203</v>
      </c>
      <c r="L165" t="str">
        <f>"00000HQXYD"</f>
        <v>00000HQXYD</v>
      </c>
      <c r="M165" t="s">
        <v>226</v>
      </c>
      <c r="N165" t="s">
        <v>262</v>
      </c>
    </row>
    <row r="166" spans="1:18" x14ac:dyDescent="0.25">
      <c r="A166" s="1">
        <v>1849</v>
      </c>
      <c r="B166" s="1" t="s">
        <v>242</v>
      </c>
      <c r="C166" s="1" t="s">
        <v>24</v>
      </c>
      <c r="D166" s="1">
        <v>33064</v>
      </c>
      <c r="K166">
        <v>220203</v>
      </c>
      <c r="L166" t="str">
        <f>"00000HQZQG"</f>
        <v>00000HQZQG</v>
      </c>
      <c r="M166" t="s">
        <v>226</v>
      </c>
      <c r="N166" t="s">
        <v>263</v>
      </c>
    </row>
    <row r="167" spans="1:18" x14ac:dyDescent="0.25">
      <c r="A167" s="3">
        <v>1851</v>
      </c>
      <c r="B167" s="3" t="s">
        <v>242</v>
      </c>
      <c r="C167" s="3" t="s">
        <v>24</v>
      </c>
      <c r="D167" s="3">
        <v>33064</v>
      </c>
      <c r="E167" s="3" t="s">
        <v>150</v>
      </c>
      <c r="F167" s="3">
        <v>133</v>
      </c>
      <c r="G167" s="3"/>
      <c r="H167" s="3"/>
      <c r="I167" s="3"/>
      <c r="J167" s="3"/>
      <c r="K167" s="3">
        <v>220203</v>
      </c>
      <c r="L167" s="3" t="str">
        <f>"00000HR2SH"</f>
        <v>00000HR2SH</v>
      </c>
      <c r="M167" s="3" t="s">
        <v>226</v>
      </c>
      <c r="N167" s="3" t="s">
        <v>264</v>
      </c>
      <c r="O167" s="3"/>
      <c r="P167" s="3"/>
      <c r="Q167" s="3"/>
      <c r="R167" s="3" t="s">
        <v>505</v>
      </c>
    </row>
    <row r="168" spans="1:18" x14ac:dyDescent="0.25">
      <c r="A168" s="1">
        <v>1865</v>
      </c>
      <c r="B168" s="1" t="s">
        <v>242</v>
      </c>
      <c r="C168" s="1" t="s">
        <v>24</v>
      </c>
      <c r="D168" s="1">
        <v>33064</v>
      </c>
      <c r="K168">
        <v>220203</v>
      </c>
      <c r="L168" t="str">
        <f>"00000HQYVZ"</f>
        <v>00000HQYVZ</v>
      </c>
      <c r="M168" t="s">
        <v>233</v>
      </c>
      <c r="N168" t="s">
        <v>265</v>
      </c>
    </row>
    <row r="169" spans="1:18" x14ac:dyDescent="0.25">
      <c r="A169" s="3">
        <v>1875</v>
      </c>
      <c r="B169" s="3" t="s">
        <v>242</v>
      </c>
      <c r="C169" s="3" t="s">
        <v>24</v>
      </c>
      <c r="D169" s="3">
        <v>33064</v>
      </c>
      <c r="E169" s="3"/>
      <c r="F169" s="3"/>
      <c r="G169" s="3"/>
      <c r="H169" s="3"/>
      <c r="I169" s="3"/>
      <c r="J169" s="3"/>
      <c r="K169" s="3">
        <v>220203</v>
      </c>
      <c r="L169" s="3" t="str">
        <f>"00000HQZRT"</f>
        <v>00000HQZRT</v>
      </c>
      <c r="M169" s="3" t="s">
        <v>233</v>
      </c>
      <c r="N169" s="3" t="s">
        <v>266</v>
      </c>
      <c r="O169" s="3"/>
      <c r="P169" s="3"/>
      <c r="Q169" s="3"/>
      <c r="R169" s="3" t="s">
        <v>506</v>
      </c>
    </row>
    <row r="170" spans="1:18" x14ac:dyDescent="0.25">
      <c r="A170" s="1">
        <v>1917</v>
      </c>
      <c r="B170" s="1" t="s">
        <v>242</v>
      </c>
      <c r="C170" s="1" t="s">
        <v>24</v>
      </c>
      <c r="D170" s="1">
        <v>33064</v>
      </c>
      <c r="K170">
        <v>220203</v>
      </c>
      <c r="L170" t="str">
        <f>"00000HR2SI"</f>
        <v>00000HR2SI</v>
      </c>
      <c r="M170" t="s">
        <v>239</v>
      </c>
      <c r="N170" t="s">
        <v>267</v>
      </c>
    </row>
    <row r="171" spans="1:18" x14ac:dyDescent="0.25">
      <c r="A171" s="1">
        <v>1933</v>
      </c>
      <c r="B171" s="1" t="s">
        <v>242</v>
      </c>
      <c r="C171" s="1" t="s">
        <v>24</v>
      </c>
      <c r="D171" s="1">
        <v>33064</v>
      </c>
      <c r="K171">
        <v>220203</v>
      </c>
      <c r="L171" t="str">
        <f>"00000HQYJR"</f>
        <v>00000HQYJR</v>
      </c>
      <c r="M171" t="s">
        <v>239</v>
      </c>
      <c r="N171" t="s">
        <v>268</v>
      </c>
    </row>
    <row r="172" spans="1:18" x14ac:dyDescent="0.25">
      <c r="A172" s="5">
        <v>1951</v>
      </c>
      <c r="B172" s="5" t="s">
        <v>242</v>
      </c>
      <c r="C172" s="5" t="s">
        <v>24</v>
      </c>
      <c r="D172" s="5">
        <v>33064</v>
      </c>
      <c r="E172" s="5"/>
      <c r="F172" s="5"/>
      <c r="G172" s="5"/>
      <c r="H172" s="5"/>
      <c r="I172" s="5"/>
      <c r="J172" s="5"/>
      <c r="K172" s="5">
        <v>220203</v>
      </c>
      <c r="L172" s="5" t="str">
        <f>"00000HQXYT"</f>
        <v>00000HQXYT</v>
      </c>
      <c r="M172" s="5" t="s">
        <v>269</v>
      </c>
      <c r="N172" s="5" t="s">
        <v>270</v>
      </c>
      <c r="O172" s="5"/>
      <c r="P172" s="5"/>
      <c r="Q172" s="5"/>
      <c r="R172" s="5" t="s">
        <v>507</v>
      </c>
    </row>
    <row r="173" spans="1:18" x14ac:dyDescent="0.25">
      <c r="A173" s="5">
        <v>1961</v>
      </c>
      <c r="B173" s="5" t="s">
        <v>242</v>
      </c>
      <c r="C173" s="5" t="s">
        <v>24</v>
      </c>
      <c r="D173" s="5">
        <v>33064</v>
      </c>
      <c r="E173" s="5"/>
      <c r="F173" s="5"/>
      <c r="G173" s="5"/>
      <c r="H173" s="5"/>
      <c r="I173" s="5"/>
      <c r="J173" s="5"/>
      <c r="K173" s="5">
        <v>220203</v>
      </c>
      <c r="L173" s="5" t="str">
        <f>"00000HQYK0"</f>
        <v>00000HQYK0</v>
      </c>
      <c r="M173" s="5" t="s">
        <v>270</v>
      </c>
      <c r="N173" s="5" t="s">
        <v>271</v>
      </c>
      <c r="O173" s="5" t="s">
        <v>40</v>
      </c>
      <c r="P173" s="5"/>
      <c r="Q173" s="5"/>
      <c r="R173" s="5" t="s">
        <v>507</v>
      </c>
    </row>
    <row r="174" spans="1:18" x14ac:dyDescent="0.25">
      <c r="A174" t="s">
        <v>272</v>
      </c>
      <c r="B174" t="s">
        <v>242</v>
      </c>
      <c r="C174" t="s">
        <v>273</v>
      </c>
      <c r="D174">
        <v>33064</v>
      </c>
      <c r="K174">
        <v>220203</v>
      </c>
      <c r="L174" t="str">
        <f>"Not SAG Valid"</f>
        <v>Not SAG Valid</v>
      </c>
      <c r="M174" t="s">
        <v>239</v>
      </c>
      <c r="N174" t="s">
        <v>274</v>
      </c>
    </row>
    <row r="175" spans="1:18" x14ac:dyDescent="0.25">
      <c r="A175" t="s">
        <v>272</v>
      </c>
      <c r="B175" t="s">
        <v>275</v>
      </c>
      <c r="C175" t="s">
        <v>24</v>
      </c>
      <c r="D175">
        <v>33064</v>
      </c>
      <c r="K175">
        <v>220203</v>
      </c>
      <c r="L175" t="str">
        <f>"Not SAG Valid"</f>
        <v>Not SAG Valid</v>
      </c>
      <c r="M175" t="s">
        <v>239</v>
      </c>
      <c r="N175" t="s">
        <v>276</v>
      </c>
    </row>
    <row r="176" spans="1:18" x14ac:dyDescent="0.25">
      <c r="A176" s="1">
        <v>1713</v>
      </c>
      <c r="B176" s="1" t="s">
        <v>277</v>
      </c>
      <c r="C176" s="1" t="s">
        <v>24</v>
      </c>
      <c r="D176" s="1">
        <v>33064</v>
      </c>
      <c r="K176">
        <v>220203</v>
      </c>
      <c r="L176" t="str">
        <f>"00000HQZW0"</f>
        <v>00000HQZW0</v>
      </c>
      <c r="M176" t="s">
        <v>278</v>
      </c>
      <c r="N176" t="s">
        <v>279</v>
      </c>
    </row>
    <row r="177" spans="1:18" x14ac:dyDescent="0.25">
      <c r="A177" s="1">
        <v>1714</v>
      </c>
      <c r="B177" s="1" t="s">
        <v>277</v>
      </c>
      <c r="C177" s="1" t="s">
        <v>24</v>
      </c>
      <c r="D177" s="1">
        <v>33064</v>
      </c>
      <c r="K177">
        <v>220203</v>
      </c>
      <c r="L177" t="str">
        <f>"00000HR1XW"</f>
        <v>00000HR1XW</v>
      </c>
      <c r="M177" t="s">
        <v>280</v>
      </c>
      <c r="N177" t="s">
        <v>281</v>
      </c>
    </row>
    <row r="178" spans="1:18" x14ac:dyDescent="0.25">
      <c r="A178" s="1">
        <v>1728</v>
      </c>
      <c r="B178" s="1" t="s">
        <v>277</v>
      </c>
      <c r="C178" s="1" t="s">
        <v>24</v>
      </c>
      <c r="D178" s="1">
        <v>33064</v>
      </c>
      <c r="K178">
        <v>220203</v>
      </c>
      <c r="L178" t="str">
        <f>"00000HQZC6"</f>
        <v>00000HQZC6</v>
      </c>
      <c r="M178" t="s">
        <v>280</v>
      </c>
      <c r="N178" t="s">
        <v>282</v>
      </c>
    </row>
    <row r="179" spans="1:18" x14ac:dyDescent="0.25">
      <c r="A179" s="1">
        <v>1729</v>
      </c>
      <c r="B179" s="1" t="s">
        <v>277</v>
      </c>
      <c r="C179" s="1" t="s">
        <v>24</v>
      </c>
      <c r="D179" s="1">
        <v>33064</v>
      </c>
      <c r="K179">
        <v>220203</v>
      </c>
      <c r="L179" t="str">
        <f>"00000HQXZK"</f>
        <v>00000HQXZK</v>
      </c>
      <c r="M179" t="s">
        <v>278</v>
      </c>
      <c r="N179" t="s">
        <v>283</v>
      </c>
    </row>
    <row r="180" spans="1:18" x14ac:dyDescent="0.25">
      <c r="A180" s="1">
        <v>1742</v>
      </c>
      <c r="B180" s="1" t="s">
        <v>277</v>
      </c>
      <c r="C180" s="1" t="s">
        <v>24</v>
      </c>
      <c r="D180" s="1">
        <v>33064</v>
      </c>
      <c r="K180">
        <v>220203</v>
      </c>
      <c r="L180" t="str">
        <f>"00000HQXY4"</f>
        <v>00000HQXY4</v>
      </c>
      <c r="M180" t="s">
        <v>284</v>
      </c>
      <c r="N180" t="s">
        <v>285</v>
      </c>
    </row>
    <row r="181" spans="1:18" x14ac:dyDescent="0.25">
      <c r="A181" s="1">
        <v>1743</v>
      </c>
      <c r="B181" s="1" t="s">
        <v>277</v>
      </c>
      <c r="C181" s="1" t="s">
        <v>24</v>
      </c>
      <c r="D181" s="1">
        <v>33064</v>
      </c>
      <c r="K181">
        <v>220203</v>
      </c>
      <c r="L181" t="str">
        <f>"00000HQZS0"</f>
        <v>00000HQZS0</v>
      </c>
      <c r="M181" t="s">
        <v>286</v>
      </c>
      <c r="N181" t="s">
        <v>287</v>
      </c>
    </row>
    <row r="182" spans="1:18" x14ac:dyDescent="0.25">
      <c r="A182" s="1">
        <v>1756</v>
      </c>
      <c r="B182" s="1" t="s">
        <v>277</v>
      </c>
      <c r="C182" s="1" t="s">
        <v>24</v>
      </c>
      <c r="D182" s="1">
        <v>33064</v>
      </c>
      <c r="K182">
        <v>220203</v>
      </c>
      <c r="L182" t="str">
        <f>"00000HQZPI"</f>
        <v>00000HQZPI</v>
      </c>
      <c r="M182" t="s">
        <v>284</v>
      </c>
      <c r="N182" t="s">
        <v>288</v>
      </c>
    </row>
    <row r="183" spans="1:18" x14ac:dyDescent="0.25">
      <c r="A183" s="1">
        <v>1757</v>
      </c>
      <c r="B183" s="1" t="s">
        <v>277</v>
      </c>
      <c r="C183" s="1" t="s">
        <v>24</v>
      </c>
      <c r="D183" s="1">
        <v>33064</v>
      </c>
      <c r="K183">
        <v>220203</v>
      </c>
      <c r="L183" t="str">
        <f>"00000HQZF5"</f>
        <v>00000HQZF5</v>
      </c>
      <c r="M183" t="s">
        <v>286</v>
      </c>
      <c r="N183" t="s">
        <v>289</v>
      </c>
    </row>
    <row r="184" spans="1:18" x14ac:dyDescent="0.25">
      <c r="A184" s="3">
        <v>1767</v>
      </c>
      <c r="B184" s="3" t="s">
        <v>277</v>
      </c>
      <c r="C184" s="3" t="s">
        <v>24</v>
      </c>
      <c r="D184" s="3">
        <v>33064</v>
      </c>
      <c r="E184" s="3" t="s">
        <v>17</v>
      </c>
      <c r="F184" s="3" t="s">
        <v>151</v>
      </c>
      <c r="G184" s="3"/>
      <c r="H184" s="3"/>
      <c r="I184" s="3"/>
      <c r="J184" s="3"/>
      <c r="K184" s="3">
        <v>220203</v>
      </c>
      <c r="L184" s="3" t="str">
        <f>"00000HQZV4"</f>
        <v>00000HQZV4</v>
      </c>
      <c r="M184" s="3" t="s">
        <v>290</v>
      </c>
      <c r="N184" s="3" t="s">
        <v>291</v>
      </c>
      <c r="O184" s="3"/>
      <c r="P184" s="3"/>
      <c r="Q184" s="3"/>
      <c r="R184" s="3"/>
    </row>
    <row r="185" spans="1:18" x14ac:dyDescent="0.25">
      <c r="A185" s="1">
        <v>1767</v>
      </c>
      <c r="B185" s="1" t="s">
        <v>277</v>
      </c>
      <c r="C185" s="1" t="s">
        <v>24</v>
      </c>
      <c r="D185" s="1">
        <v>33064</v>
      </c>
      <c r="K185">
        <v>220203</v>
      </c>
      <c r="L185" t="str">
        <f>"00000HQZQV"</f>
        <v>00000HQZQV</v>
      </c>
      <c r="M185" t="s">
        <v>290</v>
      </c>
      <c r="N185" t="s">
        <v>292</v>
      </c>
    </row>
    <row r="186" spans="1:18" x14ac:dyDescent="0.25">
      <c r="A186" s="1">
        <v>1770</v>
      </c>
      <c r="B186" s="1" t="s">
        <v>277</v>
      </c>
      <c r="C186" s="1" t="s">
        <v>24</v>
      </c>
      <c r="D186" s="1">
        <v>33064</v>
      </c>
      <c r="K186">
        <v>220203</v>
      </c>
      <c r="L186" t="str">
        <f>"00000HR0B2"</f>
        <v>00000HR0B2</v>
      </c>
      <c r="M186" t="s">
        <v>293</v>
      </c>
      <c r="N186" t="s">
        <v>294</v>
      </c>
    </row>
    <row r="187" spans="1:18" x14ac:dyDescent="0.25">
      <c r="A187" s="1">
        <v>1775</v>
      </c>
      <c r="B187" s="1" t="s">
        <v>277</v>
      </c>
      <c r="C187" s="1" t="s">
        <v>24</v>
      </c>
      <c r="D187" s="1">
        <v>33064</v>
      </c>
      <c r="K187">
        <v>220203</v>
      </c>
      <c r="L187" t="str">
        <f>"00000HQZV3"</f>
        <v>00000HQZV3</v>
      </c>
      <c r="M187" t="s">
        <v>295</v>
      </c>
      <c r="N187" t="s">
        <v>296</v>
      </c>
    </row>
    <row r="188" spans="1:18" x14ac:dyDescent="0.25">
      <c r="A188" s="1">
        <v>1784</v>
      </c>
      <c r="B188" s="1" t="s">
        <v>277</v>
      </c>
      <c r="C188" s="1" t="s">
        <v>24</v>
      </c>
      <c r="D188" s="1">
        <v>33064</v>
      </c>
      <c r="K188">
        <v>220203</v>
      </c>
      <c r="L188" t="str">
        <f>"00000HQWKY"</f>
        <v>00000HQWKY</v>
      </c>
      <c r="M188" t="s">
        <v>293</v>
      </c>
      <c r="N188" t="s">
        <v>297</v>
      </c>
    </row>
    <row r="189" spans="1:18" x14ac:dyDescent="0.25">
      <c r="A189" s="1">
        <v>1785</v>
      </c>
      <c r="B189" s="1" t="s">
        <v>277</v>
      </c>
      <c r="C189" s="1" t="s">
        <v>24</v>
      </c>
      <c r="D189" s="1">
        <v>33064</v>
      </c>
      <c r="K189">
        <v>220203</v>
      </c>
      <c r="L189" t="str">
        <f>"00000HR2DN"</f>
        <v>00000HR2DN</v>
      </c>
      <c r="M189" t="s">
        <v>298</v>
      </c>
      <c r="N189" t="s">
        <v>299</v>
      </c>
    </row>
    <row r="190" spans="1:18" x14ac:dyDescent="0.25">
      <c r="A190" s="1">
        <v>1798</v>
      </c>
      <c r="B190" s="1" t="s">
        <v>277</v>
      </c>
      <c r="C190" s="1" t="s">
        <v>24</v>
      </c>
      <c r="D190" s="1">
        <v>33064</v>
      </c>
      <c r="K190">
        <v>220203</v>
      </c>
      <c r="L190" t="str">
        <f>"00000HR075"</f>
        <v>00000HR075</v>
      </c>
      <c r="M190" t="s">
        <v>293</v>
      </c>
      <c r="N190" t="s">
        <v>300</v>
      </c>
    </row>
    <row r="191" spans="1:18" x14ac:dyDescent="0.25">
      <c r="A191" s="1">
        <v>1799</v>
      </c>
      <c r="B191" s="1" t="s">
        <v>277</v>
      </c>
      <c r="C191" s="1" t="s">
        <v>24</v>
      </c>
      <c r="D191" s="1">
        <v>33064</v>
      </c>
      <c r="K191">
        <v>220203</v>
      </c>
      <c r="L191" t="str">
        <f>"00000HQYV5"</f>
        <v>00000HQYV5</v>
      </c>
      <c r="M191" t="s">
        <v>298</v>
      </c>
      <c r="N191" t="s">
        <v>301</v>
      </c>
    </row>
    <row r="192" spans="1:18" x14ac:dyDescent="0.25">
      <c r="A192" s="1">
        <v>1814</v>
      </c>
      <c r="B192" s="1" t="s">
        <v>277</v>
      </c>
      <c r="C192" s="1" t="s">
        <v>24</v>
      </c>
      <c r="D192" s="1">
        <v>33064</v>
      </c>
      <c r="K192">
        <v>220203</v>
      </c>
      <c r="L192" t="str">
        <f>"00000HQZR1"</f>
        <v>00000HQZR1</v>
      </c>
      <c r="M192" t="s">
        <v>302</v>
      </c>
      <c r="N192" t="s">
        <v>303</v>
      </c>
    </row>
    <row r="193" spans="1:18" x14ac:dyDescent="0.25">
      <c r="A193" s="1">
        <v>1815</v>
      </c>
      <c r="B193" s="1" t="s">
        <v>277</v>
      </c>
      <c r="C193" s="1" t="s">
        <v>24</v>
      </c>
      <c r="D193" s="1">
        <v>33064</v>
      </c>
      <c r="K193">
        <v>220203</v>
      </c>
      <c r="L193" t="str">
        <f>"00000HR1J5"</f>
        <v>00000HR1J5</v>
      </c>
      <c r="M193" t="s">
        <v>304</v>
      </c>
      <c r="N193" t="s">
        <v>305</v>
      </c>
    </row>
    <row r="194" spans="1:18" x14ac:dyDescent="0.25">
      <c r="A194" s="1">
        <v>1825</v>
      </c>
      <c r="B194" s="1" t="s">
        <v>277</v>
      </c>
      <c r="C194" s="1" t="s">
        <v>24</v>
      </c>
      <c r="D194" s="1">
        <v>33064</v>
      </c>
      <c r="K194">
        <v>220203</v>
      </c>
      <c r="L194" t="str">
        <f>"00000HR1J4"</f>
        <v>00000HR1J4</v>
      </c>
      <c r="M194" t="s">
        <v>304</v>
      </c>
      <c r="N194" t="s">
        <v>306</v>
      </c>
    </row>
    <row r="195" spans="1:18" x14ac:dyDescent="0.25">
      <c r="A195" s="1">
        <v>1828</v>
      </c>
      <c r="B195" s="1" t="s">
        <v>277</v>
      </c>
      <c r="C195" s="1" t="s">
        <v>24</v>
      </c>
      <c r="D195" s="1">
        <v>33064</v>
      </c>
      <c r="K195">
        <v>220203</v>
      </c>
      <c r="L195" t="str">
        <f>"00000HQZR8"</f>
        <v>00000HQZR8</v>
      </c>
      <c r="M195" t="s">
        <v>302</v>
      </c>
      <c r="N195" t="s">
        <v>307</v>
      </c>
    </row>
    <row r="196" spans="1:18" x14ac:dyDescent="0.25">
      <c r="A196" s="1">
        <v>1839</v>
      </c>
      <c r="B196" s="1" t="s">
        <v>277</v>
      </c>
      <c r="C196" s="1" t="s">
        <v>24</v>
      </c>
      <c r="D196" s="1">
        <v>33064</v>
      </c>
      <c r="K196">
        <v>220203</v>
      </c>
      <c r="L196" t="str">
        <f>"00000HR06C"</f>
        <v>00000HR06C</v>
      </c>
      <c r="M196" t="s">
        <v>308</v>
      </c>
      <c r="N196" t="s">
        <v>309</v>
      </c>
    </row>
    <row r="197" spans="1:18" x14ac:dyDescent="0.25">
      <c r="A197" s="1">
        <v>1842</v>
      </c>
      <c r="B197" s="1" t="s">
        <v>277</v>
      </c>
      <c r="C197" s="1" t="s">
        <v>24</v>
      </c>
      <c r="D197" s="1">
        <v>33064</v>
      </c>
      <c r="K197">
        <v>220203</v>
      </c>
      <c r="L197" t="str">
        <f>"00000HR2SA"</f>
        <v>00000HR2SA</v>
      </c>
      <c r="M197" t="s">
        <v>310</v>
      </c>
      <c r="N197" t="s">
        <v>310</v>
      </c>
    </row>
    <row r="198" spans="1:18" x14ac:dyDescent="0.25">
      <c r="A198" s="1">
        <v>1853</v>
      </c>
      <c r="B198" s="1" t="s">
        <v>277</v>
      </c>
      <c r="C198" s="1" t="s">
        <v>24</v>
      </c>
      <c r="D198" s="1">
        <v>33064</v>
      </c>
      <c r="K198">
        <v>220203</v>
      </c>
      <c r="L198" t="str">
        <f>"00000HR2DH"</f>
        <v>00000HR2DH</v>
      </c>
      <c r="M198" t="s">
        <v>308</v>
      </c>
      <c r="N198" t="s">
        <v>311</v>
      </c>
    </row>
    <row r="199" spans="1:18" x14ac:dyDescent="0.25">
      <c r="A199" s="1">
        <v>1856</v>
      </c>
      <c r="B199" s="1" t="s">
        <v>277</v>
      </c>
      <c r="C199" s="1" t="s">
        <v>24</v>
      </c>
      <c r="D199" s="1">
        <v>33064</v>
      </c>
      <c r="K199">
        <v>220203</v>
      </c>
      <c r="L199" t="str">
        <f>"00000HQYJZ"</f>
        <v>00000HQYJZ</v>
      </c>
      <c r="M199" t="s">
        <v>310</v>
      </c>
      <c r="N199" t="s">
        <v>312</v>
      </c>
    </row>
    <row r="200" spans="1:18" x14ac:dyDescent="0.25">
      <c r="A200" s="1">
        <v>1867</v>
      </c>
      <c r="B200" s="1" t="s">
        <v>277</v>
      </c>
      <c r="C200" s="1" t="s">
        <v>24</v>
      </c>
      <c r="D200" s="1">
        <v>33064</v>
      </c>
      <c r="K200">
        <v>220203</v>
      </c>
      <c r="L200" t="str">
        <f>"00000HQWL8"</f>
        <v>00000HQWL8</v>
      </c>
      <c r="M200" t="s">
        <v>313</v>
      </c>
      <c r="N200" t="s">
        <v>314</v>
      </c>
    </row>
    <row r="201" spans="1:18" x14ac:dyDescent="0.25">
      <c r="A201" s="1">
        <v>1870</v>
      </c>
      <c r="B201" s="1" t="s">
        <v>277</v>
      </c>
      <c r="C201" s="1" t="s">
        <v>24</v>
      </c>
      <c r="D201" s="1">
        <v>33064</v>
      </c>
      <c r="K201">
        <v>220203</v>
      </c>
      <c r="L201" t="str">
        <f>"00000HQYZQ"</f>
        <v>00000HQYZQ</v>
      </c>
      <c r="M201" t="s">
        <v>315</v>
      </c>
      <c r="N201" t="s">
        <v>315</v>
      </c>
    </row>
    <row r="202" spans="1:18" x14ac:dyDescent="0.25">
      <c r="A202" s="1">
        <v>1881</v>
      </c>
      <c r="B202" s="1" t="s">
        <v>277</v>
      </c>
      <c r="C202" s="1" t="s">
        <v>24</v>
      </c>
      <c r="D202" s="1">
        <v>33064</v>
      </c>
      <c r="K202">
        <v>220203</v>
      </c>
      <c r="L202" t="str">
        <f>"00000HQZUZ"</f>
        <v>00000HQZUZ</v>
      </c>
      <c r="M202" t="s">
        <v>313</v>
      </c>
      <c r="N202" t="s">
        <v>316</v>
      </c>
    </row>
    <row r="203" spans="1:18" x14ac:dyDescent="0.25">
      <c r="A203" s="1">
        <v>1884</v>
      </c>
      <c r="B203" s="1" t="s">
        <v>277</v>
      </c>
      <c r="C203" s="1" t="s">
        <v>24</v>
      </c>
      <c r="D203" s="1">
        <v>33064</v>
      </c>
      <c r="K203">
        <v>220203</v>
      </c>
      <c r="L203" t="str">
        <f>"00000HQZVE"</f>
        <v>00000HQZVE</v>
      </c>
      <c r="M203" t="s">
        <v>317</v>
      </c>
      <c r="N203" t="s">
        <v>317</v>
      </c>
    </row>
    <row r="204" spans="1:18" x14ac:dyDescent="0.25">
      <c r="A204" s="1">
        <v>1891</v>
      </c>
      <c r="B204" s="1" t="s">
        <v>277</v>
      </c>
      <c r="C204" s="1" t="s">
        <v>24</v>
      </c>
      <c r="D204" s="1">
        <v>33064</v>
      </c>
      <c r="K204">
        <v>220203</v>
      </c>
      <c r="L204" t="str">
        <f>"00000HQZRC"</f>
        <v>00000HQZRC</v>
      </c>
      <c r="M204" t="s">
        <v>318</v>
      </c>
      <c r="N204" t="s">
        <v>319</v>
      </c>
    </row>
    <row r="205" spans="1:18" x14ac:dyDescent="0.25">
      <c r="A205" s="1">
        <v>1898</v>
      </c>
      <c r="B205" s="1" t="s">
        <v>277</v>
      </c>
      <c r="C205" s="1" t="s">
        <v>24</v>
      </c>
      <c r="D205" s="1">
        <v>33064</v>
      </c>
      <c r="K205">
        <v>220203</v>
      </c>
      <c r="L205" t="str">
        <f>"00000HQZBO"</f>
        <v>00000HQZBO</v>
      </c>
      <c r="M205" t="s">
        <v>317</v>
      </c>
      <c r="N205" t="s">
        <v>320</v>
      </c>
    </row>
    <row r="206" spans="1:18" x14ac:dyDescent="0.25">
      <c r="A206" s="1">
        <v>1899</v>
      </c>
      <c r="B206" s="1" t="s">
        <v>277</v>
      </c>
      <c r="C206" s="1" t="s">
        <v>24</v>
      </c>
      <c r="D206" s="1">
        <v>33064</v>
      </c>
      <c r="K206">
        <v>220203</v>
      </c>
      <c r="L206" t="str">
        <f>"00000HQYVO"</f>
        <v>00000HQYVO</v>
      </c>
      <c r="M206" t="s">
        <v>318</v>
      </c>
      <c r="N206" t="s">
        <v>321</v>
      </c>
    </row>
    <row r="207" spans="1:18" x14ac:dyDescent="0.25">
      <c r="A207" s="3">
        <v>1715</v>
      </c>
      <c r="B207" s="3" t="s">
        <v>322</v>
      </c>
      <c r="C207" s="3" t="s">
        <v>24</v>
      </c>
      <c r="D207" s="3">
        <v>33064</v>
      </c>
      <c r="E207" s="3" t="s">
        <v>150</v>
      </c>
      <c r="F207" s="3" t="s">
        <v>151</v>
      </c>
      <c r="G207" s="3"/>
      <c r="H207" s="3"/>
      <c r="I207" s="3"/>
      <c r="J207" s="3"/>
      <c r="K207" s="3">
        <v>220203</v>
      </c>
      <c r="L207" s="3" t="str">
        <f>"00000HQYUF"</f>
        <v>00000HQYUF</v>
      </c>
      <c r="M207" s="3" t="s">
        <v>280</v>
      </c>
      <c r="N207" s="3" t="s">
        <v>323</v>
      </c>
      <c r="O207" s="3"/>
      <c r="P207" s="3"/>
      <c r="Q207" s="3"/>
      <c r="R207" s="3"/>
    </row>
    <row r="208" spans="1:18" x14ac:dyDescent="0.25">
      <c r="A208" s="1">
        <v>1715</v>
      </c>
      <c r="B208" s="1" t="s">
        <v>322</v>
      </c>
      <c r="C208" s="1" t="s">
        <v>24</v>
      </c>
      <c r="D208" s="1">
        <v>33064</v>
      </c>
      <c r="E208" s="4" t="s">
        <v>150</v>
      </c>
      <c r="F208" s="4" t="s">
        <v>238</v>
      </c>
      <c r="G208" s="4"/>
      <c r="H208" s="4"/>
      <c r="I208" s="4"/>
      <c r="J208" s="4"/>
      <c r="K208" s="4">
        <v>220203</v>
      </c>
      <c r="L208" s="4" t="str">
        <f>"00000HR1IZ"</f>
        <v>00000HR1IZ</v>
      </c>
      <c r="M208" s="4" t="s">
        <v>280</v>
      </c>
      <c r="N208" s="4" t="s">
        <v>324</v>
      </c>
      <c r="O208" s="4"/>
      <c r="P208" s="4"/>
      <c r="Q208" s="4"/>
      <c r="R208" s="4"/>
    </row>
    <row r="209" spans="1:15" x14ac:dyDescent="0.25">
      <c r="A209" s="1">
        <v>1716</v>
      </c>
      <c r="B209" s="1" t="s">
        <v>322</v>
      </c>
      <c r="C209" s="1" t="s">
        <v>24</v>
      </c>
      <c r="D209" s="1">
        <v>33064</v>
      </c>
      <c r="K209">
        <v>220203</v>
      </c>
      <c r="L209" t="str">
        <f>"00000HR11G"</f>
        <v>00000HR11G</v>
      </c>
      <c r="M209" t="s">
        <v>205</v>
      </c>
      <c r="N209" t="s">
        <v>325</v>
      </c>
    </row>
    <row r="210" spans="1:15" x14ac:dyDescent="0.25">
      <c r="A210" s="1">
        <v>1731</v>
      </c>
      <c r="B210" s="1" t="s">
        <v>322</v>
      </c>
      <c r="C210" s="1" t="s">
        <v>24</v>
      </c>
      <c r="D210" s="1">
        <v>33064</v>
      </c>
      <c r="K210">
        <v>220203</v>
      </c>
      <c r="L210" t="str">
        <f>"00000HR1YF"</f>
        <v>00000HR1YF</v>
      </c>
      <c r="M210" t="s">
        <v>280</v>
      </c>
      <c r="N210" t="s">
        <v>326</v>
      </c>
    </row>
    <row r="211" spans="1:15" x14ac:dyDescent="0.25">
      <c r="A211" s="1">
        <v>1732</v>
      </c>
      <c r="B211" s="1" t="s">
        <v>322</v>
      </c>
      <c r="C211" s="1" t="s">
        <v>24</v>
      </c>
      <c r="D211" s="1">
        <v>33064</v>
      </c>
      <c r="K211">
        <v>220203</v>
      </c>
      <c r="L211" t="str">
        <f>"00000HQYE1"</f>
        <v>00000HQYE1</v>
      </c>
      <c r="M211" t="s">
        <v>205</v>
      </c>
      <c r="N211" t="s">
        <v>327</v>
      </c>
    </row>
    <row r="212" spans="1:15" x14ac:dyDescent="0.25">
      <c r="A212" s="1">
        <v>1745</v>
      </c>
      <c r="B212" s="1" t="s">
        <v>322</v>
      </c>
      <c r="C212" s="1" t="s">
        <v>24</v>
      </c>
      <c r="D212" s="1">
        <v>33064</v>
      </c>
      <c r="K212">
        <v>220203</v>
      </c>
      <c r="L212" t="str">
        <f>"00000HQZC7"</f>
        <v>00000HQZC7</v>
      </c>
      <c r="M212" t="s">
        <v>284</v>
      </c>
      <c r="N212" t="s">
        <v>328</v>
      </c>
      <c r="O212" t="s">
        <v>40</v>
      </c>
    </row>
    <row r="213" spans="1:15" x14ac:dyDescent="0.25">
      <c r="A213" s="1">
        <v>1748</v>
      </c>
      <c r="B213" s="1" t="s">
        <v>322</v>
      </c>
      <c r="C213" s="1" t="s">
        <v>24</v>
      </c>
      <c r="D213" s="1">
        <v>33064</v>
      </c>
      <c r="K213">
        <v>220203</v>
      </c>
      <c r="L213" t="str">
        <f>"00000HQZRD"</f>
        <v>00000HQZRD</v>
      </c>
      <c r="M213" t="s">
        <v>209</v>
      </c>
      <c r="N213" t="s">
        <v>329</v>
      </c>
    </row>
    <row r="214" spans="1:15" x14ac:dyDescent="0.25">
      <c r="A214" s="1">
        <v>1759</v>
      </c>
      <c r="B214" s="1" t="s">
        <v>322</v>
      </c>
      <c r="C214" s="1" t="s">
        <v>24</v>
      </c>
      <c r="D214" s="1">
        <v>33064</v>
      </c>
      <c r="K214">
        <v>220203</v>
      </c>
      <c r="L214" t="str">
        <f>"00000HQZS1"</f>
        <v>00000HQZS1</v>
      </c>
      <c r="M214" t="s">
        <v>317</v>
      </c>
      <c r="N214" t="s">
        <v>330</v>
      </c>
    </row>
    <row r="215" spans="1:15" x14ac:dyDescent="0.25">
      <c r="A215" s="1">
        <v>1764</v>
      </c>
      <c r="B215" s="1" t="s">
        <v>322</v>
      </c>
      <c r="C215" s="1" t="s">
        <v>24</v>
      </c>
      <c r="D215" s="1">
        <v>33064</v>
      </c>
      <c r="K215">
        <v>220203</v>
      </c>
      <c r="L215" t="str">
        <f>"00000HQW5I"</f>
        <v>00000HQW5I</v>
      </c>
      <c r="M215" t="s">
        <v>209</v>
      </c>
      <c r="N215" t="s">
        <v>331</v>
      </c>
    </row>
    <row r="216" spans="1:15" x14ac:dyDescent="0.25">
      <c r="A216" s="1">
        <v>1769</v>
      </c>
      <c r="B216" s="1" t="s">
        <v>322</v>
      </c>
      <c r="C216" s="1" t="s">
        <v>24</v>
      </c>
      <c r="D216" s="1">
        <v>33064</v>
      </c>
      <c r="K216">
        <v>220203</v>
      </c>
      <c r="L216" t="str">
        <f>"00000HQYZZ"</f>
        <v>00000HQYZZ</v>
      </c>
      <c r="M216" t="s">
        <v>293</v>
      </c>
      <c r="N216" t="s">
        <v>332</v>
      </c>
    </row>
    <row r="217" spans="1:15" x14ac:dyDescent="0.25">
      <c r="A217" s="1">
        <v>1779</v>
      </c>
      <c r="B217" s="1" t="s">
        <v>322</v>
      </c>
      <c r="C217" s="1" t="s">
        <v>24</v>
      </c>
      <c r="D217" s="1">
        <v>33064</v>
      </c>
      <c r="K217">
        <v>220203</v>
      </c>
      <c r="L217" t="str">
        <f>"00000HQYEQ"</f>
        <v>00000HQYEQ</v>
      </c>
      <c r="M217" t="s">
        <v>302</v>
      </c>
      <c r="N217" t="s">
        <v>333</v>
      </c>
    </row>
    <row r="218" spans="1:15" x14ac:dyDescent="0.25">
      <c r="A218" s="1">
        <v>1780</v>
      </c>
      <c r="B218" s="1" t="s">
        <v>322</v>
      </c>
      <c r="C218" s="1" t="s">
        <v>24</v>
      </c>
      <c r="D218" s="1">
        <v>33064</v>
      </c>
      <c r="K218">
        <v>220203</v>
      </c>
      <c r="L218" t="str">
        <f>"00000HQZRQ"</f>
        <v>00000HQZRQ</v>
      </c>
      <c r="M218" t="s">
        <v>209</v>
      </c>
      <c r="N218" t="s">
        <v>334</v>
      </c>
    </row>
    <row r="219" spans="1:15" x14ac:dyDescent="0.25">
      <c r="A219" s="1">
        <v>1787</v>
      </c>
      <c r="B219" s="1" t="s">
        <v>322</v>
      </c>
      <c r="C219" s="1" t="s">
        <v>24</v>
      </c>
      <c r="D219" s="1">
        <v>33064</v>
      </c>
      <c r="K219">
        <v>220203</v>
      </c>
      <c r="L219" t="str">
        <f>"00000HR076"</f>
        <v>00000HR076</v>
      </c>
      <c r="M219" t="s">
        <v>302</v>
      </c>
      <c r="N219" t="s">
        <v>335</v>
      </c>
    </row>
    <row r="220" spans="1:15" x14ac:dyDescent="0.25">
      <c r="A220" s="1">
        <v>1800</v>
      </c>
      <c r="B220" s="1" t="s">
        <v>322</v>
      </c>
      <c r="C220" s="1" t="s">
        <v>24</v>
      </c>
      <c r="D220" s="1">
        <v>33064</v>
      </c>
      <c r="K220">
        <v>220203</v>
      </c>
      <c r="L220" t="str">
        <f>"00000HQZFO"</f>
        <v>00000HQZFO</v>
      </c>
      <c r="M220" t="s">
        <v>213</v>
      </c>
      <c r="N220" t="s">
        <v>336</v>
      </c>
    </row>
    <row r="221" spans="1:15" x14ac:dyDescent="0.25">
      <c r="A221" s="1">
        <v>1809</v>
      </c>
      <c r="B221" s="1" t="s">
        <v>322</v>
      </c>
      <c r="C221" s="1" t="s">
        <v>24</v>
      </c>
      <c r="D221" s="1">
        <v>33064</v>
      </c>
      <c r="K221">
        <v>220203</v>
      </c>
      <c r="L221" t="str">
        <f>"00000HQYZD"</f>
        <v>00000HQYZD</v>
      </c>
      <c r="M221" t="s">
        <v>310</v>
      </c>
      <c r="N221" t="s">
        <v>337</v>
      </c>
    </row>
    <row r="222" spans="1:15" x14ac:dyDescent="0.25">
      <c r="A222" s="1">
        <v>1816</v>
      </c>
      <c r="B222" s="1" t="s">
        <v>322</v>
      </c>
      <c r="C222" s="1" t="s">
        <v>24</v>
      </c>
      <c r="D222" s="1">
        <v>33064</v>
      </c>
      <c r="K222">
        <v>220203</v>
      </c>
      <c r="L222" t="str">
        <f>"00000HQYDU"</f>
        <v>00000HQYDU</v>
      </c>
      <c r="M222" t="s">
        <v>219</v>
      </c>
      <c r="N222" t="s">
        <v>338</v>
      </c>
    </row>
    <row r="223" spans="1:15" x14ac:dyDescent="0.25">
      <c r="A223" s="1">
        <v>1825</v>
      </c>
      <c r="B223" s="1" t="s">
        <v>322</v>
      </c>
      <c r="C223" s="1" t="s">
        <v>24</v>
      </c>
      <c r="D223" s="1">
        <v>33064</v>
      </c>
      <c r="K223">
        <v>220203</v>
      </c>
      <c r="L223" t="str">
        <f>"00000HQYZM"</f>
        <v>00000HQYZM</v>
      </c>
      <c r="M223" t="s">
        <v>310</v>
      </c>
      <c r="N223" t="s">
        <v>339</v>
      </c>
    </row>
    <row r="224" spans="1:15" x14ac:dyDescent="0.25">
      <c r="A224" s="1">
        <v>1832</v>
      </c>
      <c r="B224" s="1" t="s">
        <v>322</v>
      </c>
      <c r="C224" s="1" t="s">
        <v>24</v>
      </c>
      <c r="D224" s="1">
        <v>33064</v>
      </c>
      <c r="K224">
        <v>220203</v>
      </c>
      <c r="L224" t="str">
        <f>"00000HR05N"</f>
        <v>00000HR05N</v>
      </c>
      <c r="M224" t="s">
        <v>219</v>
      </c>
      <c r="N224" t="s">
        <v>340</v>
      </c>
    </row>
    <row r="225" spans="1:18" x14ac:dyDescent="0.25">
      <c r="A225" s="1">
        <v>1841</v>
      </c>
      <c r="B225" s="1" t="s">
        <v>322</v>
      </c>
      <c r="C225" s="1" t="s">
        <v>24</v>
      </c>
      <c r="D225" s="1">
        <v>33064</v>
      </c>
      <c r="K225">
        <v>220203</v>
      </c>
      <c r="L225" t="str">
        <f>"00000HR2DS"</f>
        <v>00000HR2DS</v>
      </c>
      <c r="M225" t="s">
        <v>315</v>
      </c>
      <c r="N225" t="s">
        <v>341</v>
      </c>
    </row>
    <row r="226" spans="1:18" x14ac:dyDescent="0.25">
      <c r="A226" s="1">
        <v>1848</v>
      </c>
      <c r="B226" s="1" t="s">
        <v>322</v>
      </c>
      <c r="C226" s="1" t="s">
        <v>24</v>
      </c>
      <c r="D226" s="1">
        <v>33064</v>
      </c>
      <c r="K226">
        <v>220203</v>
      </c>
      <c r="L226" t="str">
        <f>"00000HR0M4"</f>
        <v>00000HR0M4</v>
      </c>
      <c r="M226" t="s">
        <v>224</v>
      </c>
      <c r="N226" t="s">
        <v>342</v>
      </c>
    </row>
    <row r="227" spans="1:18" x14ac:dyDescent="0.25">
      <c r="A227" s="3">
        <v>1857</v>
      </c>
      <c r="B227" s="3" t="s">
        <v>322</v>
      </c>
      <c r="C227" s="3" t="s">
        <v>24</v>
      </c>
      <c r="D227" s="3">
        <v>33064</v>
      </c>
      <c r="E227" s="3" t="s">
        <v>150</v>
      </c>
      <c r="F227" s="3" t="s">
        <v>151</v>
      </c>
      <c r="G227" s="3"/>
      <c r="H227" s="3"/>
      <c r="I227" s="3"/>
      <c r="J227" s="3"/>
      <c r="K227" s="3">
        <v>220203</v>
      </c>
      <c r="L227" s="3" t="str">
        <f>"00000HR2D0"</f>
        <v>00000HR2D0</v>
      </c>
      <c r="M227" s="3" t="s">
        <v>317</v>
      </c>
      <c r="N227" s="3" t="s">
        <v>343</v>
      </c>
      <c r="O227" s="3"/>
      <c r="P227" s="3"/>
      <c r="Q227" s="3"/>
      <c r="R227" s="3"/>
    </row>
    <row r="228" spans="1:18" x14ac:dyDescent="0.25">
      <c r="A228" s="3">
        <v>1857</v>
      </c>
      <c r="B228" s="3" t="s">
        <v>322</v>
      </c>
      <c r="C228" s="3" t="s">
        <v>24</v>
      </c>
      <c r="D228" s="3">
        <v>33064</v>
      </c>
      <c r="E228" s="3" t="s">
        <v>150</v>
      </c>
      <c r="F228" s="3" t="s">
        <v>344</v>
      </c>
      <c r="G228" s="3"/>
      <c r="H228" s="3"/>
      <c r="I228" s="3"/>
      <c r="J228" s="3"/>
      <c r="K228" s="3">
        <v>220203</v>
      </c>
      <c r="L228" s="3" t="str">
        <f>"00000HQXZC"</f>
        <v>00000HQXZC</v>
      </c>
      <c r="M228" s="3" t="s">
        <v>317</v>
      </c>
      <c r="N228" s="3" t="s">
        <v>345</v>
      </c>
      <c r="O228" s="3"/>
      <c r="P228" s="3"/>
      <c r="Q228" s="3"/>
      <c r="R228" s="3"/>
    </row>
    <row r="229" spans="1:18" x14ac:dyDescent="0.25">
      <c r="A229" s="1">
        <v>1857</v>
      </c>
      <c r="B229" s="1" t="s">
        <v>322</v>
      </c>
      <c r="C229" s="1" t="s">
        <v>24</v>
      </c>
      <c r="D229" s="1">
        <v>33064</v>
      </c>
      <c r="K229">
        <v>220203</v>
      </c>
      <c r="L229" t="str">
        <f>"00000HR1XT"</f>
        <v>00000HR1XT</v>
      </c>
      <c r="M229" t="s">
        <v>317</v>
      </c>
      <c r="N229" t="s">
        <v>346</v>
      </c>
    </row>
    <row r="230" spans="1:18" x14ac:dyDescent="0.25">
      <c r="A230" s="1">
        <v>1864</v>
      </c>
      <c r="B230" s="1" t="s">
        <v>322</v>
      </c>
      <c r="C230" s="1" t="s">
        <v>24</v>
      </c>
      <c r="D230" s="1">
        <v>33064</v>
      </c>
      <c r="K230">
        <v>220203</v>
      </c>
      <c r="L230" t="str">
        <f>"00000HQXZ5"</f>
        <v>00000HQXZ5</v>
      </c>
      <c r="M230" t="s">
        <v>224</v>
      </c>
      <c r="N230" t="s">
        <v>347</v>
      </c>
    </row>
    <row r="231" spans="1:18" x14ac:dyDescent="0.25">
      <c r="A231" s="1">
        <v>1875</v>
      </c>
      <c r="B231" s="1" t="s">
        <v>322</v>
      </c>
      <c r="C231" s="1" t="s">
        <v>24</v>
      </c>
      <c r="D231" s="1">
        <v>33064</v>
      </c>
      <c r="K231">
        <v>220203</v>
      </c>
      <c r="L231" t="str">
        <f>"00000HR1JQ"</f>
        <v>00000HR1JQ</v>
      </c>
      <c r="M231" t="s">
        <v>317</v>
      </c>
      <c r="N231" t="s">
        <v>348</v>
      </c>
    </row>
    <row r="232" spans="1:18" x14ac:dyDescent="0.25">
      <c r="A232" s="1">
        <v>1880</v>
      </c>
      <c r="B232" s="1" t="s">
        <v>322</v>
      </c>
      <c r="C232" s="1" t="s">
        <v>24</v>
      </c>
      <c r="D232" s="1">
        <v>33064</v>
      </c>
      <c r="K232">
        <v>220203</v>
      </c>
      <c r="L232" t="str">
        <f>"00000HQZQ0"</f>
        <v>00000HQZQ0</v>
      </c>
      <c r="M232" t="s">
        <v>231</v>
      </c>
      <c r="N232" t="s">
        <v>349</v>
      </c>
    </row>
    <row r="233" spans="1:18" x14ac:dyDescent="0.25">
      <c r="A233" s="1">
        <v>1916</v>
      </c>
      <c r="B233" s="1" t="s">
        <v>322</v>
      </c>
      <c r="C233" s="1" t="s">
        <v>24</v>
      </c>
      <c r="D233" s="1">
        <v>33064</v>
      </c>
      <c r="K233">
        <v>220203</v>
      </c>
      <c r="L233" t="str">
        <f>"00000HQX0A"</f>
        <v>00000HQX0A</v>
      </c>
      <c r="M233" t="s">
        <v>231</v>
      </c>
      <c r="N233" t="s">
        <v>350</v>
      </c>
    </row>
    <row r="234" spans="1:18" x14ac:dyDescent="0.25">
      <c r="A234" s="1">
        <v>1932</v>
      </c>
      <c r="B234" s="1" t="s">
        <v>322</v>
      </c>
      <c r="C234" s="1" t="s">
        <v>24</v>
      </c>
      <c r="D234" s="1">
        <v>33064</v>
      </c>
      <c r="K234">
        <v>220203</v>
      </c>
      <c r="L234" t="str">
        <f>"00000HQZQT"</f>
        <v>00000HQZQT</v>
      </c>
      <c r="M234" t="s">
        <v>145</v>
      </c>
      <c r="N234" t="s">
        <v>351</v>
      </c>
    </row>
    <row r="235" spans="1:18" x14ac:dyDescent="0.25">
      <c r="A235" s="11">
        <v>1940</v>
      </c>
      <c r="B235" s="11" t="s">
        <v>322</v>
      </c>
      <c r="C235" s="11" t="s">
        <v>24</v>
      </c>
      <c r="D235" s="11">
        <v>33064</v>
      </c>
      <c r="E235" s="11"/>
      <c r="F235" s="11"/>
      <c r="G235" s="11"/>
      <c r="H235" s="11"/>
      <c r="I235" s="11"/>
      <c r="J235" s="11"/>
      <c r="K235" s="11">
        <v>220203</v>
      </c>
      <c r="L235" s="11" t="str">
        <f>"00000HR07N"</f>
        <v>00000HR07N</v>
      </c>
      <c r="M235" s="11" t="s">
        <v>352</v>
      </c>
      <c r="N235" s="11" t="s">
        <v>353</v>
      </c>
      <c r="O235" s="11"/>
      <c r="P235" s="11"/>
      <c r="Q235" s="11"/>
      <c r="R235" s="11" t="s">
        <v>504</v>
      </c>
    </row>
    <row r="236" spans="1:18" x14ac:dyDescent="0.25">
      <c r="A236" s="5">
        <v>1946</v>
      </c>
      <c r="B236" s="5" t="s">
        <v>322</v>
      </c>
      <c r="C236" s="5" t="s">
        <v>24</v>
      </c>
      <c r="D236" s="5">
        <v>33064</v>
      </c>
      <c r="E236" s="5"/>
      <c r="F236" s="5"/>
      <c r="G236" s="5"/>
      <c r="H236" s="5"/>
      <c r="I236" s="5"/>
      <c r="J236" s="5"/>
      <c r="K236" s="5">
        <v>220203</v>
      </c>
      <c r="L236" s="5" t="str">
        <f>"00000HR1YJ"</f>
        <v>00000HR1YJ</v>
      </c>
      <c r="M236" s="5" t="s">
        <v>352</v>
      </c>
      <c r="N236" s="5" t="s">
        <v>354</v>
      </c>
      <c r="O236" s="5"/>
      <c r="P236" s="5"/>
      <c r="Q236" s="5"/>
      <c r="R236" s="5" t="s">
        <v>504</v>
      </c>
    </row>
    <row r="237" spans="1:18" x14ac:dyDescent="0.25">
      <c r="A237" s="11">
        <v>1952</v>
      </c>
      <c r="B237" s="11" t="s">
        <v>322</v>
      </c>
      <c r="C237" s="11" t="s">
        <v>24</v>
      </c>
      <c r="D237" s="11">
        <v>33064</v>
      </c>
      <c r="E237" s="11"/>
      <c r="F237" s="11"/>
      <c r="G237" s="11"/>
      <c r="H237" s="11"/>
      <c r="I237" s="11"/>
      <c r="J237" s="11"/>
      <c r="K237" s="11">
        <v>220203</v>
      </c>
      <c r="L237" s="11" t="str">
        <f>"00000HR0MD"</f>
        <v>00000HR0MD</v>
      </c>
      <c r="M237" s="11" t="s">
        <v>269</v>
      </c>
      <c r="N237" s="11" t="s">
        <v>355</v>
      </c>
      <c r="O237" s="11"/>
      <c r="P237" s="11"/>
      <c r="Q237" s="11"/>
      <c r="R237" s="11" t="s">
        <v>504</v>
      </c>
    </row>
    <row r="238" spans="1:18" x14ac:dyDescent="0.25">
      <c r="A238" s="11">
        <v>2000</v>
      </c>
      <c r="B238" s="11" t="s">
        <v>322</v>
      </c>
      <c r="C238" s="11" t="s">
        <v>24</v>
      </c>
      <c r="D238" s="11">
        <v>33064</v>
      </c>
      <c r="E238" s="11"/>
      <c r="F238" s="11"/>
      <c r="G238" s="11"/>
      <c r="H238" s="11"/>
      <c r="I238" s="11"/>
      <c r="J238" s="11"/>
      <c r="K238" s="11">
        <v>220203</v>
      </c>
      <c r="L238" s="11" t="str">
        <f>"00000HQYZS"</f>
        <v>00000HQYZS</v>
      </c>
      <c r="M238" s="11" t="s">
        <v>25</v>
      </c>
      <c r="N238" s="11" t="s">
        <v>356</v>
      </c>
      <c r="O238" s="11"/>
      <c r="P238" s="11"/>
      <c r="Q238" s="11"/>
      <c r="R238" s="11" t="s">
        <v>504</v>
      </c>
    </row>
    <row r="239" spans="1:18" x14ac:dyDescent="0.25">
      <c r="A239" s="11">
        <v>2020</v>
      </c>
      <c r="B239" s="11" t="s">
        <v>322</v>
      </c>
      <c r="C239" s="11" t="s">
        <v>24</v>
      </c>
      <c r="D239" s="11">
        <v>33064</v>
      </c>
      <c r="E239" s="11"/>
      <c r="F239" s="11"/>
      <c r="G239" s="11"/>
      <c r="H239" s="11"/>
      <c r="I239" s="11"/>
      <c r="J239" s="11"/>
      <c r="K239" s="11">
        <v>220203</v>
      </c>
      <c r="L239" s="11" t="str">
        <f>"00000HQXYX"</f>
        <v>00000HQXYX</v>
      </c>
      <c r="M239" s="11" t="s">
        <v>25</v>
      </c>
      <c r="N239" s="11" t="s">
        <v>357</v>
      </c>
      <c r="O239" s="11"/>
      <c r="P239" s="11"/>
      <c r="Q239" s="11"/>
      <c r="R239" s="11" t="s">
        <v>504</v>
      </c>
    </row>
    <row r="240" spans="1:18" x14ac:dyDescent="0.25">
      <c r="A240" s="5">
        <v>2021</v>
      </c>
      <c r="B240" s="5" t="s">
        <v>322</v>
      </c>
      <c r="C240" s="5" t="s">
        <v>24</v>
      </c>
      <c r="D240" s="5">
        <v>33064</v>
      </c>
      <c r="E240" s="5" t="s">
        <v>17</v>
      </c>
      <c r="F240" s="5">
        <v>1</v>
      </c>
      <c r="G240" s="5"/>
      <c r="H240" s="5"/>
      <c r="I240" s="5"/>
      <c r="J240" s="5"/>
      <c r="K240" s="5">
        <v>220203</v>
      </c>
      <c r="L240" s="5" t="str">
        <f>"00000HR2E0"</f>
        <v>00000HR2E0</v>
      </c>
      <c r="M240" s="5" t="s">
        <v>155</v>
      </c>
      <c r="N240" s="5" t="s">
        <v>358</v>
      </c>
      <c r="O240" s="5"/>
      <c r="P240" s="5"/>
      <c r="Q240" s="5"/>
      <c r="R240" s="5" t="s">
        <v>504</v>
      </c>
    </row>
    <row r="241" spans="1:18" x14ac:dyDescent="0.25">
      <c r="A241" s="5">
        <v>2021</v>
      </c>
      <c r="B241" s="5" t="s">
        <v>322</v>
      </c>
      <c r="C241" s="5" t="s">
        <v>24</v>
      </c>
      <c r="D241" s="5">
        <v>33064</v>
      </c>
      <c r="E241" s="5" t="s">
        <v>17</v>
      </c>
      <c r="F241" s="5">
        <v>2</v>
      </c>
      <c r="G241" s="5"/>
      <c r="H241" s="5"/>
      <c r="I241" s="5"/>
      <c r="J241" s="5"/>
      <c r="K241" s="5">
        <v>220203</v>
      </c>
      <c r="L241" s="5" t="str">
        <f>"00000HR068"</f>
        <v>00000HR068</v>
      </c>
      <c r="M241" s="5" t="s">
        <v>155</v>
      </c>
      <c r="N241" s="5" t="s">
        <v>359</v>
      </c>
      <c r="O241" s="5"/>
      <c r="P241" s="5"/>
      <c r="Q241" s="5"/>
      <c r="R241" s="5" t="s">
        <v>504</v>
      </c>
    </row>
    <row r="242" spans="1:18" x14ac:dyDescent="0.25">
      <c r="A242" s="5">
        <v>2021</v>
      </c>
      <c r="B242" s="5" t="s">
        <v>322</v>
      </c>
      <c r="C242" s="5" t="s">
        <v>24</v>
      </c>
      <c r="D242" s="5">
        <v>33064</v>
      </c>
      <c r="E242" s="5" t="s">
        <v>150</v>
      </c>
      <c r="F242" s="5" t="s">
        <v>360</v>
      </c>
      <c r="G242" s="5"/>
      <c r="H242" s="5"/>
      <c r="I242" s="5"/>
      <c r="J242" s="5"/>
      <c r="K242" s="5">
        <v>220203</v>
      </c>
      <c r="L242" s="5" t="str">
        <f>"00010DRUDN"</f>
        <v>00010DRUDN</v>
      </c>
      <c r="M242" s="5" t="s">
        <v>155</v>
      </c>
      <c r="N242" s="5" t="s">
        <v>361</v>
      </c>
      <c r="O242" s="5"/>
      <c r="P242" s="5"/>
      <c r="Q242" s="5"/>
      <c r="R242" s="5" t="s">
        <v>504</v>
      </c>
    </row>
    <row r="243" spans="1:18" x14ac:dyDescent="0.25">
      <c r="A243" s="5">
        <v>2023</v>
      </c>
      <c r="B243" s="5" t="s">
        <v>322</v>
      </c>
      <c r="C243" s="5" t="s">
        <v>24</v>
      </c>
      <c r="D243" s="5">
        <v>33064</v>
      </c>
      <c r="E243" s="5"/>
      <c r="F243" s="5"/>
      <c r="G243" s="5"/>
      <c r="H243" s="5"/>
      <c r="I243" s="5"/>
      <c r="J243" s="5"/>
      <c r="K243" s="5">
        <v>220203</v>
      </c>
      <c r="L243" s="5" t="str">
        <f>"00000HQXZG"</f>
        <v>00000HQXZG</v>
      </c>
      <c r="M243" s="5" t="s">
        <v>155</v>
      </c>
      <c r="N243" s="5" t="s">
        <v>362</v>
      </c>
      <c r="O243" s="5"/>
      <c r="P243" s="5"/>
      <c r="Q243" s="5"/>
      <c r="R243" s="5" t="s">
        <v>504</v>
      </c>
    </row>
    <row r="244" spans="1:18" x14ac:dyDescent="0.25">
      <c r="A244" s="5">
        <v>2025</v>
      </c>
      <c r="B244" s="5" t="s">
        <v>322</v>
      </c>
      <c r="C244" s="5" t="s">
        <v>24</v>
      </c>
      <c r="D244" s="5">
        <v>33064</v>
      </c>
      <c r="E244" s="5"/>
      <c r="F244" s="5"/>
      <c r="G244" s="5" t="s">
        <v>36</v>
      </c>
      <c r="H244" s="5" t="s">
        <v>363</v>
      </c>
      <c r="I244" s="5"/>
      <c r="J244" s="5"/>
      <c r="K244" s="5">
        <v>220203</v>
      </c>
      <c r="L244" s="5" t="str">
        <f>"00000HQZC4"</f>
        <v>00000HQZC4</v>
      </c>
      <c r="M244" s="5" t="s">
        <v>155</v>
      </c>
      <c r="N244" s="5" t="s">
        <v>364</v>
      </c>
      <c r="O244" s="5"/>
      <c r="P244" s="5"/>
      <c r="Q244" s="5"/>
      <c r="R244" s="5" t="s">
        <v>504</v>
      </c>
    </row>
    <row r="245" spans="1:18" x14ac:dyDescent="0.25">
      <c r="A245" s="5">
        <v>2025</v>
      </c>
      <c r="B245" s="5" t="s">
        <v>322</v>
      </c>
      <c r="C245" s="5" t="s">
        <v>24</v>
      </c>
      <c r="D245" s="5">
        <v>33064</v>
      </c>
      <c r="E245" s="5"/>
      <c r="F245" s="5"/>
      <c r="G245" s="5"/>
      <c r="H245" s="5"/>
      <c r="I245" s="5"/>
      <c r="J245" s="5"/>
      <c r="K245" s="5">
        <v>220203</v>
      </c>
      <c r="L245" s="5" t="str">
        <f>"00000HR2DY"</f>
        <v>00000HR2DY</v>
      </c>
      <c r="M245" s="5" t="s">
        <v>155</v>
      </c>
      <c r="N245" s="5" t="s">
        <v>365</v>
      </c>
      <c r="O245" s="5"/>
      <c r="P245" s="5"/>
      <c r="Q245" s="5"/>
      <c r="R245" s="5" t="s">
        <v>504</v>
      </c>
    </row>
    <row r="246" spans="1:18" x14ac:dyDescent="0.25">
      <c r="A246" s="5">
        <v>2027</v>
      </c>
      <c r="B246" s="5" t="s">
        <v>322</v>
      </c>
      <c r="C246" s="5" t="s">
        <v>24</v>
      </c>
      <c r="D246" s="5">
        <v>33064</v>
      </c>
      <c r="E246" s="5"/>
      <c r="F246" s="5"/>
      <c r="G246" s="5"/>
      <c r="H246" s="5"/>
      <c r="I246" s="5"/>
      <c r="J246" s="5"/>
      <c r="K246" s="5">
        <v>220203</v>
      </c>
      <c r="L246" s="5" t="str">
        <f>"00000HR0LK"</f>
        <v>00000HR0LK</v>
      </c>
      <c r="M246" s="5" t="s">
        <v>155</v>
      </c>
      <c r="N246" s="5" t="s">
        <v>366</v>
      </c>
      <c r="O246" s="5"/>
      <c r="P246" s="5"/>
      <c r="Q246" s="5"/>
      <c r="R246" s="5" t="s">
        <v>504</v>
      </c>
    </row>
    <row r="247" spans="1:18" x14ac:dyDescent="0.25">
      <c r="A247" s="11">
        <v>2030</v>
      </c>
      <c r="B247" s="11" t="s">
        <v>322</v>
      </c>
      <c r="C247" s="11" t="s">
        <v>24</v>
      </c>
      <c r="D247" s="11">
        <v>33064</v>
      </c>
      <c r="E247" s="11"/>
      <c r="F247" s="11"/>
      <c r="G247" s="11"/>
      <c r="H247" s="11"/>
      <c r="I247" s="11"/>
      <c r="J247" s="11"/>
      <c r="K247" s="11">
        <v>220203</v>
      </c>
      <c r="L247" s="11" t="str">
        <f>"00000HQZBU"</f>
        <v>00000HQZBU</v>
      </c>
      <c r="M247" s="11" t="s">
        <v>155</v>
      </c>
      <c r="N247" s="11" t="s">
        <v>367</v>
      </c>
      <c r="O247" s="11"/>
      <c r="P247" s="11"/>
      <c r="Q247" s="11"/>
      <c r="R247" s="11" t="s">
        <v>504</v>
      </c>
    </row>
    <row r="248" spans="1:18" x14ac:dyDescent="0.25">
      <c r="A248" s="5">
        <v>2037</v>
      </c>
      <c r="B248" s="5" t="s">
        <v>322</v>
      </c>
      <c r="C248" s="5" t="s">
        <v>24</v>
      </c>
      <c r="D248" s="5">
        <v>33064</v>
      </c>
      <c r="E248" s="5"/>
      <c r="F248" s="5"/>
      <c r="G248" s="5"/>
      <c r="H248" s="5"/>
      <c r="I248" s="5"/>
      <c r="J248" s="5"/>
      <c r="K248" s="5">
        <v>220203</v>
      </c>
      <c r="L248" s="5" t="str">
        <f>"00000HR060"</f>
        <v>00000HR060</v>
      </c>
      <c r="M248" s="5" t="s">
        <v>155</v>
      </c>
      <c r="N248" s="5" t="s">
        <v>368</v>
      </c>
      <c r="O248" s="5"/>
      <c r="P248" s="5"/>
      <c r="Q248" s="5"/>
      <c r="R248" s="5" t="s">
        <v>504</v>
      </c>
    </row>
    <row r="249" spans="1:18" x14ac:dyDescent="0.25">
      <c r="A249" s="5">
        <v>2040</v>
      </c>
      <c r="B249" s="5" t="s">
        <v>322</v>
      </c>
      <c r="C249" s="5" t="s">
        <v>24</v>
      </c>
      <c r="D249" s="5">
        <v>33064</v>
      </c>
      <c r="E249" s="5" t="s">
        <v>34</v>
      </c>
      <c r="F249" s="5" t="s">
        <v>369</v>
      </c>
      <c r="G249" s="5" t="s">
        <v>36</v>
      </c>
      <c r="H249" s="5">
        <v>1</v>
      </c>
      <c r="I249" s="5"/>
      <c r="J249" s="5"/>
      <c r="K249" s="5">
        <v>220203</v>
      </c>
      <c r="L249" s="5" t="str">
        <f>"00000HR063"</f>
        <v>00000HR063</v>
      </c>
      <c r="M249" s="5" t="s">
        <v>25</v>
      </c>
      <c r="N249" s="5" t="s">
        <v>370</v>
      </c>
      <c r="O249" s="5"/>
      <c r="P249" s="5"/>
      <c r="Q249" s="5"/>
      <c r="R249" s="5" t="s">
        <v>504</v>
      </c>
    </row>
    <row r="250" spans="1:18" x14ac:dyDescent="0.25">
      <c r="A250" s="11">
        <v>2040</v>
      </c>
      <c r="B250" s="11" t="s">
        <v>322</v>
      </c>
      <c r="C250" s="11" t="s">
        <v>24</v>
      </c>
      <c r="D250" s="11">
        <v>33064</v>
      </c>
      <c r="E250" s="11"/>
      <c r="F250" s="11"/>
      <c r="G250" s="11"/>
      <c r="H250" s="11"/>
      <c r="I250" s="11"/>
      <c r="J250" s="11"/>
      <c r="K250" s="11">
        <v>220203</v>
      </c>
      <c r="L250" s="11" t="str">
        <f>"00000HQW5A"</f>
        <v>00000HQW5A</v>
      </c>
      <c r="M250" s="11" t="s">
        <v>25</v>
      </c>
      <c r="N250" s="11" t="s">
        <v>371</v>
      </c>
      <c r="O250" s="11"/>
      <c r="P250" s="11"/>
      <c r="Q250" s="11"/>
      <c r="R250" s="11" t="s">
        <v>504</v>
      </c>
    </row>
    <row r="251" spans="1:18" x14ac:dyDescent="0.25">
      <c r="A251" s="3">
        <v>1650</v>
      </c>
      <c r="B251" s="3" t="s">
        <v>372</v>
      </c>
      <c r="C251" s="3" t="s">
        <v>24</v>
      </c>
      <c r="D251" s="3">
        <v>33064</v>
      </c>
      <c r="E251" s="3" t="s">
        <v>17</v>
      </c>
      <c r="F251" s="3" t="s">
        <v>30</v>
      </c>
      <c r="G251" s="3"/>
      <c r="H251" s="3"/>
      <c r="I251" s="3"/>
      <c r="J251" s="3"/>
      <c r="K251" s="3">
        <v>220203</v>
      </c>
      <c r="L251" s="3" t="str">
        <f>"00000HQZPP"</f>
        <v>00000HQZPP</v>
      </c>
      <c r="M251" s="3" t="s">
        <v>373</v>
      </c>
      <c r="N251" s="3" t="s">
        <v>374</v>
      </c>
      <c r="O251" s="3"/>
      <c r="P251" s="3"/>
      <c r="Q251" s="3"/>
      <c r="R251" s="3" t="s">
        <v>502</v>
      </c>
    </row>
    <row r="252" spans="1:18" x14ac:dyDescent="0.25">
      <c r="A252" s="3">
        <v>1650</v>
      </c>
      <c r="B252" s="3" t="s">
        <v>372</v>
      </c>
      <c r="C252" s="3" t="s">
        <v>24</v>
      </c>
      <c r="D252" s="3">
        <v>33064</v>
      </c>
      <c r="E252" s="3"/>
      <c r="F252" s="3"/>
      <c r="G252" s="3"/>
      <c r="H252" s="3"/>
      <c r="I252" s="3"/>
      <c r="J252" s="3"/>
      <c r="K252" s="3">
        <v>220203</v>
      </c>
      <c r="L252" s="3" t="str">
        <f>"00000HQYW4"</f>
        <v>00000HQYW4</v>
      </c>
      <c r="M252" s="3" t="s">
        <v>375</v>
      </c>
      <c r="N252" s="3" t="s">
        <v>376</v>
      </c>
      <c r="O252" s="3" t="s">
        <v>40</v>
      </c>
      <c r="P252" s="3"/>
      <c r="Q252" s="3"/>
      <c r="R252" s="3" t="s">
        <v>502</v>
      </c>
    </row>
    <row r="253" spans="1:18" x14ac:dyDescent="0.25">
      <c r="A253" s="3">
        <v>1678</v>
      </c>
      <c r="B253" s="3" t="s">
        <v>372</v>
      </c>
      <c r="C253" s="3" t="s">
        <v>24</v>
      </c>
      <c r="D253" s="3">
        <v>33064</v>
      </c>
      <c r="E253" s="3"/>
      <c r="F253" s="3"/>
      <c r="G253" s="3"/>
      <c r="H253" s="3"/>
      <c r="I253" s="3"/>
      <c r="J253" s="3"/>
      <c r="K253" s="3">
        <v>220203</v>
      </c>
      <c r="L253" s="3" t="str">
        <f>"00000HQZBN"</f>
        <v>00000HQZBN</v>
      </c>
      <c r="M253" s="3" t="s">
        <v>373</v>
      </c>
      <c r="N253" s="3" t="s">
        <v>377</v>
      </c>
      <c r="O253" s="3"/>
      <c r="P253" s="3"/>
      <c r="Q253" s="3"/>
      <c r="R253" s="3">
        <v>1712</v>
      </c>
    </row>
    <row r="254" spans="1:18" x14ac:dyDescent="0.25">
      <c r="A254" s="1">
        <v>1712</v>
      </c>
      <c r="B254" s="1" t="s">
        <v>372</v>
      </c>
      <c r="C254" s="1" t="s">
        <v>24</v>
      </c>
      <c r="D254" s="1">
        <v>33064</v>
      </c>
      <c r="K254">
        <v>220203</v>
      </c>
      <c r="L254" t="str">
        <f>"00000HR07C"</f>
        <v>00000HR07C</v>
      </c>
      <c r="M254" t="s">
        <v>378</v>
      </c>
      <c r="N254" t="s">
        <v>379</v>
      </c>
    </row>
    <row r="255" spans="1:18" x14ac:dyDescent="0.25">
      <c r="A255" s="1">
        <v>1724</v>
      </c>
      <c r="B255" s="1" t="s">
        <v>372</v>
      </c>
      <c r="C255" s="1" t="s">
        <v>24</v>
      </c>
      <c r="D255" s="1">
        <v>33064</v>
      </c>
      <c r="E255" t="s">
        <v>150</v>
      </c>
      <c r="F255" t="s">
        <v>380</v>
      </c>
      <c r="K255">
        <v>220203</v>
      </c>
      <c r="L255" t="str">
        <f>"00000HQZRH"</f>
        <v>00000HQZRH</v>
      </c>
      <c r="M255" t="s">
        <v>378</v>
      </c>
      <c r="N255" t="s">
        <v>381</v>
      </c>
    </row>
    <row r="256" spans="1:18" x14ac:dyDescent="0.25">
      <c r="A256" s="1">
        <v>1724</v>
      </c>
      <c r="B256" s="1" t="s">
        <v>372</v>
      </c>
      <c r="C256" s="1" t="s">
        <v>24</v>
      </c>
      <c r="D256" s="1">
        <v>33064</v>
      </c>
      <c r="K256">
        <v>220203</v>
      </c>
      <c r="L256" t="str">
        <f>"00000HQZPW"</f>
        <v>00000HQZPW</v>
      </c>
      <c r="M256" t="s">
        <v>378</v>
      </c>
      <c r="N256" t="s">
        <v>382</v>
      </c>
    </row>
    <row r="257" spans="1:18" x14ac:dyDescent="0.25">
      <c r="A257" s="1">
        <v>1736</v>
      </c>
      <c r="B257" s="1" t="s">
        <v>372</v>
      </c>
      <c r="C257" s="1" t="s">
        <v>24</v>
      </c>
      <c r="D257" s="1">
        <v>33064</v>
      </c>
      <c r="K257">
        <v>220203</v>
      </c>
      <c r="L257" t="str">
        <f>"00000HR1YP"</f>
        <v>00000HR1YP</v>
      </c>
      <c r="M257" t="s">
        <v>383</v>
      </c>
      <c r="N257" t="s">
        <v>384</v>
      </c>
    </row>
    <row r="258" spans="1:18" x14ac:dyDescent="0.25">
      <c r="A258" s="1">
        <v>1748</v>
      </c>
      <c r="B258" s="1" t="s">
        <v>372</v>
      </c>
      <c r="C258" s="1" t="s">
        <v>24</v>
      </c>
      <c r="D258" s="1">
        <v>33064</v>
      </c>
      <c r="K258">
        <v>220203</v>
      </c>
      <c r="L258" t="str">
        <f>"00000HQXZN"</f>
        <v>00000HQXZN</v>
      </c>
      <c r="M258" t="s">
        <v>383</v>
      </c>
      <c r="N258" t="s">
        <v>385</v>
      </c>
    </row>
    <row r="259" spans="1:18" x14ac:dyDescent="0.25">
      <c r="A259" s="1">
        <v>1760</v>
      </c>
      <c r="B259" s="1" t="s">
        <v>372</v>
      </c>
      <c r="C259" s="1" t="s">
        <v>24</v>
      </c>
      <c r="D259" s="1">
        <v>33064</v>
      </c>
      <c r="K259">
        <v>220203</v>
      </c>
      <c r="L259" t="str">
        <f>"00000HQW4W"</f>
        <v>00000HQW4W</v>
      </c>
      <c r="M259" t="s">
        <v>386</v>
      </c>
      <c r="N259" t="s">
        <v>387</v>
      </c>
    </row>
    <row r="260" spans="1:18" x14ac:dyDescent="0.25">
      <c r="A260" s="3">
        <v>1769</v>
      </c>
      <c r="B260" s="3" t="s">
        <v>372</v>
      </c>
      <c r="C260" s="3" t="s">
        <v>24</v>
      </c>
      <c r="D260" s="3">
        <v>33064</v>
      </c>
      <c r="E260" s="3"/>
      <c r="F260" s="3"/>
      <c r="G260" s="3"/>
      <c r="H260" s="3"/>
      <c r="I260" s="3"/>
      <c r="J260" s="3"/>
      <c r="K260" s="3">
        <v>220203</v>
      </c>
      <c r="L260" s="3" t="str">
        <f>"00000HQZPF"</f>
        <v>00000HQZPF</v>
      </c>
      <c r="M260" s="3" t="s">
        <v>51</v>
      </c>
      <c r="N260" s="3" t="s">
        <v>388</v>
      </c>
      <c r="O260" s="3"/>
      <c r="P260" s="3"/>
      <c r="Q260" s="3"/>
      <c r="R260" s="3" t="s">
        <v>503</v>
      </c>
    </row>
    <row r="261" spans="1:18" x14ac:dyDescent="0.25">
      <c r="A261" s="1">
        <v>1772</v>
      </c>
      <c r="B261" s="1" t="s">
        <v>372</v>
      </c>
      <c r="C261" s="1" t="s">
        <v>24</v>
      </c>
      <c r="D261" s="1">
        <v>33064</v>
      </c>
      <c r="K261">
        <v>220203</v>
      </c>
      <c r="L261" t="str">
        <f>"00000HR2DE"</f>
        <v>00000HR2DE</v>
      </c>
      <c r="M261" t="s">
        <v>386</v>
      </c>
      <c r="N261" t="s">
        <v>389</v>
      </c>
    </row>
    <row r="262" spans="1:18" x14ac:dyDescent="0.25">
      <c r="A262" s="1">
        <v>1784</v>
      </c>
      <c r="B262" s="1" t="s">
        <v>372</v>
      </c>
      <c r="C262" s="1" t="s">
        <v>24</v>
      </c>
      <c r="D262" s="1">
        <v>33064</v>
      </c>
      <c r="K262">
        <v>220203</v>
      </c>
      <c r="L262" t="str">
        <f>"00000HR1Y8"</f>
        <v>00000HR1Y8</v>
      </c>
      <c r="M262" t="s">
        <v>390</v>
      </c>
      <c r="N262" t="s">
        <v>391</v>
      </c>
    </row>
    <row r="263" spans="1:18" x14ac:dyDescent="0.25">
      <c r="A263" s="1">
        <v>1708</v>
      </c>
      <c r="B263" s="1" t="s">
        <v>392</v>
      </c>
      <c r="C263" s="1" t="s">
        <v>24</v>
      </c>
      <c r="D263" s="1">
        <v>33064</v>
      </c>
      <c r="K263">
        <v>220203</v>
      </c>
      <c r="L263" t="str">
        <f>"00000HQYZR"</f>
        <v>00000HQYZR</v>
      </c>
      <c r="M263" t="s">
        <v>278</v>
      </c>
      <c r="N263" t="s">
        <v>393</v>
      </c>
    </row>
    <row r="264" spans="1:18" x14ac:dyDescent="0.25">
      <c r="A264" s="1">
        <v>1709</v>
      </c>
      <c r="B264" s="1" t="s">
        <v>392</v>
      </c>
      <c r="C264" s="1" t="s">
        <v>24</v>
      </c>
      <c r="D264" s="1">
        <v>33064</v>
      </c>
      <c r="K264">
        <v>220203</v>
      </c>
      <c r="L264" t="str">
        <f>"00000HQXZQ"</f>
        <v>00000HQXZQ</v>
      </c>
      <c r="M264" t="s">
        <v>378</v>
      </c>
      <c r="N264" t="s">
        <v>394</v>
      </c>
    </row>
    <row r="265" spans="1:18" x14ac:dyDescent="0.25">
      <c r="A265" s="1">
        <v>1716</v>
      </c>
      <c r="B265" s="1" t="s">
        <v>392</v>
      </c>
      <c r="C265" s="1" t="s">
        <v>24</v>
      </c>
      <c r="D265" s="1">
        <v>33064</v>
      </c>
      <c r="K265">
        <v>220203</v>
      </c>
      <c r="L265" t="str">
        <f>"00000HQZFG"</f>
        <v>00000HQZFG</v>
      </c>
      <c r="M265" t="s">
        <v>278</v>
      </c>
      <c r="N265" t="s">
        <v>395</v>
      </c>
    </row>
    <row r="266" spans="1:18" x14ac:dyDescent="0.25">
      <c r="A266" s="1">
        <v>1717</v>
      </c>
      <c r="B266" s="1" t="s">
        <v>392</v>
      </c>
      <c r="C266" s="1" t="s">
        <v>24</v>
      </c>
      <c r="D266" s="1">
        <v>33064</v>
      </c>
      <c r="K266">
        <v>220203</v>
      </c>
      <c r="L266" t="str">
        <f>"00000HR05X"</f>
        <v>00000HR05X</v>
      </c>
      <c r="M266" t="s">
        <v>378</v>
      </c>
      <c r="N266" t="s">
        <v>396</v>
      </c>
    </row>
    <row r="267" spans="1:18" x14ac:dyDescent="0.25">
      <c r="A267" s="1">
        <v>1724</v>
      </c>
      <c r="B267" s="1" t="s">
        <v>392</v>
      </c>
      <c r="C267" s="1" t="s">
        <v>24</v>
      </c>
      <c r="D267" s="1">
        <v>33064</v>
      </c>
      <c r="K267">
        <v>220203</v>
      </c>
      <c r="L267" t="str">
        <f>"00000HQW5C"</f>
        <v>00000HQW5C</v>
      </c>
      <c r="M267" t="s">
        <v>286</v>
      </c>
      <c r="N267" t="s">
        <v>397</v>
      </c>
    </row>
    <row r="268" spans="1:18" x14ac:dyDescent="0.25">
      <c r="A268" s="1">
        <v>1725</v>
      </c>
      <c r="B268" s="1" t="s">
        <v>392</v>
      </c>
      <c r="C268" s="1" t="s">
        <v>24</v>
      </c>
      <c r="D268" s="1">
        <v>33064</v>
      </c>
      <c r="K268">
        <v>220203</v>
      </c>
      <c r="L268" t="str">
        <f>"00000HR2E6"</f>
        <v>00000HR2E6</v>
      </c>
      <c r="M268" t="s">
        <v>383</v>
      </c>
      <c r="N268" t="s">
        <v>398</v>
      </c>
    </row>
    <row r="269" spans="1:18" x14ac:dyDescent="0.25">
      <c r="A269" s="1">
        <v>1732</v>
      </c>
      <c r="B269" s="1" t="s">
        <v>392</v>
      </c>
      <c r="C269" s="1" t="s">
        <v>24</v>
      </c>
      <c r="D269" s="1">
        <v>33064</v>
      </c>
      <c r="K269">
        <v>220203</v>
      </c>
      <c r="L269" t="str">
        <f>"00000HR1Y1"</f>
        <v>00000HR1Y1</v>
      </c>
      <c r="M269" t="s">
        <v>286</v>
      </c>
      <c r="N269" t="s">
        <v>399</v>
      </c>
    </row>
    <row r="270" spans="1:18" x14ac:dyDescent="0.25">
      <c r="A270" s="1">
        <v>1733</v>
      </c>
      <c r="B270" s="1" t="s">
        <v>392</v>
      </c>
      <c r="C270" s="1" t="s">
        <v>24</v>
      </c>
      <c r="D270" s="1">
        <v>33064</v>
      </c>
      <c r="K270">
        <v>220203</v>
      </c>
      <c r="L270" t="str">
        <f>"00000HQZ02"</f>
        <v>00000HQZ02</v>
      </c>
      <c r="M270" t="s">
        <v>383</v>
      </c>
      <c r="N270" t="s">
        <v>400</v>
      </c>
    </row>
    <row r="271" spans="1:18" x14ac:dyDescent="0.25">
      <c r="A271" s="1">
        <v>1740</v>
      </c>
      <c r="B271" s="1" t="s">
        <v>392</v>
      </c>
      <c r="C271" s="1" t="s">
        <v>24</v>
      </c>
      <c r="D271" s="1">
        <v>33064</v>
      </c>
      <c r="K271">
        <v>220203</v>
      </c>
      <c r="L271" t="str">
        <f>"00000HR0BV"</f>
        <v>00000HR0BV</v>
      </c>
      <c r="M271" t="s">
        <v>290</v>
      </c>
      <c r="N271" t="s">
        <v>401</v>
      </c>
    </row>
    <row r="272" spans="1:18" x14ac:dyDescent="0.25">
      <c r="A272" s="1">
        <v>1741</v>
      </c>
      <c r="B272" s="1" t="s">
        <v>392</v>
      </c>
      <c r="C272" s="1" t="s">
        <v>24</v>
      </c>
      <c r="D272" s="1">
        <v>33064</v>
      </c>
      <c r="K272">
        <v>220203</v>
      </c>
      <c r="L272" t="str">
        <f>"00000HQWK9"</f>
        <v>00000HQWK9</v>
      </c>
      <c r="M272" t="s">
        <v>386</v>
      </c>
      <c r="N272" t="s">
        <v>402</v>
      </c>
    </row>
    <row r="273" spans="1:18" x14ac:dyDescent="0.25">
      <c r="A273" s="1">
        <v>1749</v>
      </c>
      <c r="B273" s="1" t="s">
        <v>392</v>
      </c>
      <c r="C273" s="1" t="s">
        <v>24</v>
      </c>
      <c r="D273" s="1">
        <v>33064</v>
      </c>
      <c r="K273">
        <v>220203</v>
      </c>
      <c r="L273" t="str">
        <f>"00000HQYZF"</f>
        <v>00000HQYZF</v>
      </c>
      <c r="M273" t="s">
        <v>390</v>
      </c>
      <c r="N273" t="s">
        <v>403</v>
      </c>
    </row>
    <row r="274" spans="1:18" x14ac:dyDescent="0.25">
      <c r="A274" s="1">
        <v>1754</v>
      </c>
      <c r="B274" s="1" t="s">
        <v>392</v>
      </c>
      <c r="C274" s="1" t="s">
        <v>24</v>
      </c>
      <c r="D274" s="1">
        <v>33064</v>
      </c>
      <c r="K274">
        <v>220203</v>
      </c>
      <c r="L274" t="str">
        <f>"00000HQZFZ"</f>
        <v>00000HQZFZ</v>
      </c>
      <c r="M274" t="s">
        <v>295</v>
      </c>
      <c r="N274" t="s">
        <v>404</v>
      </c>
    </row>
    <row r="275" spans="1:18" x14ac:dyDescent="0.25">
      <c r="A275" s="1">
        <v>1757</v>
      </c>
      <c r="B275" s="1" t="s">
        <v>392</v>
      </c>
      <c r="C275" s="1" t="s">
        <v>24</v>
      </c>
      <c r="D275" s="1">
        <v>33064</v>
      </c>
      <c r="K275">
        <v>220203</v>
      </c>
      <c r="L275" t="str">
        <f>"0000BMHIR6"</f>
        <v>0000BMHIR6</v>
      </c>
      <c r="M275" t="s">
        <v>405</v>
      </c>
      <c r="N275" t="s">
        <v>406</v>
      </c>
    </row>
    <row r="276" spans="1:18" x14ac:dyDescent="0.25">
      <c r="A276" s="1">
        <v>1765</v>
      </c>
      <c r="B276" s="1" t="s">
        <v>392</v>
      </c>
      <c r="C276" s="1" t="s">
        <v>24</v>
      </c>
      <c r="D276" s="1">
        <v>33064</v>
      </c>
      <c r="K276">
        <v>220203</v>
      </c>
      <c r="L276" t="str">
        <f>"00000HR0QQ"</f>
        <v>00000HR0QQ</v>
      </c>
      <c r="M276" t="s">
        <v>405</v>
      </c>
      <c r="N276" t="s">
        <v>407</v>
      </c>
    </row>
    <row r="277" spans="1:18" x14ac:dyDescent="0.25">
      <c r="A277" s="1">
        <v>1768</v>
      </c>
      <c r="B277" s="1" t="s">
        <v>392</v>
      </c>
      <c r="C277" s="1" t="s">
        <v>24</v>
      </c>
      <c r="D277" s="1">
        <v>33064</v>
      </c>
      <c r="K277">
        <v>220203</v>
      </c>
      <c r="L277" t="str">
        <f>"00000HQYUY"</f>
        <v>00000HQYUY</v>
      </c>
      <c r="M277" t="s">
        <v>295</v>
      </c>
      <c r="N277" t="s">
        <v>408</v>
      </c>
    </row>
    <row r="278" spans="1:18" x14ac:dyDescent="0.25">
      <c r="A278" s="1">
        <v>1773</v>
      </c>
      <c r="B278" s="1" t="s">
        <v>392</v>
      </c>
      <c r="C278" s="1" t="s">
        <v>24</v>
      </c>
      <c r="D278" s="1">
        <v>33064</v>
      </c>
      <c r="K278">
        <v>220203</v>
      </c>
      <c r="L278" t="str">
        <f>"00000HR2D8"</f>
        <v>00000HR2D8</v>
      </c>
      <c r="M278" t="s">
        <v>405</v>
      </c>
      <c r="N278" t="s">
        <v>409</v>
      </c>
    </row>
    <row r="279" spans="1:18" x14ac:dyDescent="0.25">
      <c r="A279" s="1">
        <v>1800</v>
      </c>
      <c r="B279" s="1" t="s">
        <v>392</v>
      </c>
      <c r="C279" s="1" t="s">
        <v>24</v>
      </c>
      <c r="D279" s="1">
        <v>33064</v>
      </c>
      <c r="K279">
        <v>220203</v>
      </c>
      <c r="L279" t="str">
        <f>"00000HQYVK"</f>
        <v>00000HQYVK</v>
      </c>
      <c r="M279" t="s">
        <v>298</v>
      </c>
      <c r="N279" t="s">
        <v>410</v>
      </c>
    </row>
    <row r="280" spans="1:18" x14ac:dyDescent="0.25">
      <c r="A280" s="1">
        <v>1801</v>
      </c>
      <c r="B280" s="1" t="s">
        <v>392</v>
      </c>
      <c r="C280" s="1" t="s">
        <v>24</v>
      </c>
      <c r="D280" s="1">
        <v>33064</v>
      </c>
      <c r="K280">
        <v>220203</v>
      </c>
      <c r="L280" t="str">
        <f>"00000HQZW4"</f>
        <v>00000HQZW4</v>
      </c>
      <c r="M280" t="s">
        <v>405</v>
      </c>
      <c r="N280" t="s">
        <v>411</v>
      </c>
    </row>
    <row r="281" spans="1:18" x14ac:dyDescent="0.25">
      <c r="A281" s="3">
        <v>1806</v>
      </c>
      <c r="B281" s="3" t="s">
        <v>392</v>
      </c>
      <c r="C281" s="3" t="s">
        <v>24</v>
      </c>
      <c r="D281" s="3">
        <v>33064</v>
      </c>
      <c r="E281" s="3"/>
      <c r="F281" s="3"/>
      <c r="G281" s="3"/>
      <c r="H281" s="3"/>
      <c r="I281" s="3"/>
      <c r="J281" s="3"/>
      <c r="K281" s="3">
        <v>220203</v>
      </c>
      <c r="L281" s="3" t="str">
        <f>"00000HR0QZ"</f>
        <v>00000HR0QZ</v>
      </c>
      <c r="M281" s="3" t="s">
        <v>298</v>
      </c>
      <c r="N281" s="3" t="s">
        <v>412</v>
      </c>
      <c r="O281" s="3"/>
      <c r="P281" s="3"/>
      <c r="Q281" s="3"/>
      <c r="R281" s="3" t="s">
        <v>501</v>
      </c>
    </row>
    <row r="282" spans="1:18" x14ac:dyDescent="0.25">
      <c r="A282" s="1">
        <v>1808</v>
      </c>
      <c r="B282" s="1" t="s">
        <v>392</v>
      </c>
      <c r="C282" s="1" t="s">
        <v>24</v>
      </c>
      <c r="D282" s="1">
        <v>33064</v>
      </c>
      <c r="K282">
        <v>220203</v>
      </c>
      <c r="L282" t="str">
        <f>"00000HQYW7"</f>
        <v>00000HQYW7</v>
      </c>
      <c r="M282" t="s">
        <v>298</v>
      </c>
      <c r="N282" t="s">
        <v>413</v>
      </c>
    </row>
    <row r="283" spans="1:18" x14ac:dyDescent="0.25">
      <c r="A283" s="1">
        <v>1809</v>
      </c>
      <c r="B283" s="1" t="s">
        <v>392</v>
      </c>
      <c r="C283" s="1" t="s">
        <v>24</v>
      </c>
      <c r="D283" s="1">
        <v>33064</v>
      </c>
      <c r="K283">
        <v>220203</v>
      </c>
      <c r="L283" t="str">
        <f>"00000HQZAL"</f>
        <v>00000HQZAL</v>
      </c>
      <c r="M283" t="s">
        <v>414</v>
      </c>
      <c r="N283" t="s">
        <v>415</v>
      </c>
    </row>
    <row r="284" spans="1:18" x14ac:dyDescent="0.25">
      <c r="A284" s="1">
        <v>1816</v>
      </c>
      <c r="B284" s="1" t="s">
        <v>392</v>
      </c>
      <c r="C284" s="1" t="s">
        <v>24</v>
      </c>
      <c r="D284" s="1">
        <v>33064</v>
      </c>
      <c r="K284">
        <v>220203</v>
      </c>
      <c r="L284" t="str">
        <f>"00000HQYZX"</f>
        <v>00000HQYZX</v>
      </c>
      <c r="M284" t="s">
        <v>304</v>
      </c>
      <c r="N284" t="s">
        <v>416</v>
      </c>
    </row>
    <row r="285" spans="1:18" x14ac:dyDescent="0.25">
      <c r="A285" s="1">
        <v>1817</v>
      </c>
      <c r="B285" s="1" t="s">
        <v>392</v>
      </c>
      <c r="C285" s="1" t="s">
        <v>24</v>
      </c>
      <c r="D285" s="1">
        <v>33064</v>
      </c>
      <c r="K285">
        <v>220203</v>
      </c>
      <c r="L285" t="str">
        <f>"00000HR0MB"</f>
        <v>00000HR0MB</v>
      </c>
      <c r="M285" t="s">
        <v>414</v>
      </c>
      <c r="N285" t="s">
        <v>417</v>
      </c>
    </row>
    <row r="286" spans="1:18" x14ac:dyDescent="0.25">
      <c r="A286" s="1">
        <v>1824</v>
      </c>
      <c r="B286" s="1" t="s">
        <v>392</v>
      </c>
      <c r="C286" s="1" t="s">
        <v>24</v>
      </c>
      <c r="D286" s="1">
        <v>33064</v>
      </c>
      <c r="K286">
        <v>220203</v>
      </c>
      <c r="L286" t="str">
        <f>"00000HQXXZ"</f>
        <v>00000HQXXZ</v>
      </c>
      <c r="M286" t="s">
        <v>304</v>
      </c>
      <c r="N286" t="s">
        <v>418</v>
      </c>
    </row>
    <row r="287" spans="1:18" x14ac:dyDescent="0.25">
      <c r="A287" s="1">
        <v>1825</v>
      </c>
      <c r="B287" s="1" t="s">
        <v>392</v>
      </c>
      <c r="C287" s="1" t="s">
        <v>24</v>
      </c>
      <c r="D287" s="1">
        <v>33064</v>
      </c>
      <c r="K287">
        <v>220203</v>
      </c>
      <c r="L287" t="str">
        <f>"00000HQXXN"</f>
        <v>00000HQXXN</v>
      </c>
      <c r="M287" t="s">
        <v>419</v>
      </c>
      <c r="N287" t="s">
        <v>420</v>
      </c>
    </row>
    <row r="288" spans="1:18" x14ac:dyDescent="0.25">
      <c r="A288" s="1">
        <v>1836</v>
      </c>
      <c r="B288" s="1" t="s">
        <v>392</v>
      </c>
      <c r="C288" s="1" t="s">
        <v>24</v>
      </c>
      <c r="D288" s="1">
        <v>33064</v>
      </c>
      <c r="K288">
        <v>220203</v>
      </c>
      <c r="L288" t="str">
        <f>"00000HR1XU"</f>
        <v>00000HR1XU</v>
      </c>
      <c r="M288" t="s">
        <v>308</v>
      </c>
      <c r="N288" t="s">
        <v>308</v>
      </c>
    </row>
    <row r="289" spans="1:17" x14ac:dyDescent="0.25">
      <c r="A289" s="1">
        <v>1837</v>
      </c>
      <c r="B289" s="1" t="s">
        <v>392</v>
      </c>
      <c r="C289" s="1" t="s">
        <v>24</v>
      </c>
      <c r="D289" s="1">
        <v>33064</v>
      </c>
      <c r="K289">
        <v>220203</v>
      </c>
      <c r="L289" t="str">
        <f>"00000HR2DF"</f>
        <v>00000HR2DF</v>
      </c>
      <c r="M289" t="s">
        <v>419</v>
      </c>
      <c r="N289" t="s">
        <v>419</v>
      </c>
    </row>
    <row r="290" spans="1:17" x14ac:dyDescent="0.25">
      <c r="A290" s="1">
        <v>1848</v>
      </c>
      <c r="B290" s="1" t="s">
        <v>392</v>
      </c>
      <c r="C290" s="1" t="s">
        <v>24</v>
      </c>
      <c r="D290" s="1">
        <v>33064</v>
      </c>
      <c r="K290">
        <v>220203</v>
      </c>
      <c r="L290" t="str">
        <f>"00000HQYV6"</f>
        <v>00000HQYV6</v>
      </c>
      <c r="M290" t="s">
        <v>308</v>
      </c>
      <c r="N290" t="s">
        <v>421</v>
      </c>
    </row>
    <row r="291" spans="1:17" x14ac:dyDescent="0.25">
      <c r="A291" s="1">
        <v>1849</v>
      </c>
      <c r="B291" s="1" t="s">
        <v>392</v>
      </c>
      <c r="C291" s="1" t="s">
        <v>24</v>
      </c>
      <c r="D291" s="1">
        <v>33064</v>
      </c>
      <c r="K291">
        <v>220203</v>
      </c>
      <c r="L291" t="str">
        <f>"00000HQW53"</f>
        <v>00000HQW53</v>
      </c>
      <c r="M291" t="s">
        <v>422</v>
      </c>
      <c r="N291" t="s">
        <v>423</v>
      </c>
    </row>
    <row r="292" spans="1:17" x14ac:dyDescent="0.25">
      <c r="A292" s="1">
        <v>1860</v>
      </c>
      <c r="B292" s="1" t="s">
        <v>392</v>
      </c>
      <c r="C292" s="1" t="s">
        <v>24</v>
      </c>
      <c r="D292" s="1">
        <v>33064</v>
      </c>
      <c r="K292">
        <v>220203</v>
      </c>
      <c r="L292" t="str">
        <f>"00000HQWL4"</f>
        <v>00000HQWL4</v>
      </c>
      <c r="M292" t="s">
        <v>313</v>
      </c>
      <c r="N292" t="s">
        <v>424</v>
      </c>
      <c r="O292" t="s">
        <v>40</v>
      </c>
    </row>
    <row r="293" spans="1:17" x14ac:dyDescent="0.25">
      <c r="A293" s="1">
        <v>1861</v>
      </c>
      <c r="B293" s="1" t="s">
        <v>392</v>
      </c>
      <c r="C293" s="1" t="s">
        <v>24</v>
      </c>
      <c r="D293" s="1">
        <v>33064</v>
      </c>
      <c r="K293">
        <v>220203</v>
      </c>
      <c r="L293" t="str">
        <f>"00000HQWK0"</f>
        <v>00000HQWK0</v>
      </c>
      <c r="M293" t="s">
        <v>422</v>
      </c>
      <c r="N293" t="s">
        <v>425</v>
      </c>
    </row>
    <row r="294" spans="1:17" x14ac:dyDescent="0.25">
      <c r="A294" s="1">
        <v>1872</v>
      </c>
      <c r="B294" s="1" t="s">
        <v>392</v>
      </c>
      <c r="C294" s="1" t="s">
        <v>24</v>
      </c>
      <c r="D294" s="1">
        <v>33064</v>
      </c>
      <c r="K294">
        <v>220203</v>
      </c>
      <c r="L294" t="str">
        <f>"00000HR1J3"</f>
        <v>00000HR1J3</v>
      </c>
      <c r="M294" t="s">
        <v>313</v>
      </c>
      <c r="N294" t="s">
        <v>426</v>
      </c>
    </row>
    <row r="295" spans="1:17" x14ac:dyDescent="0.25">
      <c r="A295" s="1">
        <v>1873</v>
      </c>
      <c r="B295" s="1" t="s">
        <v>392</v>
      </c>
      <c r="C295" s="1" t="s">
        <v>24</v>
      </c>
      <c r="D295" s="1">
        <v>33064</v>
      </c>
      <c r="K295">
        <v>220203</v>
      </c>
      <c r="L295" t="str">
        <f>"00000HQYZ5"</f>
        <v>00000HQYZ5</v>
      </c>
      <c r="M295" t="s">
        <v>427</v>
      </c>
      <c r="N295" t="s">
        <v>428</v>
      </c>
    </row>
    <row r="296" spans="1:17" x14ac:dyDescent="0.25">
      <c r="A296" s="1">
        <v>1884</v>
      </c>
      <c r="B296" s="1" t="s">
        <v>392</v>
      </c>
      <c r="C296" s="1" t="s">
        <v>24</v>
      </c>
      <c r="D296" s="1">
        <v>33064</v>
      </c>
      <c r="K296">
        <v>220203</v>
      </c>
      <c r="L296" t="str">
        <f>"00000HR05P"</f>
        <v>00000HR05P</v>
      </c>
      <c r="M296" t="s">
        <v>318</v>
      </c>
      <c r="N296" t="s">
        <v>429</v>
      </c>
    </row>
    <row r="297" spans="1:17" x14ac:dyDescent="0.25">
      <c r="A297" s="1">
        <v>1889</v>
      </c>
      <c r="B297" s="1" t="s">
        <v>392</v>
      </c>
      <c r="C297" s="1" t="s">
        <v>24</v>
      </c>
      <c r="D297" s="1">
        <v>33064</v>
      </c>
      <c r="K297">
        <v>220203</v>
      </c>
      <c r="L297" t="str">
        <f>"00000HQZRI"</f>
        <v>00000HQZRI</v>
      </c>
      <c r="M297" t="s">
        <v>427</v>
      </c>
      <c r="N297" t="s">
        <v>430</v>
      </c>
    </row>
    <row r="298" spans="1:17" x14ac:dyDescent="0.25">
      <c r="A298" s="1">
        <v>1896</v>
      </c>
      <c r="B298" s="1" t="s">
        <v>392</v>
      </c>
      <c r="C298" s="1" t="s">
        <v>24</v>
      </c>
      <c r="D298" s="1">
        <v>33064</v>
      </c>
      <c r="K298">
        <v>220203</v>
      </c>
      <c r="L298" t="str">
        <f>"00000HQZV9"</f>
        <v>00000HQZV9</v>
      </c>
      <c r="M298" t="s">
        <v>318</v>
      </c>
      <c r="N298" t="s">
        <v>431</v>
      </c>
    </row>
    <row r="299" spans="1:17" x14ac:dyDescent="0.25">
      <c r="A299" s="1">
        <v>1516</v>
      </c>
      <c r="B299" s="1" t="s">
        <v>432</v>
      </c>
      <c r="C299" s="1" t="s">
        <v>24</v>
      </c>
      <c r="D299" s="1">
        <v>33064</v>
      </c>
      <c r="E299" s="1"/>
      <c r="F299" s="1"/>
      <c r="G299" s="1"/>
      <c r="H299" s="1"/>
      <c r="I299" s="1"/>
      <c r="J299" s="1"/>
      <c r="K299" s="1">
        <v>220203</v>
      </c>
      <c r="L299" s="1" t="str">
        <f>"00000HQZEY"</f>
        <v>00000HQZEY</v>
      </c>
      <c r="M299" s="1" t="s">
        <v>433</v>
      </c>
      <c r="N299" s="1" t="s">
        <v>434</v>
      </c>
      <c r="O299" s="1"/>
      <c r="P299" s="1"/>
      <c r="Q299" s="1"/>
    </row>
    <row r="300" spans="1:17" x14ac:dyDescent="0.25">
      <c r="A300" s="1">
        <v>1532</v>
      </c>
      <c r="B300" s="1" t="s">
        <v>432</v>
      </c>
      <c r="C300" s="1" t="s">
        <v>24</v>
      </c>
      <c r="D300" s="1">
        <v>33064</v>
      </c>
      <c r="E300" s="1"/>
      <c r="F300" s="1"/>
      <c r="G300" s="1"/>
      <c r="H300" s="1"/>
      <c r="I300" s="1"/>
      <c r="J300" s="1"/>
      <c r="K300" s="1">
        <v>220203</v>
      </c>
      <c r="L300" s="1" t="str">
        <f>"00000HQZQI"</f>
        <v>00000HQZQI</v>
      </c>
      <c r="M300" s="1" t="s">
        <v>433</v>
      </c>
      <c r="N300" s="1" t="s">
        <v>435</v>
      </c>
      <c r="O300" s="1"/>
      <c r="P300" s="1"/>
      <c r="Q300" s="1"/>
    </row>
    <row r="301" spans="1:17" x14ac:dyDescent="0.25">
      <c r="A301" s="1">
        <v>1548</v>
      </c>
      <c r="B301" s="1" t="s">
        <v>432</v>
      </c>
      <c r="C301" s="1" t="s">
        <v>24</v>
      </c>
      <c r="D301" s="1">
        <v>33064</v>
      </c>
      <c r="E301" s="1"/>
      <c r="F301" s="1"/>
      <c r="G301" s="1"/>
      <c r="H301" s="1"/>
      <c r="I301" s="1"/>
      <c r="J301" s="1"/>
      <c r="K301" s="1">
        <v>220203</v>
      </c>
      <c r="L301" s="1" t="str">
        <f>"00000HQWKL"</f>
        <v>00000HQWKL</v>
      </c>
      <c r="M301" s="1" t="s">
        <v>436</v>
      </c>
      <c r="N301" s="1" t="s">
        <v>437</v>
      </c>
      <c r="O301" s="1"/>
      <c r="P301" s="1"/>
      <c r="Q301" s="1"/>
    </row>
    <row r="302" spans="1:17" x14ac:dyDescent="0.25">
      <c r="A302" s="1">
        <v>1564</v>
      </c>
      <c r="B302" s="1" t="s">
        <v>432</v>
      </c>
      <c r="C302" s="1" t="s">
        <v>24</v>
      </c>
      <c r="D302" s="1">
        <v>33064</v>
      </c>
      <c r="E302" s="1"/>
      <c r="F302" s="1"/>
      <c r="G302" s="1"/>
      <c r="H302" s="1"/>
      <c r="I302" s="1"/>
      <c r="J302" s="1"/>
      <c r="K302" s="1">
        <v>220203</v>
      </c>
      <c r="L302" s="1" t="str">
        <f>"00000HQYZT"</f>
        <v>00000HQYZT</v>
      </c>
      <c r="M302" s="1" t="s">
        <v>436</v>
      </c>
      <c r="N302" s="1" t="s">
        <v>438</v>
      </c>
      <c r="O302" s="1"/>
      <c r="P302" s="1"/>
      <c r="Q302" s="1"/>
    </row>
    <row r="303" spans="1:17" x14ac:dyDescent="0.25">
      <c r="A303" s="1">
        <v>1580</v>
      </c>
      <c r="B303" s="1" t="s">
        <v>432</v>
      </c>
      <c r="C303" s="1" t="s">
        <v>24</v>
      </c>
      <c r="D303" s="1">
        <v>33064</v>
      </c>
      <c r="E303" s="1"/>
      <c r="F303" s="1"/>
      <c r="G303" s="1"/>
      <c r="H303" s="1"/>
      <c r="I303" s="1"/>
      <c r="J303" s="1"/>
      <c r="K303" s="1">
        <v>220203</v>
      </c>
      <c r="L303" s="1" t="str">
        <f>"00000HQX0E"</f>
        <v>00000HQX0E</v>
      </c>
      <c r="M303" s="1" t="s">
        <v>439</v>
      </c>
      <c r="N303" s="1" t="s">
        <v>440</v>
      </c>
      <c r="O303" s="1"/>
      <c r="P303" s="1"/>
      <c r="Q303" s="1"/>
    </row>
    <row r="304" spans="1:17" x14ac:dyDescent="0.25">
      <c r="A304" s="1">
        <v>1596</v>
      </c>
      <c r="B304" s="1" t="s">
        <v>432</v>
      </c>
      <c r="C304" s="1" t="s">
        <v>24</v>
      </c>
      <c r="D304" s="1">
        <v>33064</v>
      </c>
      <c r="E304" s="1"/>
      <c r="F304" s="1"/>
      <c r="G304" s="1"/>
      <c r="H304" s="1"/>
      <c r="I304" s="1"/>
      <c r="J304" s="1"/>
      <c r="K304" s="1">
        <v>220203</v>
      </c>
      <c r="L304" s="1" t="str">
        <f>"00000HQZPY"</f>
        <v>00000HQZPY</v>
      </c>
      <c r="M304" s="1" t="s">
        <v>439</v>
      </c>
      <c r="N304" s="1" t="s">
        <v>441</v>
      </c>
      <c r="O304" s="1"/>
      <c r="P304" s="1"/>
      <c r="Q304" s="1"/>
    </row>
    <row r="305" spans="1:18" x14ac:dyDescent="0.25">
      <c r="A305" s="1">
        <v>1616</v>
      </c>
      <c r="B305" s="1" t="s">
        <v>432</v>
      </c>
      <c r="C305" s="1" t="s">
        <v>24</v>
      </c>
      <c r="D305" s="1">
        <v>33064</v>
      </c>
      <c r="E305" s="1"/>
      <c r="F305" s="1"/>
      <c r="G305" s="1"/>
      <c r="H305" s="1"/>
      <c r="I305" s="1"/>
      <c r="J305" s="1"/>
      <c r="K305" s="1">
        <v>220203</v>
      </c>
      <c r="L305" s="1" t="str">
        <f>"00000HQWKV"</f>
        <v>00000HQWKV</v>
      </c>
      <c r="M305" s="1" t="s">
        <v>442</v>
      </c>
      <c r="N305" s="1" t="s">
        <v>443</v>
      </c>
      <c r="O305" s="1"/>
      <c r="P305" s="1"/>
      <c r="Q305" s="1"/>
    </row>
    <row r="306" spans="1:18" x14ac:dyDescent="0.25">
      <c r="A306" s="1">
        <v>1632</v>
      </c>
      <c r="B306" s="1" t="s">
        <v>432</v>
      </c>
      <c r="C306" s="1" t="s">
        <v>24</v>
      </c>
      <c r="D306" s="1">
        <v>33064</v>
      </c>
      <c r="E306" s="1"/>
      <c r="F306" s="1"/>
      <c r="G306" s="1"/>
      <c r="H306" s="1"/>
      <c r="I306" s="1"/>
      <c r="J306" s="1"/>
      <c r="K306" s="1">
        <v>220203</v>
      </c>
      <c r="L306" s="1" t="str">
        <f>"00000HQXY3"</f>
        <v>00000HQXY3</v>
      </c>
      <c r="M306" s="1" t="s">
        <v>442</v>
      </c>
      <c r="N306" s="1" t="s">
        <v>444</v>
      </c>
      <c r="O306" s="1"/>
      <c r="P306" s="1"/>
      <c r="Q306" s="1"/>
    </row>
    <row r="307" spans="1:18" x14ac:dyDescent="0.25">
      <c r="A307" s="1">
        <v>1648</v>
      </c>
      <c r="B307" s="1" t="s">
        <v>432</v>
      </c>
      <c r="C307" s="1" t="s">
        <v>24</v>
      </c>
      <c r="D307" s="1">
        <v>33064</v>
      </c>
      <c r="E307" s="1"/>
      <c r="F307" s="1"/>
      <c r="G307" s="1"/>
      <c r="H307" s="1"/>
      <c r="I307" s="1"/>
      <c r="J307" s="1"/>
      <c r="K307" s="1">
        <v>220203</v>
      </c>
      <c r="L307" s="1" t="str">
        <f>"00000HQYVL"</f>
        <v>00000HQYVL</v>
      </c>
      <c r="M307" s="1" t="s">
        <v>445</v>
      </c>
      <c r="N307" s="1" t="s">
        <v>446</v>
      </c>
      <c r="O307" s="1"/>
      <c r="P307" s="1"/>
      <c r="Q307" s="1"/>
    </row>
    <row r="308" spans="1:18" x14ac:dyDescent="0.25">
      <c r="A308" s="1">
        <v>1664</v>
      </c>
      <c r="B308" s="1" t="s">
        <v>432</v>
      </c>
      <c r="C308" s="1" t="s">
        <v>24</v>
      </c>
      <c r="D308" s="1">
        <v>33064</v>
      </c>
      <c r="E308" s="1"/>
      <c r="F308" s="1"/>
      <c r="G308" s="1"/>
      <c r="H308" s="1"/>
      <c r="I308" s="1"/>
      <c r="J308" s="1"/>
      <c r="K308" s="1">
        <v>220203</v>
      </c>
      <c r="L308" s="1" t="str">
        <f>"00000HQZAM"</f>
        <v>00000HQZAM</v>
      </c>
      <c r="M308" s="1" t="s">
        <v>445</v>
      </c>
      <c r="N308" s="1" t="s">
        <v>447</v>
      </c>
      <c r="O308" s="1"/>
      <c r="P308" s="1"/>
      <c r="Q308" s="1"/>
    </row>
    <row r="309" spans="1:18" x14ac:dyDescent="0.25">
      <c r="A309" s="1">
        <v>1680</v>
      </c>
      <c r="B309" s="1" t="s">
        <v>432</v>
      </c>
      <c r="C309" s="1" t="s">
        <v>24</v>
      </c>
      <c r="D309" s="1">
        <v>33064</v>
      </c>
      <c r="E309" s="1"/>
      <c r="F309" s="1"/>
      <c r="G309" s="1"/>
      <c r="H309" s="1"/>
      <c r="I309" s="1"/>
      <c r="J309" s="1"/>
      <c r="K309" s="1">
        <v>220203</v>
      </c>
      <c r="L309" s="1" t="str">
        <f>"00000HQW5H"</f>
        <v>00000HQW5H</v>
      </c>
      <c r="M309" s="1" t="s">
        <v>448</v>
      </c>
      <c r="N309" s="1" t="s">
        <v>449</v>
      </c>
      <c r="O309" s="1"/>
      <c r="P309" s="1"/>
      <c r="Q309" s="1"/>
    </row>
    <row r="310" spans="1:18" x14ac:dyDescent="0.25">
      <c r="A310" s="1">
        <v>1696</v>
      </c>
      <c r="B310" s="1" t="s">
        <v>432</v>
      </c>
      <c r="C310" s="1" t="s">
        <v>24</v>
      </c>
      <c r="D310" s="1">
        <v>33064</v>
      </c>
      <c r="E310" s="1"/>
      <c r="F310" s="1"/>
      <c r="G310" s="1"/>
      <c r="H310" s="1"/>
      <c r="I310" s="1"/>
      <c r="J310" s="1"/>
      <c r="K310" s="1">
        <v>220203</v>
      </c>
      <c r="L310" s="1" t="str">
        <f>"00000HR0MM"</f>
        <v>00000HR0MM</v>
      </c>
      <c r="M310" s="1" t="s">
        <v>448</v>
      </c>
      <c r="N310" s="1" t="s">
        <v>450</v>
      </c>
      <c r="O310" s="1"/>
      <c r="P310" s="1"/>
      <c r="Q310" s="1"/>
    </row>
    <row r="311" spans="1:18" x14ac:dyDescent="0.25">
      <c r="A311" s="1">
        <v>1716</v>
      </c>
      <c r="B311" s="1" t="s">
        <v>432</v>
      </c>
      <c r="C311" s="1" t="s">
        <v>24</v>
      </c>
      <c r="D311" s="1">
        <v>33064</v>
      </c>
      <c r="E311" s="1"/>
      <c r="F311" s="1"/>
      <c r="G311" s="1"/>
      <c r="H311" s="1"/>
      <c r="I311" s="1"/>
      <c r="J311" s="1"/>
      <c r="K311" s="1">
        <v>220203</v>
      </c>
      <c r="L311" s="1" t="str">
        <f>"00000HR2DL"</f>
        <v>00000HR2DL</v>
      </c>
      <c r="M311" s="1" t="s">
        <v>19</v>
      </c>
      <c r="N311" s="1" t="s">
        <v>451</v>
      </c>
      <c r="O311" s="1"/>
      <c r="P311" s="1"/>
      <c r="Q311" s="1"/>
    </row>
    <row r="312" spans="1:18" x14ac:dyDescent="0.25">
      <c r="A312" s="1">
        <v>1732</v>
      </c>
      <c r="B312" s="1" t="s">
        <v>432</v>
      </c>
      <c r="C312" s="1" t="s">
        <v>24</v>
      </c>
      <c r="D312" s="1">
        <v>33064</v>
      </c>
      <c r="E312" s="1"/>
      <c r="F312" s="1"/>
      <c r="G312" s="1"/>
      <c r="H312" s="1"/>
      <c r="I312" s="1"/>
      <c r="J312" s="1"/>
      <c r="K312" s="1">
        <v>220203</v>
      </c>
      <c r="L312" s="1" t="str">
        <f>"00000HR06X"</f>
        <v>00000HR06X</v>
      </c>
      <c r="M312" s="1" t="s">
        <v>452</v>
      </c>
      <c r="N312" s="1" t="s">
        <v>453</v>
      </c>
      <c r="O312" s="1"/>
      <c r="P312" s="1"/>
      <c r="Q312" s="1"/>
    </row>
    <row r="313" spans="1:18" x14ac:dyDescent="0.25">
      <c r="A313" s="3">
        <v>1748</v>
      </c>
      <c r="B313" s="3" t="s">
        <v>432</v>
      </c>
      <c r="C313" s="3" t="s">
        <v>24</v>
      </c>
      <c r="D313" s="3">
        <v>33064</v>
      </c>
      <c r="E313" s="3" t="s">
        <v>150</v>
      </c>
      <c r="F313" s="3" t="s">
        <v>151</v>
      </c>
      <c r="G313" s="3"/>
      <c r="H313" s="3"/>
      <c r="I313" s="3"/>
      <c r="J313" s="3"/>
      <c r="K313" s="3">
        <v>220203</v>
      </c>
      <c r="L313" s="3" t="str">
        <f>"00000HR0M0"</f>
        <v>00000HR0M0</v>
      </c>
      <c r="M313" s="3" t="s">
        <v>452</v>
      </c>
      <c r="N313" s="3" t="s">
        <v>454</v>
      </c>
      <c r="O313" s="3"/>
      <c r="P313" s="3"/>
      <c r="Q313" s="3"/>
    </row>
    <row r="314" spans="1:18" x14ac:dyDescent="0.25">
      <c r="A314" s="1">
        <v>1748</v>
      </c>
      <c r="B314" s="1" t="s">
        <v>432</v>
      </c>
      <c r="C314" s="1" t="s">
        <v>24</v>
      </c>
      <c r="D314" s="1">
        <v>33064</v>
      </c>
      <c r="E314" s="1"/>
      <c r="F314" s="1"/>
      <c r="G314" s="1"/>
      <c r="H314" s="1"/>
      <c r="I314" s="1"/>
      <c r="J314" s="1"/>
      <c r="K314" s="1">
        <v>220203</v>
      </c>
      <c r="L314" s="1" t="str">
        <f>"00000HQXZ6"</f>
        <v>00000HQXZ6</v>
      </c>
      <c r="M314" s="1" t="s">
        <v>452</v>
      </c>
      <c r="N314" s="1" t="s">
        <v>455</v>
      </c>
      <c r="O314" s="1"/>
      <c r="P314" s="1"/>
      <c r="Q314" s="1"/>
    </row>
    <row r="315" spans="1:18" x14ac:dyDescent="0.25">
      <c r="A315" s="1">
        <v>1764</v>
      </c>
      <c r="B315" s="1" t="s">
        <v>432</v>
      </c>
      <c r="C315" s="1" t="s">
        <v>24</v>
      </c>
      <c r="D315" s="1">
        <v>33064</v>
      </c>
      <c r="E315" s="1"/>
      <c r="F315" s="1"/>
      <c r="G315" s="1"/>
      <c r="H315" s="1"/>
      <c r="I315" s="1"/>
      <c r="J315" s="1"/>
      <c r="K315" s="1">
        <v>220203</v>
      </c>
      <c r="L315" s="1" t="str">
        <f>"00000HR1HI"</f>
        <v>00000HR1HI</v>
      </c>
      <c r="M315" s="1" t="s">
        <v>456</v>
      </c>
      <c r="N315" s="1" t="s">
        <v>457</v>
      </c>
      <c r="O315" s="1"/>
      <c r="P315" s="1"/>
      <c r="Q315" s="1"/>
    </row>
    <row r="316" spans="1:18" x14ac:dyDescent="0.25">
      <c r="A316" s="1">
        <v>1800</v>
      </c>
      <c r="B316" s="1" t="s">
        <v>432</v>
      </c>
      <c r="C316" s="1" t="s">
        <v>24</v>
      </c>
      <c r="D316" s="1">
        <v>33064</v>
      </c>
      <c r="E316" s="1"/>
      <c r="F316" s="1"/>
      <c r="G316" s="1"/>
      <c r="H316" s="1"/>
      <c r="I316" s="1"/>
      <c r="J316" s="1"/>
      <c r="K316" s="1">
        <v>220203</v>
      </c>
      <c r="L316" s="1" t="str">
        <f>"00000HQZUX"</f>
        <v>00000HQZUX</v>
      </c>
      <c r="M316" s="1" t="s">
        <v>456</v>
      </c>
      <c r="N316" s="1" t="s">
        <v>458</v>
      </c>
      <c r="O316" s="1"/>
      <c r="P316" s="1"/>
      <c r="Q316" s="1"/>
    </row>
    <row r="317" spans="1:18" x14ac:dyDescent="0.25">
      <c r="A317" s="1">
        <v>1816</v>
      </c>
      <c r="B317" s="1" t="s">
        <v>432</v>
      </c>
      <c r="C317" s="1" t="s">
        <v>24</v>
      </c>
      <c r="D317" s="1">
        <v>33064</v>
      </c>
      <c r="E317" s="1"/>
      <c r="F317" s="1"/>
      <c r="G317" s="1"/>
      <c r="H317" s="1"/>
      <c r="I317" s="1"/>
      <c r="J317" s="1"/>
      <c r="K317" s="1">
        <v>220203</v>
      </c>
      <c r="L317" s="1" t="str">
        <f>"00000HQXYC"</f>
        <v>00000HQXYC</v>
      </c>
      <c r="M317" s="1" t="s">
        <v>459</v>
      </c>
      <c r="N317" s="1" t="s">
        <v>460</v>
      </c>
      <c r="O317" s="1"/>
      <c r="P317" s="1"/>
      <c r="Q317" s="1"/>
    </row>
    <row r="318" spans="1:18" x14ac:dyDescent="0.25">
      <c r="A318" s="8">
        <v>1832</v>
      </c>
      <c r="B318" s="8" t="s">
        <v>432</v>
      </c>
      <c r="C318" s="8" t="s">
        <v>24</v>
      </c>
      <c r="D318" s="8">
        <v>33064</v>
      </c>
      <c r="E318" s="8" t="s">
        <v>150</v>
      </c>
      <c r="F318" s="8" t="s">
        <v>151</v>
      </c>
      <c r="G318" s="8"/>
      <c r="H318" s="8"/>
      <c r="I318" s="8"/>
      <c r="J318" s="8"/>
      <c r="K318" s="8">
        <v>220203</v>
      </c>
      <c r="L318" s="8" t="str">
        <f>"00000HR1JR"</f>
        <v>00000HR1JR</v>
      </c>
      <c r="M318" s="8" t="s">
        <v>459</v>
      </c>
      <c r="N318" s="8" t="s">
        <v>461</v>
      </c>
      <c r="O318" s="8"/>
      <c r="P318" s="8"/>
      <c r="Q318" s="8"/>
    </row>
    <row r="319" spans="1:18" s="9" customFormat="1" x14ac:dyDescent="0.25">
      <c r="A319" s="10">
        <v>1832</v>
      </c>
      <c r="B319" s="10" t="s">
        <v>432</v>
      </c>
      <c r="C319" s="10" t="s">
        <v>24</v>
      </c>
      <c r="D319" s="10">
        <v>33064</v>
      </c>
      <c r="E319" s="10"/>
      <c r="F319" s="10"/>
      <c r="G319" s="10"/>
      <c r="H319" s="10"/>
      <c r="I319" s="10"/>
      <c r="J319" s="10"/>
      <c r="K319" s="10">
        <v>220203</v>
      </c>
      <c r="L319" s="10" t="str">
        <f>"00000HQYF7"</f>
        <v>00000HQYF7</v>
      </c>
      <c r="M319" s="10" t="s">
        <v>459</v>
      </c>
      <c r="N319" s="10" t="s">
        <v>462</v>
      </c>
      <c r="O319" s="10"/>
      <c r="P319" s="10"/>
      <c r="Q319" s="10"/>
    </row>
    <row r="320" spans="1:18" s="7" customFormat="1" x14ac:dyDescent="0.25">
      <c r="A320" s="6">
        <v>1848</v>
      </c>
      <c r="B320" s="6" t="s">
        <v>432</v>
      </c>
      <c r="C320" s="7" t="s">
        <v>24</v>
      </c>
      <c r="D320" s="7">
        <v>33064</v>
      </c>
      <c r="K320" s="7">
        <v>220203</v>
      </c>
      <c r="L320" s="7" t="str">
        <f>"00000HQWL9"</f>
        <v>00000HQWL9</v>
      </c>
      <c r="M320" s="7" t="s">
        <v>135</v>
      </c>
      <c r="N320" s="7" t="s">
        <v>463</v>
      </c>
      <c r="R320" s="9" t="s">
        <v>512</v>
      </c>
    </row>
    <row r="321" spans="1:18" s="7" customFormat="1" x14ac:dyDescent="0.25">
      <c r="A321" s="6">
        <v>1864</v>
      </c>
      <c r="B321" s="6" t="s">
        <v>432</v>
      </c>
      <c r="C321" s="7" t="s">
        <v>24</v>
      </c>
      <c r="D321" s="7">
        <v>33064</v>
      </c>
      <c r="K321" s="7">
        <v>220203</v>
      </c>
      <c r="L321" s="7" t="str">
        <f>"00000HQZUV"</f>
        <v>00000HQZUV</v>
      </c>
      <c r="M321" s="7" t="s">
        <v>135</v>
      </c>
      <c r="N321" s="7" t="s">
        <v>464</v>
      </c>
      <c r="R321" s="9" t="s">
        <v>512</v>
      </c>
    </row>
    <row r="322" spans="1:18" x14ac:dyDescent="0.25">
      <c r="A322" s="1">
        <v>1490</v>
      </c>
      <c r="B322" s="1" t="s">
        <v>465</v>
      </c>
      <c r="C322" s="1" t="s">
        <v>24</v>
      </c>
      <c r="D322" s="1">
        <v>33064</v>
      </c>
      <c r="E322" s="1"/>
      <c r="F322" s="1"/>
      <c r="G322" s="1"/>
      <c r="H322" s="1"/>
      <c r="I322" s="1"/>
      <c r="J322" s="1"/>
      <c r="K322" s="1">
        <v>220203</v>
      </c>
      <c r="L322" s="1" t="str">
        <f>"00000HQZR7"</f>
        <v>00000HQZR7</v>
      </c>
      <c r="M322" s="1" t="s">
        <v>62</v>
      </c>
      <c r="N322" s="1" t="s">
        <v>466</v>
      </c>
      <c r="O322" s="1"/>
      <c r="P322" s="1"/>
      <c r="Q322" s="1"/>
    </row>
    <row r="323" spans="1:18" x14ac:dyDescent="0.25">
      <c r="A323" s="1">
        <v>1515</v>
      </c>
      <c r="B323" s="1" t="s">
        <v>465</v>
      </c>
      <c r="C323" s="1" t="s">
        <v>24</v>
      </c>
      <c r="D323" s="1">
        <v>33064</v>
      </c>
      <c r="E323" s="1"/>
      <c r="F323" s="1"/>
      <c r="G323" s="1"/>
      <c r="H323" s="1"/>
      <c r="I323" s="1"/>
      <c r="J323" s="1"/>
      <c r="K323" s="1">
        <v>220203</v>
      </c>
      <c r="L323" s="1" t="str">
        <f>"00000HQYF2"</f>
        <v>00000HQYF2</v>
      </c>
      <c r="M323" s="1" t="s">
        <v>433</v>
      </c>
      <c r="N323" s="1" t="s">
        <v>467</v>
      </c>
      <c r="O323" s="1"/>
      <c r="P323" s="1"/>
      <c r="Q323" s="1"/>
    </row>
    <row r="324" spans="1:18" x14ac:dyDescent="0.25">
      <c r="A324" s="1">
        <v>1531</v>
      </c>
      <c r="B324" s="1" t="s">
        <v>465</v>
      </c>
      <c r="C324" s="1" t="s">
        <v>24</v>
      </c>
      <c r="D324" s="1">
        <v>33064</v>
      </c>
      <c r="E324" s="1"/>
      <c r="F324" s="1"/>
      <c r="G324" s="1"/>
      <c r="H324" s="1"/>
      <c r="I324" s="1"/>
      <c r="J324" s="1"/>
      <c r="K324" s="1">
        <v>220203</v>
      </c>
      <c r="L324" s="1" t="str">
        <f>"00000HQZFT"</f>
        <v>00000HQZFT</v>
      </c>
      <c r="M324" s="1" t="s">
        <v>433</v>
      </c>
      <c r="N324" s="1" t="s">
        <v>468</v>
      </c>
      <c r="O324" s="1"/>
      <c r="P324" s="1"/>
      <c r="Q324" s="1"/>
    </row>
    <row r="325" spans="1:18" x14ac:dyDescent="0.25">
      <c r="A325" s="1">
        <v>1547</v>
      </c>
      <c r="B325" s="1" t="s">
        <v>465</v>
      </c>
      <c r="C325" s="1" t="s">
        <v>24</v>
      </c>
      <c r="D325" s="1">
        <v>33064</v>
      </c>
      <c r="E325" s="1"/>
      <c r="F325" s="1"/>
      <c r="G325" s="1"/>
      <c r="H325" s="1"/>
      <c r="I325" s="1"/>
      <c r="J325" s="1"/>
      <c r="K325" s="1">
        <v>220203</v>
      </c>
      <c r="L325" s="1" t="str">
        <f>"00000HR066"</f>
        <v>00000HR066</v>
      </c>
      <c r="M325" s="1" t="s">
        <v>436</v>
      </c>
      <c r="N325" s="1" t="s">
        <v>469</v>
      </c>
      <c r="O325" s="1"/>
      <c r="P325" s="1"/>
      <c r="Q325" s="1"/>
    </row>
    <row r="326" spans="1:18" x14ac:dyDescent="0.25">
      <c r="A326" s="1">
        <v>1563</v>
      </c>
      <c r="B326" s="1" t="s">
        <v>465</v>
      </c>
      <c r="C326" s="1" t="s">
        <v>24</v>
      </c>
      <c r="D326" s="1">
        <v>33064</v>
      </c>
      <c r="E326" s="1"/>
      <c r="F326" s="1"/>
      <c r="G326" s="1"/>
      <c r="H326" s="1"/>
      <c r="I326" s="1"/>
      <c r="J326" s="1"/>
      <c r="K326" s="1">
        <v>220203</v>
      </c>
      <c r="L326" s="1" t="str">
        <f>"00000HQW5T"</f>
        <v>00000HQW5T</v>
      </c>
      <c r="M326" s="1" t="s">
        <v>436</v>
      </c>
      <c r="N326" s="1" t="s">
        <v>470</v>
      </c>
      <c r="O326" s="1"/>
      <c r="P326" s="1"/>
      <c r="Q326" s="1"/>
    </row>
    <row r="327" spans="1:18" x14ac:dyDescent="0.25">
      <c r="A327" s="1">
        <v>1579</v>
      </c>
      <c r="B327" s="1" t="s">
        <v>465</v>
      </c>
      <c r="C327" s="1" t="s">
        <v>24</v>
      </c>
      <c r="D327" s="1">
        <v>33064</v>
      </c>
      <c r="E327" s="1"/>
      <c r="F327" s="1"/>
      <c r="G327" s="1"/>
      <c r="H327" s="1"/>
      <c r="I327" s="1"/>
      <c r="J327" s="1"/>
      <c r="K327" s="1">
        <v>220203</v>
      </c>
      <c r="L327" s="1" t="str">
        <f>"00000HQYZY"</f>
        <v>00000HQYZY</v>
      </c>
      <c r="M327" s="1" t="s">
        <v>439</v>
      </c>
      <c r="N327" s="1" t="s">
        <v>471</v>
      </c>
      <c r="O327" s="1"/>
      <c r="P327" s="1"/>
      <c r="Q327" s="1"/>
    </row>
    <row r="328" spans="1:18" x14ac:dyDescent="0.25">
      <c r="A328" s="1">
        <v>1595</v>
      </c>
      <c r="B328" s="1" t="s">
        <v>465</v>
      </c>
      <c r="C328" s="1" t="s">
        <v>24</v>
      </c>
      <c r="D328" s="1">
        <v>33064</v>
      </c>
      <c r="E328" s="1"/>
      <c r="F328" s="1"/>
      <c r="G328" s="1"/>
      <c r="H328" s="1"/>
      <c r="I328" s="1"/>
      <c r="J328" s="1"/>
      <c r="K328" s="1">
        <v>220203</v>
      </c>
      <c r="L328" s="1" t="str">
        <f>"00000HQYYZ"</f>
        <v>00000HQYYZ</v>
      </c>
      <c r="M328" s="1" t="s">
        <v>439</v>
      </c>
      <c r="N328" s="1" t="s">
        <v>472</v>
      </c>
      <c r="O328" s="1"/>
      <c r="P328" s="1"/>
      <c r="Q328" s="1"/>
    </row>
    <row r="329" spans="1:18" x14ac:dyDescent="0.25">
      <c r="A329" s="1">
        <v>1615</v>
      </c>
      <c r="B329" s="1" t="s">
        <v>465</v>
      </c>
      <c r="C329" s="1" t="s">
        <v>24</v>
      </c>
      <c r="D329" s="1">
        <v>33064</v>
      </c>
      <c r="E329" s="1"/>
      <c r="F329" s="1"/>
      <c r="G329" s="1"/>
      <c r="H329" s="1"/>
      <c r="I329" s="1"/>
      <c r="J329" s="1"/>
      <c r="K329" s="1">
        <v>220203</v>
      </c>
      <c r="L329" s="1" t="str">
        <f>"00000HQZPX"</f>
        <v>00000HQZPX</v>
      </c>
      <c r="M329" s="1" t="s">
        <v>442</v>
      </c>
      <c r="N329" s="1" t="s">
        <v>473</v>
      </c>
      <c r="O329" s="1"/>
      <c r="P329" s="1"/>
      <c r="Q329" s="1"/>
    </row>
    <row r="330" spans="1:18" x14ac:dyDescent="0.25">
      <c r="A330" s="1">
        <v>1631</v>
      </c>
      <c r="B330" s="1" t="s">
        <v>465</v>
      </c>
      <c r="C330" s="1" t="s">
        <v>24</v>
      </c>
      <c r="D330" s="1">
        <v>33064</v>
      </c>
      <c r="E330" s="1"/>
      <c r="F330" s="1"/>
      <c r="G330" s="1"/>
      <c r="H330" s="1"/>
      <c r="I330" s="1"/>
      <c r="J330" s="1"/>
      <c r="K330" s="1">
        <v>220203</v>
      </c>
      <c r="L330" s="1" t="str">
        <f>"00000HQYZC"</f>
        <v>00000HQYZC</v>
      </c>
      <c r="M330" s="1" t="s">
        <v>442</v>
      </c>
      <c r="N330" s="1" t="s">
        <v>474</v>
      </c>
      <c r="O330" s="1"/>
      <c r="P330" s="1"/>
      <c r="Q330" s="1"/>
    </row>
    <row r="331" spans="1:18" x14ac:dyDescent="0.25">
      <c r="A331" s="1">
        <v>1647</v>
      </c>
      <c r="B331" s="1" t="s">
        <v>465</v>
      </c>
      <c r="C331" s="1" t="s">
        <v>24</v>
      </c>
      <c r="D331" s="1">
        <v>33064</v>
      </c>
      <c r="E331" s="1"/>
      <c r="F331" s="1"/>
      <c r="G331" s="1"/>
      <c r="H331" s="1"/>
      <c r="I331" s="1"/>
      <c r="J331" s="1"/>
      <c r="K331" s="1">
        <v>220203</v>
      </c>
      <c r="L331" s="1" t="str">
        <f>"00000HR2DR"</f>
        <v>00000HR2DR</v>
      </c>
      <c r="M331" s="1" t="s">
        <v>445</v>
      </c>
      <c r="N331" s="1" t="s">
        <v>475</v>
      </c>
      <c r="O331" s="1"/>
      <c r="P331" s="1"/>
      <c r="Q331" s="1"/>
    </row>
    <row r="332" spans="1:18" x14ac:dyDescent="0.25">
      <c r="A332" s="1">
        <v>1663</v>
      </c>
      <c r="B332" s="1" t="s">
        <v>465</v>
      </c>
      <c r="C332" s="1" t="s">
        <v>24</v>
      </c>
      <c r="D332" s="1">
        <v>33064</v>
      </c>
      <c r="E332" s="1"/>
      <c r="F332" s="1"/>
      <c r="G332" s="1"/>
      <c r="H332" s="1"/>
      <c r="I332" s="1"/>
      <c r="J332" s="1"/>
      <c r="K332" s="1">
        <v>220203</v>
      </c>
      <c r="L332" s="1" t="str">
        <f>"00000HR2DW"</f>
        <v>00000HR2DW</v>
      </c>
      <c r="M332" s="1" t="s">
        <v>445</v>
      </c>
      <c r="N332" s="1" t="s">
        <v>476</v>
      </c>
      <c r="O332" s="1"/>
      <c r="P332" s="1"/>
      <c r="Q332" s="1"/>
    </row>
    <row r="333" spans="1:18" x14ac:dyDescent="0.25">
      <c r="A333" s="1">
        <v>1678</v>
      </c>
      <c r="B333" s="1" t="s">
        <v>465</v>
      </c>
      <c r="C333" s="1" t="s">
        <v>24</v>
      </c>
      <c r="D333" s="1">
        <v>33064</v>
      </c>
      <c r="E333" s="1"/>
      <c r="F333" s="1"/>
      <c r="G333" s="1"/>
      <c r="H333" s="1"/>
      <c r="I333" s="1"/>
      <c r="J333" s="1"/>
      <c r="K333" s="1">
        <v>220203</v>
      </c>
      <c r="L333" s="1" t="str">
        <f>"00000HQYVD"</f>
        <v>00000HQYVD</v>
      </c>
      <c r="M333" s="1" t="s">
        <v>373</v>
      </c>
      <c r="N333" s="1" t="s">
        <v>477</v>
      </c>
      <c r="O333" s="1"/>
      <c r="P333" s="1"/>
      <c r="Q333" s="1"/>
    </row>
    <row r="334" spans="1:18" x14ac:dyDescent="0.25">
      <c r="A334" s="1">
        <v>1679</v>
      </c>
      <c r="B334" s="1" t="s">
        <v>465</v>
      </c>
      <c r="C334" s="1" t="s">
        <v>24</v>
      </c>
      <c r="D334" s="1">
        <v>33064</v>
      </c>
      <c r="E334" s="1"/>
      <c r="F334" s="1"/>
      <c r="G334" s="1"/>
      <c r="H334" s="1"/>
      <c r="I334" s="1"/>
      <c r="J334" s="1"/>
      <c r="K334" s="1">
        <v>220203</v>
      </c>
      <c r="L334" s="1" t="str">
        <f>"00000HR2DJ"</f>
        <v>00000HR2DJ</v>
      </c>
      <c r="M334" s="1" t="s">
        <v>448</v>
      </c>
      <c r="N334" s="1" t="s">
        <v>478</v>
      </c>
      <c r="O334" s="1"/>
      <c r="P334" s="1"/>
      <c r="Q334" s="1"/>
    </row>
    <row r="335" spans="1:18" x14ac:dyDescent="0.25">
      <c r="A335" s="1">
        <v>1694</v>
      </c>
      <c r="B335" s="1" t="s">
        <v>465</v>
      </c>
      <c r="C335" s="1" t="s">
        <v>24</v>
      </c>
      <c r="D335" s="1">
        <v>33064</v>
      </c>
      <c r="E335" s="1"/>
      <c r="F335" s="1"/>
      <c r="G335" s="1"/>
      <c r="H335" s="1"/>
      <c r="I335" s="1"/>
      <c r="J335" s="1"/>
      <c r="K335" s="1">
        <v>220203</v>
      </c>
      <c r="L335" s="1" t="str">
        <f>"00000HR2D4"</f>
        <v>00000HR2D4</v>
      </c>
      <c r="M335" s="1" t="s">
        <v>373</v>
      </c>
      <c r="N335" s="1" t="s">
        <v>479</v>
      </c>
      <c r="O335" s="1"/>
      <c r="P335" s="1"/>
      <c r="Q335" s="1"/>
    </row>
    <row r="336" spans="1:18" x14ac:dyDescent="0.25">
      <c r="A336" s="1">
        <v>1695</v>
      </c>
      <c r="B336" s="1" t="s">
        <v>465</v>
      </c>
      <c r="C336" s="1" t="s">
        <v>24</v>
      </c>
      <c r="D336" s="1">
        <v>33064</v>
      </c>
      <c r="E336" s="1"/>
      <c r="F336" s="1"/>
      <c r="G336" s="1"/>
      <c r="H336" s="1"/>
      <c r="I336" s="1"/>
      <c r="J336" s="1"/>
      <c r="K336" s="1">
        <v>220203</v>
      </c>
      <c r="L336" s="1" t="str">
        <f>"00000HQXY7"</f>
        <v>00000HQXY7</v>
      </c>
      <c r="M336" s="1" t="s">
        <v>448</v>
      </c>
      <c r="N336" s="1" t="s">
        <v>480</v>
      </c>
      <c r="O336" s="1"/>
      <c r="P336" s="1"/>
      <c r="Q336" s="1"/>
    </row>
    <row r="337" spans="1:17" x14ac:dyDescent="0.25">
      <c r="A337" s="2">
        <v>1700</v>
      </c>
      <c r="B337" s="2" t="s">
        <v>465</v>
      </c>
      <c r="C337" t="s">
        <v>24</v>
      </c>
      <c r="D337">
        <v>33064</v>
      </c>
      <c r="K337">
        <v>220203</v>
      </c>
      <c r="L337" t="str">
        <f>"00000HQZBQ"</f>
        <v>00000HQZBQ</v>
      </c>
      <c r="M337" t="s">
        <v>405</v>
      </c>
      <c r="N337" t="s">
        <v>481</v>
      </c>
    </row>
    <row r="338" spans="1:17" x14ac:dyDescent="0.25">
      <c r="A338" s="1">
        <v>1714</v>
      </c>
      <c r="B338" s="1" t="s">
        <v>465</v>
      </c>
      <c r="C338" s="1" t="s">
        <v>24</v>
      </c>
      <c r="D338" s="1">
        <v>33064</v>
      </c>
      <c r="E338" s="1"/>
      <c r="F338" s="1"/>
      <c r="G338" s="1"/>
      <c r="H338" s="1"/>
      <c r="I338" s="1"/>
      <c r="J338" s="1"/>
      <c r="K338" s="1">
        <v>220203</v>
      </c>
      <c r="L338" s="1" t="str">
        <f>"00000HQZFJ"</f>
        <v>00000HQZFJ</v>
      </c>
      <c r="M338" s="1" t="s">
        <v>405</v>
      </c>
      <c r="N338" s="1" t="s">
        <v>482</v>
      </c>
      <c r="O338" s="1"/>
      <c r="P338" s="1"/>
      <c r="Q338" s="1"/>
    </row>
    <row r="339" spans="1:17" x14ac:dyDescent="0.25">
      <c r="A339" s="1">
        <v>1715</v>
      </c>
      <c r="B339" s="1" t="s">
        <v>465</v>
      </c>
      <c r="C339" s="1" t="s">
        <v>24</v>
      </c>
      <c r="D339" s="1">
        <v>33064</v>
      </c>
      <c r="E339" s="1"/>
      <c r="F339" s="1"/>
      <c r="G339" s="1"/>
      <c r="H339" s="1"/>
      <c r="I339" s="1"/>
      <c r="J339" s="1"/>
      <c r="K339" s="1">
        <v>220203</v>
      </c>
      <c r="L339" s="1" t="str">
        <f>"00000HR0QU"</f>
        <v>00000HR0QU</v>
      </c>
      <c r="M339" s="1" t="s">
        <v>19</v>
      </c>
      <c r="N339" s="1" t="s">
        <v>483</v>
      </c>
      <c r="O339" s="1"/>
      <c r="P339" s="1"/>
      <c r="Q339" s="1"/>
    </row>
    <row r="340" spans="1:17" x14ac:dyDescent="0.25">
      <c r="A340" s="1">
        <v>1730</v>
      </c>
      <c r="B340" s="1" t="s">
        <v>465</v>
      </c>
      <c r="C340" s="1" t="s">
        <v>24</v>
      </c>
      <c r="D340" s="1">
        <v>33064</v>
      </c>
      <c r="E340" s="1"/>
      <c r="F340" s="1"/>
      <c r="G340" s="1"/>
      <c r="H340" s="1"/>
      <c r="I340" s="1"/>
      <c r="J340" s="1"/>
      <c r="K340" s="1">
        <v>220203</v>
      </c>
      <c r="L340" s="1" t="str">
        <f>"00000HQZVI"</f>
        <v>00000HQZVI</v>
      </c>
      <c r="M340" s="1" t="s">
        <v>414</v>
      </c>
      <c r="N340" s="1" t="s">
        <v>484</v>
      </c>
      <c r="O340" s="1"/>
      <c r="P340" s="1"/>
      <c r="Q340" s="1"/>
    </row>
    <row r="341" spans="1:17" x14ac:dyDescent="0.25">
      <c r="A341" s="1">
        <v>1731</v>
      </c>
      <c r="B341" s="1" t="s">
        <v>465</v>
      </c>
      <c r="C341" s="1" t="s">
        <v>24</v>
      </c>
      <c r="D341" s="1">
        <v>33064</v>
      </c>
      <c r="E341" s="1"/>
      <c r="F341" s="1"/>
      <c r="G341" s="1"/>
      <c r="H341" s="1"/>
      <c r="I341" s="1"/>
      <c r="J341" s="1"/>
      <c r="K341" s="1">
        <v>220203</v>
      </c>
      <c r="L341" s="1" t="str">
        <f>"00000HQYZO"</f>
        <v>00000HQYZO</v>
      </c>
      <c r="M341" s="1" t="s">
        <v>452</v>
      </c>
      <c r="N341" s="1" t="s">
        <v>485</v>
      </c>
      <c r="O341" s="1"/>
      <c r="P341" s="1"/>
      <c r="Q341" s="1"/>
    </row>
    <row r="342" spans="1:17" x14ac:dyDescent="0.25">
      <c r="A342" s="1">
        <v>1746</v>
      </c>
      <c r="B342" s="1" t="s">
        <v>465</v>
      </c>
      <c r="C342" s="1" t="s">
        <v>24</v>
      </c>
      <c r="D342" s="1">
        <v>33064</v>
      </c>
      <c r="E342" s="1"/>
      <c r="F342" s="1"/>
      <c r="G342" s="1"/>
      <c r="H342" s="1"/>
      <c r="I342" s="1"/>
      <c r="J342" s="1"/>
      <c r="K342" s="1">
        <v>220203</v>
      </c>
      <c r="L342" s="1" t="str">
        <f>"00000HR05M"</f>
        <v>00000HR05M</v>
      </c>
      <c r="M342" s="1" t="s">
        <v>414</v>
      </c>
      <c r="N342" s="1" t="s">
        <v>486</v>
      </c>
      <c r="O342" s="1"/>
      <c r="P342" s="1"/>
      <c r="Q342" s="1"/>
    </row>
    <row r="343" spans="1:17" x14ac:dyDescent="0.25">
      <c r="A343" s="1">
        <v>1747</v>
      </c>
      <c r="B343" s="1" t="s">
        <v>465</v>
      </c>
      <c r="C343" s="1" t="s">
        <v>24</v>
      </c>
      <c r="D343" s="1">
        <v>33064</v>
      </c>
      <c r="E343" s="1"/>
      <c r="F343" s="1"/>
      <c r="G343" s="1"/>
      <c r="H343" s="1"/>
      <c r="I343" s="1"/>
      <c r="J343" s="1"/>
      <c r="K343" s="1">
        <v>220203</v>
      </c>
      <c r="L343" s="1" t="str">
        <f>"00000HR07M"</f>
        <v>00000HR07M</v>
      </c>
      <c r="M343" s="1" t="s">
        <v>452</v>
      </c>
      <c r="N343" s="1" t="s">
        <v>487</v>
      </c>
      <c r="O343" s="1"/>
      <c r="P343" s="1"/>
      <c r="Q343" s="1"/>
    </row>
    <row r="344" spans="1:17" x14ac:dyDescent="0.25">
      <c r="A344" s="1">
        <v>1762</v>
      </c>
      <c r="B344" s="1" t="s">
        <v>465</v>
      </c>
      <c r="C344" s="1" t="s">
        <v>24</v>
      </c>
      <c r="D344" s="1">
        <v>33064</v>
      </c>
      <c r="E344" s="1"/>
      <c r="F344" s="1"/>
      <c r="G344" s="1"/>
      <c r="H344" s="1"/>
      <c r="I344" s="1"/>
      <c r="J344" s="1"/>
      <c r="K344" s="1">
        <v>220203</v>
      </c>
      <c r="L344" s="1" t="str">
        <f>"00000HR1IO"</f>
        <v>00000HR1IO</v>
      </c>
      <c r="M344" s="1" t="s">
        <v>419</v>
      </c>
      <c r="N344" s="1" t="s">
        <v>488</v>
      </c>
      <c r="O344" s="1"/>
      <c r="P344" s="1"/>
      <c r="Q344" s="1"/>
    </row>
    <row r="345" spans="1:17" x14ac:dyDescent="0.25">
      <c r="A345" s="1">
        <v>1763</v>
      </c>
      <c r="B345" s="1" t="s">
        <v>465</v>
      </c>
      <c r="C345" s="1" t="s">
        <v>24</v>
      </c>
      <c r="D345" s="1">
        <v>33064</v>
      </c>
      <c r="E345" s="1"/>
      <c r="F345" s="1"/>
      <c r="G345" s="1"/>
      <c r="H345" s="1"/>
      <c r="I345" s="1"/>
      <c r="J345" s="1"/>
      <c r="K345" s="1">
        <v>220203</v>
      </c>
      <c r="L345" s="1" t="str">
        <f>"00000HQW5N"</f>
        <v>00000HQW5N</v>
      </c>
      <c r="M345" s="1" t="s">
        <v>456</v>
      </c>
      <c r="N345" s="1" t="s">
        <v>489</v>
      </c>
      <c r="O345" s="1"/>
      <c r="P345" s="1"/>
      <c r="Q345" s="1"/>
    </row>
    <row r="346" spans="1:17" x14ac:dyDescent="0.25">
      <c r="A346" s="1">
        <v>1800</v>
      </c>
      <c r="B346" s="1" t="s">
        <v>465</v>
      </c>
      <c r="C346" s="1" t="s">
        <v>24</v>
      </c>
      <c r="D346" s="1">
        <v>33064</v>
      </c>
      <c r="E346" s="1"/>
      <c r="F346" s="1"/>
      <c r="G346" s="1"/>
      <c r="H346" s="1"/>
      <c r="I346" s="1"/>
      <c r="J346" s="1"/>
      <c r="K346" s="1">
        <v>220203</v>
      </c>
      <c r="L346" s="1" t="str">
        <f>"00000HQZS4"</f>
        <v>00000HQZS4</v>
      </c>
      <c r="M346" s="1" t="s">
        <v>419</v>
      </c>
      <c r="N346" s="1" t="s">
        <v>490</v>
      </c>
      <c r="O346" s="1"/>
      <c r="P346" s="1"/>
      <c r="Q346" s="1"/>
    </row>
    <row r="347" spans="1:17" x14ac:dyDescent="0.25">
      <c r="A347" s="1">
        <v>1801</v>
      </c>
      <c r="B347" s="1" t="s">
        <v>465</v>
      </c>
      <c r="C347" s="1" t="s">
        <v>24</v>
      </c>
      <c r="D347" s="1">
        <v>33064</v>
      </c>
      <c r="E347" s="1"/>
      <c r="F347" s="1"/>
      <c r="G347" s="1"/>
      <c r="H347" s="1"/>
      <c r="I347" s="1"/>
      <c r="J347" s="1"/>
      <c r="K347" s="1">
        <v>220203</v>
      </c>
      <c r="L347" s="1" t="str">
        <f>"00000HR2E3"</f>
        <v>00000HR2E3</v>
      </c>
      <c r="M347" s="1" t="s">
        <v>456</v>
      </c>
      <c r="N347" s="1" t="s">
        <v>491</v>
      </c>
      <c r="O347" s="1"/>
      <c r="P347" s="1"/>
      <c r="Q347" s="1"/>
    </row>
    <row r="348" spans="1:17" x14ac:dyDescent="0.25">
      <c r="A348" s="1">
        <v>1814</v>
      </c>
      <c r="B348" s="1" t="s">
        <v>465</v>
      </c>
      <c r="C348" s="1" t="s">
        <v>24</v>
      </c>
      <c r="D348" s="1">
        <v>33064</v>
      </c>
      <c r="E348" s="1"/>
      <c r="F348" s="1"/>
      <c r="G348" s="1"/>
      <c r="H348" s="1"/>
      <c r="I348" s="1"/>
      <c r="J348" s="1"/>
      <c r="K348" s="1">
        <v>220203</v>
      </c>
      <c r="L348" s="1" t="str">
        <f>"00000HQZVL"</f>
        <v>00000HQZVL</v>
      </c>
      <c r="M348" s="1" t="s">
        <v>422</v>
      </c>
      <c r="N348" s="1" t="s">
        <v>492</v>
      </c>
      <c r="O348" s="1"/>
      <c r="P348" s="1"/>
      <c r="Q348" s="1"/>
    </row>
    <row r="349" spans="1:17" x14ac:dyDescent="0.25">
      <c r="A349" s="1">
        <v>1815</v>
      </c>
      <c r="B349" s="1" t="s">
        <v>465</v>
      </c>
      <c r="C349" s="1" t="s">
        <v>24</v>
      </c>
      <c r="D349" s="1">
        <v>33064</v>
      </c>
      <c r="E349" s="1"/>
      <c r="F349" s="1"/>
      <c r="G349" s="1"/>
      <c r="H349" s="1"/>
      <c r="I349" s="1"/>
      <c r="J349" s="1"/>
      <c r="K349" s="1">
        <v>220203</v>
      </c>
      <c r="L349" s="1" t="str">
        <f>"00000HQZFC"</f>
        <v>00000HQZFC</v>
      </c>
      <c r="M349" s="1" t="s">
        <v>459</v>
      </c>
      <c r="N349" s="1" t="s">
        <v>493</v>
      </c>
      <c r="O349" s="1"/>
      <c r="P349" s="1"/>
      <c r="Q349" s="1"/>
    </row>
    <row r="350" spans="1:17" x14ac:dyDescent="0.25">
      <c r="A350" s="1">
        <v>1830</v>
      </c>
      <c r="B350" s="1" t="s">
        <v>465</v>
      </c>
      <c r="C350" s="1" t="s">
        <v>24</v>
      </c>
      <c r="D350" s="1">
        <v>33064</v>
      </c>
      <c r="E350" s="1"/>
      <c r="F350" s="1"/>
      <c r="G350" s="1"/>
      <c r="H350" s="1"/>
      <c r="I350" s="1"/>
      <c r="J350" s="1"/>
      <c r="K350" s="1">
        <v>220203</v>
      </c>
      <c r="L350" s="1" t="str">
        <f>"00000HQYUE"</f>
        <v>00000HQYUE</v>
      </c>
      <c r="M350" s="1" t="s">
        <v>422</v>
      </c>
      <c r="N350" s="1" t="s">
        <v>494</v>
      </c>
      <c r="O350" s="1"/>
      <c r="P350" s="1"/>
      <c r="Q350" s="1"/>
    </row>
    <row r="351" spans="1:17" x14ac:dyDescent="0.25">
      <c r="A351" s="3">
        <v>1831</v>
      </c>
      <c r="B351" s="3" t="s">
        <v>465</v>
      </c>
      <c r="C351" s="3" t="s">
        <v>24</v>
      </c>
      <c r="D351" s="3">
        <v>33064</v>
      </c>
      <c r="E351" s="3" t="s">
        <v>150</v>
      </c>
      <c r="F351" s="3" t="s">
        <v>151</v>
      </c>
      <c r="G351" s="3"/>
      <c r="H351" s="3"/>
      <c r="I351" s="3"/>
      <c r="J351" s="3"/>
      <c r="K351" s="3">
        <v>220203</v>
      </c>
      <c r="L351" s="3" t="str">
        <f>"00000HR0BE"</f>
        <v>00000HR0BE</v>
      </c>
      <c r="M351" s="3" t="s">
        <v>459</v>
      </c>
      <c r="N351" s="3" t="s">
        <v>495</v>
      </c>
      <c r="O351" s="3"/>
      <c r="P351" s="3"/>
    </row>
    <row r="352" spans="1:17" x14ac:dyDescent="0.25">
      <c r="A352" s="1">
        <v>1831</v>
      </c>
      <c r="B352" s="1" t="s">
        <v>465</v>
      </c>
      <c r="C352" s="1" t="s">
        <v>24</v>
      </c>
      <c r="D352" s="1">
        <v>33064</v>
      </c>
      <c r="E352" s="1"/>
      <c r="F352" s="1"/>
      <c r="G352" s="1"/>
      <c r="H352" s="1"/>
      <c r="I352" s="1"/>
      <c r="J352" s="1"/>
      <c r="K352" s="1">
        <v>220203</v>
      </c>
      <c r="L352" s="1" t="str">
        <f>"00000HQXY5"</f>
        <v>00000HQXY5</v>
      </c>
      <c r="M352" s="1" t="s">
        <v>459</v>
      </c>
      <c r="N352" s="1" t="s">
        <v>496</v>
      </c>
      <c r="O352" s="1"/>
      <c r="P352" s="1"/>
      <c r="Q352" s="1"/>
    </row>
    <row r="353" spans="1:18" x14ac:dyDescent="0.25">
      <c r="A353" s="1">
        <v>1846</v>
      </c>
      <c r="B353" s="1" t="s">
        <v>465</v>
      </c>
      <c r="C353" s="1" t="s">
        <v>24</v>
      </c>
      <c r="D353" s="1">
        <v>33064</v>
      </c>
      <c r="E353" s="1"/>
      <c r="F353" s="1"/>
      <c r="G353" s="1"/>
      <c r="H353" s="1"/>
      <c r="I353" s="1"/>
      <c r="J353" s="1"/>
      <c r="K353" s="1">
        <v>220203</v>
      </c>
      <c r="L353" s="1" t="str">
        <f>"00000HQW5V"</f>
        <v>00000HQW5V</v>
      </c>
      <c r="M353" s="1" t="s">
        <v>427</v>
      </c>
      <c r="N353" s="1" t="s">
        <v>497</v>
      </c>
      <c r="O353" s="1"/>
      <c r="P353" s="1"/>
      <c r="Q353" s="1"/>
    </row>
    <row r="354" spans="1:18" x14ac:dyDescent="0.25">
      <c r="A354" s="1">
        <v>1847</v>
      </c>
      <c r="B354" s="1" t="s">
        <v>465</v>
      </c>
      <c r="C354" s="1" t="s">
        <v>24</v>
      </c>
      <c r="D354" s="1">
        <v>33064</v>
      </c>
      <c r="E354" s="1"/>
      <c r="F354" s="1"/>
      <c r="G354" s="1"/>
      <c r="H354" s="1"/>
      <c r="I354" s="1"/>
      <c r="J354" s="1"/>
      <c r="K354" s="1">
        <v>220203</v>
      </c>
      <c r="L354" s="1" t="str">
        <f>"00000HR0QN"</f>
        <v>00000HR0QN</v>
      </c>
      <c r="M354" s="1" t="s">
        <v>135</v>
      </c>
      <c r="N354" s="1" t="s">
        <v>498</v>
      </c>
      <c r="O354" s="1"/>
      <c r="P354" s="1"/>
      <c r="Q354" s="1"/>
    </row>
    <row r="355" spans="1:18" x14ac:dyDescent="0.25">
      <c r="A355" s="1">
        <v>1862</v>
      </c>
      <c r="B355" s="1" t="s">
        <v>465</v>
      </c>
      <c r="C355" s="1" t="s">
        <v>24</v>
      </c>
      <c r="D355" s="1">
        <v>33064</v>
      </c>
      <c r="E355" s="1"/>
      <c r="F355" s="1"/>
      <c r="G355" s="1"/>
      <c r="H355" s="1"/>
      <c r="I355" s="1"/>
      <c r="J355" s="1"/>
      <c r="K355" s="1">
        <v>220203</v>
      </c>
      <c r="L355" s="1" t="str">
        <f>"00000HQYUC"</f>
        <v>00000HQYUC</v>
      </c>
      <c r="M355" s="1" t="s">
        <v>427</v>
      </c>
      <c r="N355" s="1" t="s">
        <v>499</v>
      </c>
      <c r="O355" s="1"/>
      <c r="P355" s="1"/>
      <c r="Q355" s="1"/>
    </row>
    <row r="356" spans="1:18" x14ac:dyDescent="0.25">
      <c r="A356" s="3">
        <v>2050</v>
      </c>
      <c r="B356" s="3" t="s">
        <v>465</v>
      </c>
      <c r="C356" s="3" t="s">
        <v>24</v>
      </c>
      <c r="D356" s="3">
        <v>33064</v>
      </c>
      <c r="E356" s="3"/>
      <c r="F356" s="3"/>
      <c r="G356" s="3"/>
      <c r="H356" s="3"/>
      <c r="I356" s="3"/>
      <c r="J356" s="3"/>
      <c r="K356" s="3">
        <v>220203</v>
      </c>
      <c r="L356" s="3" t="str">
        <f>"00000HQXZJ"</f>
        <v>00000HQXZJ</v>
      </c>
      <c r="M356" s="3" t="s">
        <v>41</v>
      </c>
      <c r="N356" s="3" t="s">
        <v>500</v>
      </c>
      <c r="O356" s="3"/>
      <c r="P356" s="3"/>
      <c r="Q356" t="s">
        <v>511</v>
      </c>
    </row>
    <row r="357" spans="1:18" x14ac:dyDescent="0.25">
      <c r="A357" s="1">
        <v>5089</v>
      </c>
      <c r="B357" s="1" t="s">
        <v>115</v>
      </c>
      <c r="C357" s="1" t="s">
        <v>24</v>
      </c>
      <c r="D357" s="1">
        <v>33064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 t="s">
        <v>510</v>
      </c>
    </row>
    <row r="358" spans="1:18" x14ac:dyDescent="0.25">
      <c r="A358" s="1">
        <v>4880</v>
      </c>
      <c r="B358" s="1" t="s">
        <v>102</v>
      </c>
      <c r="C358" s="1" t="s">
        <v>24</v>
      </c>
      <c r="D358" s="1">
        <v>33064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 t="s">
        <v>510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Rivera</dc:creator>
  <cp:lastModifiedBy>Yuliet Munoz</cp:lastModifiedBy>
  <dcterms:created xsi:type="dcterms:W3CDTF">2015-06-05T18:17:20Z</dcterms:created>
  <dcterms:modified xsi:type="dcterms:W3CDTF">2025-02-14T04:18:35Z</dcterms:modified>
</cp:coreProperties>
</file>