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HenryPC\Documents\SHR-Yuliet\Nueva carpeta\"/>
    </mc:Choice>
  </mc:AlternateContent>
  <xr:revisionPtr revIDLastSave="0" documentId="13_ncr:1_{8D04AE53-4336-4F87-89B9-239ABA879051}" xr6:coauthVersionLast="47" xr6:coauthVersionMax="47" xr10:uidLastSave="{00000000-0000-0000-0000-000000000000}"/>
  <bookViews>
    <workbookView xWindow="28680" yWindow="-120"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AA78"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11" i="29" l="1"/>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<sst xmlns="http://schemas.openxmlformats.org/spreadsheetml/2006/main" count="7648" uniqueCount="733">
  <si>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</si>
  <si>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</si>
  <si>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</si>
  <si>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</si>
  <si>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</si>
  <si>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</si>
  <si>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</si>
  <si>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</si>
  <si>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</si>
  <si>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</si>
  <si>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</si>
  <si>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</si>
  <si>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</si>
  <si>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</si>
  <si>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</si>
  <si>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</si>
  <si>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</si>
  <si>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</si>
  <si>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</si>
  <si>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</si>
  <si>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</si>
  <si>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</si>
  <si>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</si>
  <si>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</si>
  <si>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</si>
  <si>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</si>
  <si>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</si>
  <si>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</si>
  <si>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</si>
  <si>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</si>
  <si>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</si>
  <si>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</si>
  <si>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</si>
  <si>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</si>
  <si>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</si>
  <si>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</si>
  <si>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</si>
  <si>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</si>
  <si>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</si>
  <si>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</si>
  <si>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</si>
  <si>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</si>
  <si>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</si>
  <si>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</si>
  <si>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</si>
  <si>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</si>
  <si>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</si>
  <si>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</si>
  <si>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</si>
  <si>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</si>
  <si>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</si>
  <si>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</si>
  <si>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</si>
  <si>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</si>
  <si>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</si>
  <si>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</si>
  <si>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</si>
  <si>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</si>
  <si>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</si>
  <si>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</si>
  <si>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</si>
  <si>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</si>
  <si>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</si>
  <si>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</si>
  <si>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</si>
  <si>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</si>
  <si>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</si>
  <si>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</si>
  <si>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</si>
  <si>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</si>
  <si>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</si>
  <si>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</si>
  <si>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</si>
  <si>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</si>
  <si>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</si>
  <si>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</si>
  <si>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</si>
  <si>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</si>
  <si>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</si>
  <si>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</si>
  <si>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</si>
  <si>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</si>
  <si>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</si>
  <si>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</si>
  <si>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</si>
  <si>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</si>
  <si>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</si>
  <si>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</si>
  <si>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</si>
  <si>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</si>
  <si>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</si>
  <si>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</si>
  <si>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</si>
  <si>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</si>
  <si>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</si>
  <si>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</si>
  <si>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</si>
  <si>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</si>
  <si>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</si>
  <si>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</si>
  <si>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</si>
  <si>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</si>
  <si>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</si>
  <si>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</si>
  <si>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</si>
  <si>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</si>
  <si>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</si>
  <si>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</si>
  <si>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</si>
  <si>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</si>
  <si>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</si>
  <si>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</si>
  <si>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</si>
  <si>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</si>
  <si>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</si>
  <si>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</si>
  <si>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</si>
  <si>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</si>
  <si>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</si>
  <si>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</si>
  <si>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</si>
  <si>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</si>
  <si>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</si>
  <si>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</si>
  <si>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</si>
  <si>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</si>
  <si>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</si>
  <si>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</si>
  <si>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</si>
  <si>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</si>
  <si>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</si>
  <si>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</si>
  <si>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</si>
  <si>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</si>
  <si>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</si>
  <si>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</si>
  <si>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</si>
  <si>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</si>
  <si>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</si>
  <si>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</si>
  <si>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</si>
  <si>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</si>
  <si>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</si>
  <si>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</si>
  <si>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</si>
  <si>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</si>
  <si>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</si>
  <si>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</si>
  <si>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</si>
  <si>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</si>
  <si>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</si>
  <si>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</si>
  <si>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</si>
  <si>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</si>
  <si>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</si>
  <si>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</si>
  <si>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</si>
  <si>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</si>
  <si>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</si>
  <si>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</si>
  <si>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</si>
  <si>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</si>
  <si>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</si>
  <si>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</si>
  <si>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</si>
  <si>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</si>
  <si>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</si>
  <si>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</si>
  <si>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</si>
  <si>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</si>
  <si>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</si>
  <si>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</si>
  <si>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</si>
  <si>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</si>
  <si>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</si>
  <si>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</si>
  <si>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</si>
  <si>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</si>
  <si>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</si>
  <si>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</si>
  <si>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</si>
  <si>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</si>
  <si>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</si>
  <si>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</si>
  <si>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</si>
  <si>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</si>
  <si>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</si>
  <si>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</si>
  <si>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</si>
  <si>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</si>
  <si>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</si>
  <si>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</si>
  <si>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</si>
  <si>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</si>
  <si>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</si>
  <si>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</si>
  <si>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</si>
  <si>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</si>
  <si>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</si>
  <si>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</si>
  <si>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</si>
  <si>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</si>
  <si>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</si>
  <si>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</si>
  <si>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</si>
  <si>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</si>
  <si>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</si>
  <si>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</si>
  <si>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</si>
  <si>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</si>
  <si>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</si>
  <si>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</si>
  <si>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</si>
  <si>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</si>
  <si>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</si>
  <si>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</si>
  <si>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</si>
  <si>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</si>
  <si>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</si>
  <si>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</si>
  <si>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</si>
  <si>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</si>
  <si>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</si>
  <si>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</si>
  <si>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</si>
  <si>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</si>
  <si>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</si>
  <si>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</si>
  <si>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</si>
  <si>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</si>
  <si>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</si>
  <si>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</si>
  <si>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</si>
  <si>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</si>
  <si>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</si>
  <si>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</si>
  <si>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</si>
  <si>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</si>
  <si>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</si>
  <si>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</si>
  <si>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</si>
  <si>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</si>
  <si>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</si>
  <si>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</si>
  <si>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</si>
  <si>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</si>
  <si>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</si>
  <si>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</si>
  <si>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</si>
  <si>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</si>
  <si>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</si>
  <si>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</si>
  <si>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</si>
  <si>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</si>
  <si>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</si>
  <si>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</si>
  <si>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</si>
  <si>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</si>
  <si>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</si>
  <si>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</si>
  <si>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</si>
  <si>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</si>
  <si>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</si>
  <si>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</si>
  <si>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</si>
  <si>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</si>
  <si>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</si>
  <si>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</si>
  <si>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</si>
  <si>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</si>
  <si>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</si>
  <si>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</si>
  <si>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</si>
  <si>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</si>
  <si>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</si>
  <si>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</si>
  <si>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</si>
  <si>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</si>
  <si>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</si>
  <si>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</si>
  <si>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</si>
  <si>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</si>
  <si>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</si>
  <si>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</si>
  <si>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</si>
  <si>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</si>
  <si>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</si>
  <si>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</si>
  <si>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</si>
  <si>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</si>
  <si>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</si>
  <si>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</si>
  <si>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</si>
  <si>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</si>
  <si>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</si>
  <si>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</si>
  <si>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</si>
  <si>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</si>
  <si>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</si>
  <si>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</si>
  <si>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</si>
  <si>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</si>
  <si>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</si>
  <si>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</si>
  <si>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</si>
  <si>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</si>
  <si>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</si>
  <si>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</si>
  <si>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</si>
  <si>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</si>
  <si>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</si>
  <si>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</si>
  <si>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</si>
  <si>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</si>
  <si>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</si>
  <si>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</si>
  <si>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</si>
  <si>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</si>
  <si>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</si>
  <si>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</si>
  <si>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</si>
  <si>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</si>
  <si>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</si>
  <si>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</si>
  <si>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</si>
  <si>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</si>
  <si>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</si>
  <si>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</si>
  <si>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</si>
  <si>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</si>
  <si>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</si>
  <si>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</si>
  <si>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</si>
  <si>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</si>
  <si>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</si>
  <si>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</si>
  <si>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</si>
  <si>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</si>
  <si>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</si>
  <si>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</si>
  <si>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</si>
  <si>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</si>
  <si>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</si>
  <si>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</si>
  <si>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</si>
  <si>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</si>
  <si>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</si>
  <si>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</si>
  <si>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</si>
  <si>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</si>
  <si>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</si>
  <si>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</si>
  <si>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</si>
  <si>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</si>
  <si>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</si>
  <si>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</si>
  <si>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</si>
  <si>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</si>
  <si>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</si>
  <si>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</si>
  <si>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</si>
  <si>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</si>
  <si>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</si>
  <si>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</si>
  <si>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</si>
  <si>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</si>
  <si>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</si>
  <si>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</si>
  <si>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</si>
  <si>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</si>
  <si>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</si>
  <si>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</si>
  <si>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</si>
  <si>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</si>
  <si>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</si>
  <si>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</si>
  <si>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</si>
  <si>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</si>
  <si>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</si>
  <si>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</si>
  <si>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</si>
  <si>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</si>
  <si>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</si>
  <si>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</si>
  <si>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</si>
  <si>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</si>
  <si>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</si>
  <si>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</si>
  <si>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</si>
  <si>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</si>
  <si>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</si>
  <si>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</si>
  <si>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</si>
  <si>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</si>
  <si>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</si>
  <si>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</si>
  <si>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</si>
  <si>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</si>
  <si>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</si>
  <si>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</si>
  <si>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</si>
  <si>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</si>
  <si>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</si>
  <si>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</si>
  <si>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</si>
  <si>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</si>
  <si>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</si>
  <si>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</si>
  <si>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</si>
  <si>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</si>
  <si>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</si>
  <si>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</si>
  <si>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</si>
  <si>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</si>
  <si>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</si>
  <si>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</si>
  <si>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</si>
  <si>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</si>
  <si>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</si>
  <si>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</si>
  <si>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</si>
  <si>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</si>
  <si>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</si>
  <si>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</si>
  <si>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</si>
  <si>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</si>
  <si>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</si>
  <si>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</si>
  <si>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</si>
  <si>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</si>
  <si>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</si>
  <si>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</si>
  <si>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</si>
  <si>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</si>
  <si>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</si>
  <si>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</si>
  <si>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</si>
  <si>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</si>
  <si>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</si>
  <si>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</si>
  <si>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</si>
  <si>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</si>
  <si>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</si>
  <si>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</si>
  <si>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</si>
  <si>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</si>
  <si>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</si>
  <si>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</si>
  <si>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</si>
  <si>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</si>
  <si>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</si>
  <si>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</si>
  <si>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</si>
  <si>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</si>
  <si>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</si>
  <si>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</si>
  <si>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</si>
  <si>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</si>
  <si>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</si>
  <si>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</si>
  <si>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</si>
  <si>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</si>
  <si>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</si>
  <si>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</si>
  <si>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</si>
  <si>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</si>
  <si>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</si>
  <si>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</si>
  <si>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</si>
  <si>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</si>
  <si>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</si>
  <si>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</si>
  <si>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</si>
  <si>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</si>
  <si>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</si>
  <si>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</si>
  <si>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</si>
  <si>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</si>
  <si>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</si>
  <si>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</si>
  <si>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</si>
  <si>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</si>
  <si>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</si>
  <si>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</si>
  <si>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</si>
  <si>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</si>
  <si>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</si>
  <si>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</si>
  <si>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</si>
  <si>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</si>
  <si>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</si>
  <si>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</si>
  <si>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</si>
  <si>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</si>
  <si>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</si>
  <si>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</si>
  <si>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</si>
  <si>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</si>
  <si>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</si>
  <si>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</si>
  <si>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</si>
  <si>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</si>
  <si>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</si>
  <si>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</si>
  <si>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</si>
  <si>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</si>
  <si>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</si>
  <si>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</si>
  <si>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</si>
  <si>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</si>
  <si>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</si>
  <si>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</si>
  <si>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</si>
  <si>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</si>
  <si>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</si>
  <si>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</si>
  <si>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</si>
  <si>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</si>
  <si>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</si>
  <si>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</si>
  <si>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</si>
  <si>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</si>
  <si>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</si>
  <si>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</si>
  <si>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</si>
  <si>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</si>
  <si>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</si>
  <si>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</si>
  <si>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</si>
  <si>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</si>
  <si>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</si>
  <si>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</si>
  <si>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</si>
  <si>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</si>
  <si>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</si>
  <si>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</si>
  <si>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</si>
  <si>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</si>
  <si>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</si>
  <si>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</si>
  <si>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</si>
  <si>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</si>
  <si>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</si>
  <si>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</si>
  <si>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</si>
  <si>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</si>
  <si>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</si>
  <si>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</si>
  <si>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</si>
  <si>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</si>
  <si>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</si>
  <si>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</si>
  <si>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</si>
  <si>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</si>
  <si>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</si>
  <si>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</si>
  <si>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</si>
  <si>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</si>
  <si>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</si>
  <si>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</si>
  <si>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</si>
  <si>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</si>
  <si>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</si>
  <si>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</si>
  <si>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</si>
  <si>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</si>
  <si>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</si>
  <si>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</si>
  <si>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</si>
  <si>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</si>
  <si>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</si>
  <si>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</si>
  <si>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</si>
  <si>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</si>
  <si>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</si>
  <si>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</si>
  <si>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</si>
  <si>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</si>
  <si>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</si>
  <si>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</si>
  <si>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</si>
  <si>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</si>
  <si>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</si>
  <si>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</si>
  <si>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</si>
  <si>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</si>
  <si>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</si>
  <si>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</si>
  <si>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</si>
  <si>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</si>
  <si>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</si>
  <si>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</si>
  <si>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</si>
  <si>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</si>
  <si>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</si>
  <si>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</si>
  <si>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</si>
  <si>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</si>
  <si>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</si>
  <si>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</si>
  <si>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</si>
  <si>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</si>
  <si>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</si>
  <si>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</si>
  <si>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</si>
  <si>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</si>
  <si>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</si>
  <si>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</si>
  <si>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</si>
  <si>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</si>
  <si>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</si>
  <si>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</si>
  <si>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</si>
  <si>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</si>
  <si>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</si>
  <si>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</si>
  <si>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</si>
  <si>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</si>
  <si>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</si>
  <si>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</si>
  <si>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</si>
  <si>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</si>
  <si>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</si>
  <si>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</si>
  <si>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</si>
  <si>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</si>
  <si>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</si>
  <si>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</si>
  <si>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</si>
  <si>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</si>
  <si>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</si>
  <si>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</si>
  <si>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</si>
  <si>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</si>
  <si>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</si>
  <si>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</si>
  <si>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</si>
  <si>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</si>
  <si>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</si>
  <si>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</si>
  <si>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</si>
  <si>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</si>
  <si>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</si>
  <si>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</si>
  <si>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</si>
  <si>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</si>
  <si>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</si>
  <si>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</si>
  <si>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</si>
  <si>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</si>
  <si>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</si>
  <si>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</si>
  <si>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</si>
  <si>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</si>
  <si>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</si>
  <si>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</si>
  <si>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</si>
  <si>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</si>
  <si>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</si>
  <si>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</si>
  <si>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</si>
  <si>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</si>
  <si>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</si>
  <si>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</si>
  <si>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</si>
  <si>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</si>
  <si>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</si>
  <si>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</si>
  <si>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</si>
  <si>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</si>
  <si>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</si>
  <si>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</si>
  <si>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</si>
  <si>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</si>
  <si>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</si>
  <si>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</si>
  <si>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</si>
  <si>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</si>
  <si>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</si>
  <si>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</si>
  <si>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</si>
  <si>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</si>
  <si>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</si>
  <si>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</si>
  <si>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</si>
  <si>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</si>
  <si>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</si>
  <si>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</si>
  <si>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</si>
  <si>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</si>
  <si>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</si>
  <si>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</si>
  <si>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</si>
  <si>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</si>
  <si>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</si>
  <si>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</si>
  <si>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</si>
  <si>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</si>
  <si>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</si>
  <si>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</si>
  <si>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</si>
  <si>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</si>
  <si>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</si>
  <si>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</si>
  <si>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</si>
  <si>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</si>
  <si>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</si>
  <si>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</si>
  <si>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</si>
  <si>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</si>
  <si>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</si>
  <si>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</si>
  <si>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</si>
  <si>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</si>
  <si>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</si>
  <si>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</si>
  <si>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</si>
  <si>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</si>
  <si>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</si>
  <si>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</si>
  <si>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</si>
  <si>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</si>
  <si>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</si>
  <si>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</si>
  <si>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</si>
  <si>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</si>
  <si>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</si>
  <si>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</si>
  <si>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</si>
  <si>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</si>
  <si>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</si>
  <si>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REEL3</t>
  </si>
  <si>
    <t>REEL4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</si>
</sst>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19">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U"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8" dataDxfId="1616" headerRowBorderDxfId="1617" tableBorderDxfId="1615" totalsRowBorderDxfId="1614">
  <autoFilter ref="A1:AP499" xr:uid="{00000000-0009-0000-0100-000003000000}"/>
  <tableColumns count="42">
    <tableColumn id="1" xr3:uid="{00000000-0010-0000-0000-000001000000}" name="DWG#" dataDxfId="1613"/>
    <tableColumn id="61" xr3:uid="{00000000-0010-0000-0000-00003D000000}" name="10x15 HH" dataDxfId="1612"/>
    <tableColumn id="9" xr3:uid="{00000000-0010-0000-0000-000009000000}" name="IDUCT 1" dataDxfId="1611"/>
    <tableColumn id="10" xr3:uid="{00000000-0010-0000-0000-00000A000000}" name="IDUCT 2" dataDxfId="1610"/>
    <tableColumn id="11" xr3:uid="{00000000-0010-0000-0000-00000B000000}" name="IDUCT 3" dataDxfId="1609"/>
    <tableColumn id="12" xr3:uid="{00000000-0010-0000-0000-00000C000000}" name="IDUCT 4" dataDxfId="1608"/>
    <tableColumn id="13" xr3:uid="{00000000-0010-0000-0000-00000D000000}" name="IDUCT 5" dataDxfId="1607"/>
    <tableColumn id="14" xr3:uid="{00000000-0010-0000-0000-00000E000000}" name="IDUCT 6" dataDxfId="1606"/>
    <tableColumn id="15" xr3:uid="{00000000-0010-0000-0000-00000F000000}" name="IDUCT 7" dataDxfId="1605"/>
    <tableColumn id="16" xr3:uid="{00000000-0010-0000-0000-000010000000}" name="IDUCT 8" dataDxfId="1604"/>
    <tableColumn id="17" xr3:uid="{00000000-0010-0000-0000-000011000000}" name="IDUCT 9" dataDxfId="1603"/>
    <tableColumn id="18" xr3:uid="{00000000-0010-0000-0000-000012000000}" name="IDUCT 10" dataDxfId="1602"/>
    <tableColumn id="19" xr3:uid="{00000000-0010-0000-0000-000013000000}" name="IDUCT 11" dataDxfId="1601"/>
    <tableColumn id="20" xr3:uid="{00000000-0010-0000-0000-000014000000}" name="IDUCT 12" dataDxfId="1600"/>
    <tableColumn id="21" xr3:uid="{00000000-0010-0000-0000-000015000000}" name="IDUCT 13" dataDxfId="1599"/>
    <tableColumn id="22" xr3:uid="{00000000-0010-0000-0000-000016000000}" name="IDUCT 14" dataDxfId="1598"/>
    <tableColumn id="23" xr3:uid="{00000000-0010-0000-0000-000017000000}" name="IDUCT 15" dataDxfId="1597"/>
    <tableColumn id="24" xr3:uid="{00000000-0010-0000-0000-000018000000}" name="IDUCT 16" dataDxfId="1596"/>
    <tableColumn id="25" xr3:uid="{00000000-0010-0000-0000-000019000000}" name="IDUCT 17" dataDxfId="1595"/>
    <tableColumn id="26" xr3:uid="{00000000-0010-0000-0000-00001A000000}" name="IDUCT 18" dataDxfId="1594"/>
    <tableColumn id="27" xr3:uid="{00000000-0010-0000-0000-00001B000000}" name="IDUCT 19" dataDxfId="1593"/>
    <tableColumn id="28" xr3:uid="{00000000-0010-0000-0000-00001C000000}" name="IDUCT 20" dataDxfId="1592"/>
    <tableColumn id="29" xr3:uid="{00000000-0010-0000-0000-00001D000000}" name="Pullback IDUCT 1" dataDxfId="1591"/>
    <tableColumn id="30" xr3:uid="{00000000-0010-0000-0000-00001E000000}" name="Pullback IDUCT 2" dataDxfId="1590"/>
    <tableColumn id="31" xr3:uid="{00000000-0010-0000-0000-00001F000000}" name="Pullback IDUCT 3" dataDxfId="1589"/>
    <tableColumn id="32" xr3:uid="{00000000-0010-0000-0000-000020000000}" name="Pullback IDUCT 4" dataDxfId="1588"/>
    <tableColumn id="33" xr3:uid="{00000000-0010-0000-0000-000021000000}" name="Pullback IDUCT 5" dataDxfId="1587"/>
    <tableColumn id="34" xr3:uid="{00000000-0010-0000-0000-000022000000}" name="Pullback IDUCT 6" dataDxfId="1586"/>
    <tableColumn id="35" xr3:uid="{00000000-0010-0000-0000-000023000000}" name="Pullback IDUCT 7" dataDxfId="1585"/>
    <tableColumn id="36" xr3:uid="{00000000-0010-0000-0000-000024000000}" name="Pullback IDUCT 8" dataDxfId="1584"/>
    <tableColumn id="37" xr3:uid="{00000000-0010-0000-0000-000025000000}" name="Pullback IDUCT 9" dataDxfId="1583"/>
    <tableColumn id="38" xr3:uid="{00000000-0010-0000-0000-000026000000}" name="Pullback IDUCT 10" dataDxfId="1582"/>
    <tableColumn id="49" xr3:uid="{00000000-0010-0000-0000-000031000000}" name="ROD Duct 1" dataDxfId="1581"/>
    <tableColumn id="50" xr3:uid="{00000000-0010-0000-0000-000032000000}" name="ROD Duct 2" dataDxfId="1580"/>
    <tableColumn id="51" xr3:uid="{00000000-0010-0000-0000-000033000000}" name="ROD Duct 3" dataDxfId="1579"/>
    <tableColumn id="52" xr3:uid="{00000000-0010-0000-0000-000034000000}" name="ROD Duct 4" dataDxfId="1578"/>
    <tableColumn id="53" xr3:uid="{00000000-0010-0000-0000-000035000000}" name="ROD Duct 5" dataDxfId="1577"/>
    <tableColumn id="54" xr3:uid="{00000000-0010-0000-0000-000036000000}" name="ROD Duct 6" dataDxfId="1576"/>
    <tableColumn id="55" xr3:uid="{00000000-0010-0000-0000-000037000000}" name="ROD Duct 7" dataDxfId="1575"/>
    <tableColumn id="56" xr3:uid="{00000000-0010-0000-0000-000038000000}" name="ROD Duct 8" dataDxfId="1574"/>
    <tableColumn id="57" xr3:uid="{00000000-0010-0000-0000-000039000000}" name="ROD Duct 9" dataDxfId="1573"/>
    <tableColumn id="58" xr3:uid="{00000000-0010-0000-0000-00003A000000}" name="ROD Duct 10" dataDxfId="157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f>VLOOKUP(H1,$I$1:$J$1000,2)</f>
        <v>0</v>
      </c>
      <c r="B1" s="118"/>
      <c r="C1" s="118"/>
      <c r="D1" s="118"/>
      <c r="E1" s="118"/>
      <c r="G1" t="str">
        <f>IF('Assignment Tool'!C1="","",IF('Assignment Tool'!C1="FST",'Assignment Tool'!D1,""))</f>
        <v/>
      </c>
      <c r="H1">
        <v>1</v>
      </c>
      <c r="I1">
        <v>1</v>
      </c>
      <c r="J1">
        <f t="array" ref="J1">IFERROR(INDEX($G$2:$G$2050,_xlfn.AGGREGATE(15,6,(ROW($G$2:$G$2050)-ROW($G$2)+1)/($G$2:$G$2050&lt;&gt;""),ROWS(J$1:J1))),"")</f>
        <v>0</v>
      </c>
      <c r="K1" t="e">
        <f>IF(J1="","",INDEX('Assignment Tool'!E17:E2050,MATCH(FA_DATA!J1,'Assignment Tool'!D17:D2050,0)))</f>
        <v>#N/A</v>
      </c>
    </row>
    <row r="2" spans="1:11" x14ac:dyDescent="0.25">
      <c r="A2" s="118">
        <f t="shared" ref="A2:A65" si="0">VLOOKUP(H2,$I$1:$J$1000,2)</f>
        <v>0</v>
      </c>
      <c r="G2" t="str">
        <f>IF('Assignment Tool'!C2="","",IF('Assignment Tool'!C2="FST",'Assignment Tool'!D2,""))</f>
        <v/>
      </c>
      <c r="H2">
        <v>2</v>
      </c>
      <c r="I2" t="str">
        <f>IFERROR((I1+K1),"")</f>
        <v/>
      </c>
      <c r="J2">
        <f t="array" ref="J2">IFERROR(INDEX($G$2:$G$2050,_xlfn.AGGREGATE(15,6,(ROW($G$2:$G$2050)-ROW($G$2)+1)/($G$2:$G$2050&lt;&gt;""),ROWS(J$1:J2))),"")</f>
        <v>0</v>
      </c>
      <c r="K2" t="e">
        <f>IF(J2="","",INDEX('Assignment Tool'!E18:E2051,MATCH(FA_DATA!J2,'Assignment Tool'!D18:D2051,0)))</f>
        <v>#N/A</v>
      </c>
    </row>
    <row r="3" spans="1:11" x14ac:dyDescent="0.25">
      <c r="A3" s="118">
        <f t="shared" si="0"/>
        <v>0</v>
      </c>
      <c r="G3" t="str">
        <f>IF('Assignment Tool'!C3="","",IF('Assignment Tool'!C3="FST",'Assignment Tool'!D3,""))</f>
        <v/>
      </c>
      <c r="H3">
        <v>3</v>
      </c>
      <c r="I3" t="str">
        <f t="shared" ref="I3:I66" si="1">IFERROR((I2+K2),"")</f>
        <v/>
      </c>
      <c r="J3">
        <f t="array" ref="J3">IFERROR(INDEX($G$2:$G$2050,_xlfn.AGGREGATE(15,6,(ROW($G$2:$G$2050)-ROW($G$2)+1)/($G$2:$G$2050&lt;&gt;""),ROWS(J$1:J3))),"")</f>
        <v>0</v>
      </c>
      <c r="K3" t="e">
        <f>IF(J3="","",INDEX('Assignment Tool'!E19:E2052,MATCH(FA_DATA!J3,'Assignment Tool'!D19:D2052,0)))</f>
        <v>#N/A</v>
      </c>
    </row>
    <row r="4" spans="1:11" x14ac:dyDescent="0.25">
      <c r="A4" s="118">
        <f t="shared" si="0"/>
        <v>0</v>
      </c>
      <c r="G4" t="str">
        <f>IF('Assignment Tool'!C4="","",IF('Assignment Tool'!C4="FST",'Assignment Tool'!D4,""))</f>
        <v/>
      </c>
      <c r="H4">
        <v>4</v>
      </c>
      <c r="I4" t="str">
        <f t="shared" si="1"/>
        <v/>
      </c>
      <c r="J4">
        <f t="array" ref="J4">IFERROR(INDEX($G$2:$G$2050,_xlfn.AGGREGATE(15,6,(ROW($G$2:$G$2050)-ROW($G$2)+1)/($G$2:$G$2050&lt;&gt;""),ROWS(J$1:J4))),"")</f>
        <v>0</v>
      </c>
      <c r="K4" t="e">
        <f>IF(J4="","",INDEX('Assignment Tool'!E20:E2053,MATCH(FA_DATA!J4,'Assignment Tool'!D20:D2053,0)))</f>
        <v>#N/A</v>
      </c>
    </row>
    <row r="5" spans="1:11" x14ac:dyDescent="0.25">
      <c r="A5" s="118">
        <f t="shared" si="0"/>
        <v>0</v>
      </c>
      <c r="G5" t="str">
        <f>IF('Assignment Tool'!C5="","",IF('Assignment Tool'!C5="FST",'Assignment Tool'!D5,""))</f>
        <v/>
      </c>
      <c r="H5">
        <v>5</v>
      </c>
      <c r="I5" t="str">
        <f t="shared" si="1"/>
        <v/>
      </c>
      <c r="J5">
        <f t="array" ref="J5">IFERROR(INDEX($G$2:$G$2050,_xlfn.AGGREGATE(15,6,(ROW($G$2:$G$2050)-ROW($G$2)+1)/($G$2:$G$2050&lt;&gt;""),ROWS(J$1:J5))),"")</f>
        <v>0</v>
      </c>
      <c r="K5" t="e">
        <f>IF(J5="","",INDEX('Assignment Tool'!E21:E2054,MATCH(FA_DATA!J5,'Assignment Tool'!D21:D2054,0)))</f>
        <v>#N/A</v>
      </c>
    </row>
    <row r="6" spans="1:11" x14ac:dyDescent="0.25">
      <c r="A6" s="118">
        <f t="shared" si="0"/>
        <v>0</v>
      </c>
      <c r="G6" t="str">
        <f>IF('Assignment Tool'!C6="","",IF('Assignment Tool'!C6="FST",'Assignment Tool'!D6,""))</f>
        <v/>
      </c>
      <c r="H6">
        <v>6</v>
      </c>
      <c r="I6" t="str">
        <f t="shared" si="1"/>
        <v/>
      </c>
      <c r="J6">
        <f t="array" ref="J6">IFERROR(INDEX($G$2:$G$2050,_xlfn.AGGREGATE(15,6,(ROW($G$2:$G$2050)-ROW($G$2)+1)/($G$2:$G$2050&lt;&gt;""),ROWS(J$1:J6))),"")</f>
        <v>0</v>
      </c>
      <c r="K6" t="e">
        <f>IF(J6="","",INDEX('Assignment Tool'!E22:E2055,MATCH(FA_DATA!J6,'Assignment Tool'!D22:D2055,0)))</f>
        <v>#N/A</v>
      </c>
    </row>
    <row r="7" spans="1:11" x14ac:dyDescent="0.25">
      <c r="A7" s="118">
        <f t="shared" si="0"/>
        <v>0</v>
      </c>
      <c r="G7" t="str">
        <f>IF('Assignment Tool'!C7="","",IF('Assignment Tool'!C7="FST",'Assignment Tool'!D7,""))</f>
        <v/>
      </c>
      <c r="H7">
        <v>7</v>
      </c>
      <c r="I7" t="str">
        <f t="shared" si="1"/>
        <v/>
      </c>
      <c r="J7" t="str">
        <f t="array" ref="J7">IFERROR(INDEX($G$2:$G$2050,_xlfn.AGGREGATE(15,6,(ROW($G$2:$G$2050)-ROW($G$2)+1)/($G$2:$G$2050&lt;&gt;""),ROWS(J$1:J7))),"")</f>
        <v/>
      </c>
      <c r="K7" t="str">
        <f>IF(J7="","",INDEX('Assignment Tool'!E23:E2056,MATCH(FA_DATA!J7,'Assignment Tool'!D23:D2056,0)))</f>
        <v/>
      </c>
    </row>
    <row r="8" spans="1:11" x14ac:dyDescent="0.25">
      <c r="A8" s="118">
        <f t="shared" si="0"/>
        <v>0</v>
      </c>
      <c r="G8" t="str">
        <f>IF('Assignment Tool'!C8="","",IF('Assignment Tool'!C8="FST",'Assignment Tool'!D8,""))</f>
        <v/>
      </c>
      <c r="H8">
        <v>8</v>
      </c>
      <c r="I8" t="str">
        <f t="shared" si="1"/>
        <v/>
      </c>
      <c r="J8" t="str">
        <f t="array" ref="J8">IFERROR(INDEX($G$2:$G$2050,_xlfn.AGGREGATE(15,6,(ROW($G$2:$G$2050)-ROW($G$2)+1)/($G$2:$G$2050&lt;&gt;""),ROWS(J$1:J8))),"")</f>
        <v/>
      </c>
      <c r="K8" t="str">
        <f>IF(J8="","",INDEX('Assignment Tool'!E24:E2057,MATCH(FA_DATA!J8,'Assignment Tool'!D24:D2057,0)))</f>
        <v/>
      </c>
    </row>
    <row r="9" spans="1:11" x14ac:dyDescent="0.25">
      <c r="A9" s="118">
        <f t="shared" si="0"/>
        <v>0</v>
      </c>
      <c r="G9" t="str">
        <f>IF('Assignment Tool'!C9="","",IF('Assignment Tool'!C9="FST",'Assignment Tool'!D9,""))</f>
        <v/>
      </c>
      <c r="H9">
        <v>9</v>
      </c>
      <c r="I9" t="str">
        <f t="shared" si="1"/>
        <v/>
      </c>
      <c r="J9" t="str">
        <f t="array" ref="J9">IFERROR(INDEX($G$2:$G$2050,_xlfn.AGGREGATE(15,6,(ROW($G$2:$G$2050)-ROW($G$2)+1)/($G$2:$G$2050&lt;&gt;""),ROWS(J$1:J9))),"")</f>
        <v/>
      </c>
      <c r="K9" t="str">
        <f>IF(J9="","",INDEX('Assignment Tool'!E25:E2058,MATCH(FA_DATA!J9,'Assignment Tool'!D25:D2058,0)))</f>
        <v/>
      </c>
    </row>
    <row r="10" spans="1:11" x14ac:dyDescent="0.25">
      <c r="A10" s="118">
        <f t="shared" si="0"/>
        <v>0</v>
      </c>
      <c r="G10" t="str">
        <f>IF('Assignment Tool'!C10="","",IF('Assignment Tool'!C10="FST",'Assignment Tool'!D10,""))</f>
        <v/>
      </c>
      <c r="H10">
        <v>10</v>
      </c>
      <c r="I10" t="str">
        <f t="shared" si="1"/>
        <v/>
      </c>
      <c r="J10" t="str">
        <f t="array" ref="J10">IFERROR(INDEX($G$2:$G$2050,_xlfn.AGGREGATE(15,6,(ROW($G$2:$G$2050)-ROW($G$2)+1)/($G$2:$G$2050&lt;&gt;""),ROWS(J$1:J10))),"")</f>
        <v/>
      </c>
      <c r="K10" t="str">
        <f>IF(J10="","",INDEX('Assignment Tool'!E26:E2059,MATCH(FA_DATA!J10,'Assignment Tool'!D26:D2059,0)))</f>
        <v/>
      </c>
    </row>
    <row r="11" spans="1:11" x14ac:dyDescent="0.25">
      <c r="A11" s="118">
        <f t="shared" si="0"/>
        <v>0</v>
      </c>
      <c r="G11" t="str">
        <f>IF('Assignment Tool'!C11="","",IF('Assignment Tool'!C11="FST",'Assignment Tool'!D11,""))</f>
        <v/>
      </c>
      <c r="H11">
        <v>11</v>
      </c>
      <c r="I11" t="str">
        <f t="shared" si="1"/>
        <v/>
      </c>
      <c r="J11" t="str">
        <f t="array" ref="J11">IFERROR(INDEX($G$2:$G$2050,_xlfn.AGGREGATE(15,6,(ROW($G$2:$G$2050)-ROW($G$2)+1)/($G$2:$G$2050&lt;&gt;""),ROWS(J$1:J11))),"")</f>
        <v/>
      </c>
      <c r="K11" t="str">
        <f>IF(J11="","",INDEX('Assignment Tool'!E27:E2060,MATCH(FA_DATA!J11,'Assignment Tool'!D27:D2060,0)))</f>
        <v/>
      </c>
    </row>
    <row r="12" spans="1:11" x14ac:dyDescent="0.25">
      <c r="A12" s="118">
        <f t="shared" si="0"/>
        <v>0</v>
      </c>
      <c r="G12" t="str">
        <f>IF('Assignment Tool'!C12="","",IF('Assignment Tool'!C12="FST",'Assignment Tool'!D12,""))</f>
        <v/>
      </c>
      <c r="H12">
        <v>12</v>
      </c>
      <c r="I12" t="str">
        <f t="shared" si="1"/>
        <v/>
      </c>
      <c r="J12" t="str">
        <f t="array" ref="J12">IFERROR(INDEX($G$2:$G$2050,_xlfn.AGGREGATE(15,6,(ROW($G$2:$G$2050)-ROW($G$2)+1)/($G$2:$G$2050&lt;&gt;""),ROWS(J$1:J12))),"")</f>
        <v/>
      </c>
      <c r="K12" t="str">
        <f>IF(J12="","",INDEX('Assignment Tool'!E28:E2061,MATCH(FA_DATA!J12,'Assignment Tool'!D28:D2061,0)))</f>
        <v/>
      </c>
    </row>
    <row r="13" spans="1:11" x14ac:dyDescent="0.25">
      <c r="A13" s="118">
        <f t="shared" si="0"/>
        <v>0</v>
      </c>
      <c r="G13" t="str">
        <f>IF('Assignment Tool'!C13="","",IF('Assignment Tool'!C13="FST",'Assignment Tool'!D13,""))</f>
        <v/>
      </c>
      <c r="H13">
        <v>13</v>
      </c>
      <c r="I13" t="str">
        <f t="shared" si="1"/>
        <v/>
      </c>
      <c r="J13" t="str">
        <f t="array" ref="J13">IFERROR(INDEX($G$2:$G$2050,_xlfn.AGGREGATE(15,6,(ROW($G$2:$G$2050)-ROW($G$2)+1)/($G$2:$G$2050&lt;&gt;""),ROWS(J$1:J13))),"")</f>
        <v/>
      </c>
      <c r="K13" t="str">
        <f>IF(J13="","",INDEX('Assignment Tool'!E29:E2062,MATCH(FA_DATA!J13,'Assignment Tool'!D29:D2062,0)))</f>
        <v/>
      </c>
    </row>
    <row r="14" spans="1:11" x14ac:dyDescent="0.25">
      <c r="A14" s="118">
        <f t="shared" si="0"/>
        <v>0</v>
      </c>
      <c r="G14" t="str">
        <f>IF('Assignment Tool'!C14="","",IF('Assignment Tool'!C14="FST",'Assignment Tool'!D14,""))</f>
        <v/>
      </c>
      <c r="H14">
        <v>14</v>
      </c>
      <c r="I14" t="str">
        <f t="shared" si="1"/>
        <v/>
      </c>
      <c r="J14" t="str">
        <f t="array" ref="J14">IFERROR(INDEX($G$2:$G$2050,_xlfn.AGGREGATE(15,6,(ROW($G$2:$G$2050)-ROW($G$2)+1)/($G$2:$G$2050&lt;&gt;""),ROWS(J$1:J14))),"")</f>
        <v/>
      </c>
      <c r="K14" t="str">
        <f>IF(J14="","",INDEX('Assignment Tool'!E30:E2063,MATCH(FA_DATA!J14,'Assignment Tool'!D30:D2063,0)))</f>
        <v/>
      </c>
    </row>
    <row r="15" spans="1:11" x14ac:dyDescent="0.25">
      <c r="A15" s="118">
        <f t="shared" si="0"/>
        <v>0</v>
      </c>
      <c r="G15" t="str">
        <f>IF('Assignment Tool'!C15="","",IF('Assignment Tool'!C15="FST",'Assignment Tool'!D15,""))</f>
        <v/>
      </c>
      <c r="H15">
        <v>15</v>
      </c>
      <c r="I15" t="str">
        <f t="shared" si="1"/>
        <v/>
      </c>
      <c r="J15" t="str">
        <f t="array" ref="J15">IFERROR(INDEX($G$2:$G$2050,_xlfn.AGGREGATE(15,6,(ROW($G$2:$G$2050)-ROW($G$2)+1)/($G$2:$G$2050&lt;&gt;""),ROWS(J$1:J15))),"")</f>
        <v/>
      </c>
      <c r="K15" t="str">
        <f>IF(J15="","",INDEX('Assignment Tool'!E31:E2064,MATCH(FA_DATA!J15,'Assignment Tool'!D31:D2064,0)))</f>
        <v/>
      </c>
    </row>
    <row r="16" spans="1:11" x14ac:dyDescent="0.25">
      <c r="A16" s="118">
        <f t="shared" si="0"/>
        <v>0</v>
      </c>
      <c r="G16" t="str">
        <f>IF('Assignment Tool'!C16="","",IF('Assignment Tool'!C16="FST",'Assignment Tool'!D16,""))</f>
        <v/>
      </c>
      <c r="H16">
        <v>16</v>
      </c>
      <c r="I16" t="str">
        <f t="shared" si="1"/>
        <v/>
      </c>
      <c r="J16" t="str">
        <f t="array" ref="J16">IFERROR(INDEX($G$2:$G$2050,_xlfn.AGGREGATE(15,6,(ROW($G$2:$G$2050)-ROW($G$2)+1)/($G$2:$G$2050&lt;&gt;""),ROWS(J$1:J16))),"")</f>
        <v/>
      </c>
      <c r="K16" t="str">
        <f>IF(J16="","",INDEX('Assignment Tool'!E32:E2065,MATCH(FA_DATA!J16,'Assignment Tool'!D32:D2065,0)))</f>
        <v/>
      </c>
    </row>
    <row r="17" spans="1:11" x14ac:dyDescent="0.25">
      <c r="A17" s="118">
        <f t="shared" si="0"/>
        <v>0</v>
      </c>
      <c r="G17" t="str">
        <f>IF('Assignment Tool'!C17="","",IF('Assignment Tool'!C17="FST",'Assignment Tool'!D17,""))</f>
        <v/>
      </c>
      <c r="H17">
        <v>17</v>
      </c>
      <c r="I17" t="str">
        <f t="shared" si="1"/>
        <v/>
      </c>
      <c r="J17" t="str">
        <f t="array" ref="J17">IFERROR(INDEX($G$2:$G$2050,_xlfn.AGGREGATE(15,6,(ROW($G$2:$G$2050)-ROW($G$2)+1)/($G$2:$G$2050&lt;&gt;""),ROWS(J$1:J17))),"")</f>
        <v/>
      </c>
      <c r="K17" t="str">
        <f>IF(J17="","",INDEX('Assignment Tool'!E33:E2066,MATCH(FA_DATA!J17,'Assignment Tool'!D33:D2066,0)))</f>
        <v/>
      </c>
    </row>
    <row r="18" spans="1:11" x14ac:dyDescent="0.25">
      <c r="A18" s="118">
        <f t="shared" si="0"/>
        <v>0</v>
      </c>
      <c r="G18" t="str">
        <f>IF('Assignment Tool'!C18="","",IF('Assignment Tool'!C18="FST",'Assignment Tool'!D18,""))</f>
        <v/>
      </c>
      <c r="H18">
        <v>18</v>
      </c>
      <c r="I18" t="str">
        <f t="shared" si="1"/>
        <v/>
      </c>
      <c r="J18" t="str">
        <f t="array" ref="J18">IFERROR(INDEX($G$2:$G$2050,_xlfn.AGGREGATE(15,6,(ROW($G$2:$G$2050)-ROW($G$2)+1)/($G$2:$G$2050&lt;&gt;""),ROWS(J$1:J18))),"")</f>
        <v/>
      </c>
      <c r="K18" t="str">
        <f>IF(J18="","",INDEX('Assignment Tool'!E34:E2067,MATCH(FA_DATA!J18,'Assignment Tool'!D34:D2067,0)))</f>
        <v/>
      </c>
    </row>
    <row r="19" spans="1:11" x14ac:dyDescent="0.25">
      <c r="A19" s="118">
        <f t="shared" si="0"/>
        <v>0</v>
      </c>
      <c r="G19" t="str">
        <f>IF('Assignment Tool'!C19="","",IF('Assignment Tool'!C19="FST",'Assignment Tool'!D19,""))</f>
        <v/>
      </c>
      <c r="H19">
        <v>19</v>
      </c>
      <c r="I19" t="str">
        <f t="shared" si="1"/>
        <v/>
      </c>
      <c r="J19" t="str">
        <f t="array" ref="J19">IFERROR(INDEX($G$2:$G$2050,_xlfn.AGGREGATE(15,6,(ROW($G$2:$G$2050)-ROW($G$2)+1)/($G$2:$G$2050&lt;&gt;""),ROWS(J$1:J19))),"")</f>
        <v/>
      </c>
      <c r="K19" t="str">
        <f>IF(J19="","",INDEX('Assignment Tool'!E35:E2068,MATCH(FA_DATA!J19,'Assignment Tool'!D35:D2068,0)))</f>
        <v/>
      </c>
    </row>
    <row r="20" spans="1:11" x14ac:dyDescent="0.25">
      <c r="A20" s="118">
        <f t="shared" si="0"/>
        <v>0</v>
      </c>
      <c r="G20" t="str">
        <f>IF('Assignment Tool'!C20="","",IF('Assignment Tool'!C20="FST",'Assignment Tool'!D20,""))</f>
        <v/>
      </c>
      <c r="H20">
        <v>20</v>
      </c>
      <c r="I20" t="str">
        <f t="shared" si="1"/>
        <v/>
      </c>
      <c r="J20" t="str">
        <f t="array" ref="J20">IFERROR(INDEX($G$2:$G$2050,_xlfn.AGGREGATE(15,6,(ROW($G$2:$G$2050)-ROW($G$2)+1)/($G$2:$G$2050&lt;&gt;""),ROWS(J$1:J20))),"")</f>
        <v/>
      </c>
      <c r="K20" t="str">
        <f>IF(J20="","",INDEX('Assignment Tool'!E36:E2069,MATCH(FA_DATA!J20,'Assignment Tool'!D36:D2069,0)))</f>
        <v/>
      </c>
    </row>
    <row r="21" spans="1:11" x14ac:dyDescent="0.25">
      <c r="A21" s="118">
        <f t="shared" si="0"/>
        <v>0</v>
      </c>
      <c r="G21" t="str">
        <f>IF('Assignment Tool'!C21="","",IF('Assignment Tool'!C21="FST",'Assignment Tool'!D21,""))</f>
        <v/>
      </c>
      <c r="H21">
        <v>21</v>
      </c>
      <c r="I21" t="str">
        <f t="shared" si="1"/>
        <v/>
      </c>
      <c r="J21" t="str">
        <f t="array" ref="J21">IFERROR(INDEX($G$2:$G$2050,_xlfn.AGGREGATE(15,6,(ROW($G$2:$G$2050)-ROW($G$2)+1)/($G$2:$G$2050&lt;&gt;""),ROWS(J$1:J21))),"")</f>
        <v/>
      </c>
      <c r="K21" t="str">
        <f>IF(J21="","",INDEX('Assignment Tool'!E37:E2070,MATCH(FA_DATA!J21,'Assignment Tool'!D37:D2070,0)))</f>
        <v/>
      </c>
    </row>
    <row r="22" spans="1:11" x14ac:dyDescent="0.25">
      <c r="A22" s="118">
        <f t="shared" si="0"/>
        <v>0</v>
      </c>
      <c r="G22" t="str">
        <f>IF('Assignment Tool'!C22="","",IF('Assignment Tool'!C22="FST",'Assignment Tool'!D22,""))</f>
        <v/>
      </c>
      <c r="H22">
        <v>22</v>
      </c>
      <c r="I22" t="str">
        <f t="shared" si="1"/>
        <v/>
      </c>
      <c r="J22" t="str">
        <f t="array" ref="J22">IFERROR(INDEX($G$2:$G$2050,_xlfn.AGGREGATE(15,6,(ROW($G$2:$G$2050)-ROW($G$2)+1)/($G$2:$G$2050&lt;&gt;""),ROWS(J$1:J22))),"")</f>
        <v/>
      </c>
      <c r="K22" t="str">
        <f>IF(J22="","",INDEX('Assignment Tool'!E38:E2071,MATCH(FA_DATA!J22,'Assignment Tool'!D38:D2071,0)))</f>
        <v/>
      </c>
    </row>
    <row r="23" spans="1:11" x14ac:dyDescent="0.25">
      <c r="A23" s="118">
        <f t="shared" si="0"/>
        <v>0</v>
      </c>
      <c r="G23" t="str">
        <f>IF('Assignment Tool'!C23="","",IF('Assignment Tool'!C23="FST",'Assignment Tool'!D23,""))</f>
        <v/>
      </c>
      <c r="H23">
        <v>23</v>
      </c>
      <c r="I23" t="str">
        <f t="shared" si="1"/>
        <v/>
      </c>
      <c r="J23" t="str">
        <f t="array" ref="J23">IFERROR(INDEX($G$2:$G$2050,_xlfn.AGGREGATE(15,6,(ROW($G$2:$G$2050)-ROW($G$2)+1)/($G$2:$G$2050&lt;&gt;""),ROWS(J$1:J23))),"")</f>
        <v/>
      </c>
      <c r="K23" t="str">
        <f>IF(J23="","",INDEX('Assignment Tool'!E39:E2072,MATCH(FA_DATA!J23,'Assignment Tool'!D39:D2072,0)))</f>
        <v/>
      </c>
    </row>
    <row r="24" spans="1:11" x14ac:dyDescent="0.25">
      <c r="A24" s="118">
        <f t="shared" si="0"/>
        <v>0</v>
      </c>
      <c r="G24" t="str">
        <f>IF('Assignment Tool'!C24="","",IF('Assignment Tool'!C24="FST",'Assignment Tool'!D24,""))</f>
        <v/>
      </c>
      <c r="H24">
        <v>24</v>
      </c>
      <c r="I24" t="str">
        <f t="shared" si="1"/>
        <v/>
      </c>
      <c r="J24" t="str">
        <f t="array" ref="J24">IFERROR(INDEX($G$2:$G$2050,_xlfn.AGGREGATE(15,6,(ROW($G$2:$G$2050)-ROW($G$2)+1)/($G$2:$G$2050&lt;&gt;""),ROWS(J$1:J24))),"")</f>
        <v/>
      </c>
      <c r="K24" t="str">
        <f>IF(J24="","",INDEX('Assignment Tool'!E40:E2073,MATCH(FA_DATA!J24,'Assignment Tool'!D40:D2073,0)))</f>
        <v/>
      </c>
    </row>
    <row r="25" spans="1:11" x14ac:dyDescent="0.25">
      <c r="A25" s="118">
        <f t="shared" si="0"/>
        <v>0</v>
      </c>
      <c r="G25" t="str">
        <f>IF('Assignment Tool'!C25="","",IF('Assignment Tool'!C25="FST",'Assignment Tool'!D25,""))</f>
        <v/>
      </c>
      <c r="H25">
        <v>25</v>
      </c>
      <c r="I25" t="str">
        <f t="shared" si="1"/>
        <v/>
      </c>
      <c r="J25" t="str">
        <f t="array" ref="J25">IFERROR(INDEX($G$2:$G$2050,_xlfn.AGGREGATE(15,6,(ROW($G$2:$G$2050)-ROW($G$2)+1)/($G$2:$G$2050&lt;&gt;""),ROWS(J$1:J25))),"")</f>
        <v/>
      </c>
      <c r="K25" t="str">
        <f>IF(J25="","",INDEX('Assignment Tool'!E41:E2074,MATCH(FA_DATA!J25,'Assignment Tool'!D41:D2074,0)))</f>
        <v/>
      </c>
    </row>
    <row r="26" spans="1:11" x14ac:dyDescent="0.25">
      <c r="A26" s="118">
        <f t="shared" si="0"/>
        <v>0</v>
      </c>
      <c r="G26" t="str">
        <f>IF('Assignment Tool'!C26="","",IF('Assignment Tool'!C26="FST",'Assignment Tool'!D26,""))</f>
        <v/>
      </c>
      <c r="H26">
        <v>26</v>
      </c>
      <c r="I26" t="str">
        <f t="shared" si="1"/>
        <v/>
      </c>
      <c r="J26" t="str">
        <f t="array" ref="J26">IFERROR(INDEX($G$2:$G$2050,_xlfn.AGGREGATE(15,6,(ROW($G$2:$G$2050)-ROW($G$2)+1)/($G$2:$G$2050&lt;&gt;""),ROWS(J$1:J26))),"")</f>
        <v/>
      </c>
      <c r="K26" t="str">
        <f>IF(J26="","",INDEX('Assignment Tool'!E42:E2075,MATCH(FA_DATA!J26,'Assignment Tool'!D42:D2075,0)))</f>
        <v/>
      </c>
    </row>
    <row r="27" spans="1:11" x14ac:dyDescent="0.25">
      <c r="A27" s="118">
        <f t="shared" si="0"/>
        <v>0</v>
      </c>
      <c r="G27" t="str">
        <f>IF('Assignment Tool'!C27="","",IF('Assignment Tool'!C27="FST",'Assignment Tool'!D27,""))</f>
        <v/>
      </c>
      <c r="H27">
        <v>27</v>
      </c>
      <c r="I27" t="str">
        <f t="shared" si="1"/>
        <v/>
      </c>
      <c r="J27" t="str">
        <f t="array" ref="J27">IFERROR(INDEX($G$2:$G$2050,_xlfn.AGGREGATE(15,6,(ROW($G$2:$G$2050)-ROW($G$2)+1)/($G$2:$G$2050&lt;&gt;""),ROWS(J$1:J27))),"")</f>
        <v/>
      </c>
      <c r="K27" t="str">
        <f>IF(J27="","",INDEX('Assignment Tool'!E43:E2076,MATCH(FA_DATA!J27,'Assignment Tool'!D43:D2076,0)))</f>
        <v/>
      </c>
    </row>
    <row r="28" spans="1:11" x14ac:dyDescent="0.25">
      <c r="A28" s="118">
        <f t="shared" si="0"/>
        <v>0</v>
      </c>
      <c r="G28" t="str">
        <f>IF('Assignment Tool'!C28="","",IF('Assignment Tool'!C28="FST",'Assignment Tool'!D28,""))</f>
        <v/>
      </c>
      <c r="H28">
        <v>28</v>
      </c>
      <c r="I28" t="str">
        <f t="shared" si="1"/>
        <v/>
      </c>
      <c r="J28" t="str">
        <f t="array" ref="J28">IFERROR(INDEX($G$2:$G$2050,_xlfn.AGGREGATE(15,6,(ROW($G$2:$G$2050)-ROW($G$2)+1)/($G$2:$G$2050&lt;&gt;""),ROWS(J$1:J28))),"")</f>
        <v/>
      </c>
      <c r="K28" t="str">
        <f>IF(J28="","",INDEX('Assignment Tool'!E44:E2077,MATCH(FA_DATA!J28,'Assignment Tool'!D44:D2077,0)))</f>
        <v/>
      </c>
    </row>
    <row r="29" spans="1:11" x14ac:dyDescent="0.25">
      <c r="A29" s="118">
        <f t="shared" si="0"/>
        <v>0</v>
      </c>
      <c r="G29" t="str">
        <f>IF('Assignment Tool'!C29="","",IF('Assignment Tool'!C29="FST",'Assignment Tool'!D29,""))</f>
        <v/>
      </c>
      <c r="H29">
        <v>29</v>
      </c>
      <c r="I29" t="str">
        <f t="shared" si="1"/>
        <v/>
      </c>
      <c r="J29" t="str">
        <f t="array" ref="J29">IFERROR(INDEX($G$2:$G$2050,_xlfn.AGGREGATE(15,6,(ROW($G$2:$G$2050)-ROW($G$2)+1)/($G$2:$G$2050&lt;&gt;""),ROWS(J$1:J29))),"")</f>
        <v/>
      </c>
      <c r="K29" t="str">
        <f>IF(J29="","",INDEX('Assignment Tool'!E45:E2078,MATCH(FA_DATA!J29,'Assignment Tool'!D45:D2078,0)))</f>
        <v/>
      </c>
    </row>
    <row r="30" spans="1:11" x14ac:dyDescent="0.25">
      <c r="A30" s="118">
        <f t="shared" si="0"/>
        <v>0</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f t="shared" si="0"/>
        <v>0</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f t="shared" si="0"/>
        <v>0</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f t="shared" si="0"/>
        <v>0</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f t="shared" si="0"/>
        <v>0</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f t="shared" si="0"/>
        <v>0</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f t="shared" si="0"/>
        <v>0</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f t="shared" si="0"/>
        <v>0</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f t="shared" si="0"/>
        <v>0</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f t="shared" si="0"/>
        <v>0</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f t="shared" si="0"/>
        <v>0</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f t="shared" si="0"/>
        <v>0</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f t="shared" si="0"/>
        <v>0</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f t="shared" si="0"/>
        <v>0</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f t="shared" si="0"/>
        <v>0</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f t="shared" si="0"/>
        <v>0</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f t="shared" si="0"/>
        <v>0</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f t="shared" si="0"/>
        <v>0</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f t="shared" si="0"/>
        <v>0</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f t="shared" si="0"/>
        <v>0</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f t="shared" si="0"/>
        <v>0</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f t="shared" si="0"/>
        <v>0</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f t="shared" si="0"/>
        <v>0</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f t="shared" si="0"/>
        <v>0</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f t="shared" si="0"/>
        <v>0</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f t="shared" si="0"/>
        <v>0</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f t="shared" si="0"/>
        <v>0</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f t="shared" si="0"/>
        <v>0</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f t="shared" si="0"/>
        <v>0</v>
      </c>
      <c r="G58">
        <f>IF('Assignment Tool'!C58="","",IF('Assignment Tool'!C58="FST",'Assignment Tool'!D58,""))</f>
        <v>0</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f t="shared" si="0"/>
        <v>0</v>
      </c>
      <c r="G59">
        <f>IF('Assignment Tool'!C59="","",IF('Assignment Tool'!C59="FST",'Assignment Tool'!D59,""))</f>
        <v>0</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f t="shared" si="0"/>
        <v>0</v>
      </c>
      <c r="G60">
        <f>IF('Assignment Tool'!C60="","",IF('Assignment Tool'!C60="FST",'Assignment Tool'!D60,""))</f>
        <v>0</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f t="shared" si="0"/>
        <v>0</v>
      </c>
      <c r="G61">
        <f>IF('Assignment Tool'!C61="","",IF('Assignment Tool'!C61="FST",'Assignment Tool'!D61,""))</f>
        <v>0</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f t="shared" si="0"/>
        <v>0</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f t="shared" si="0"/>
        <v>0</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f t="shared" si="0"/>
        <v>0</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f t="shared" si="0"/>
        <v>0</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f t="shared" ref="A66:A129" si="2">VLOOKUP(H66,$I$1:$J$1000,2)</f>
        <v>0</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f t="shared" si="2"/>
        <v>0</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f t="shared" si="2"/>
        <v>0</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f t="shared" si="2"/>
        <v>0</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f t="shared" si="2"/>
        <v>0</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f t="shared" si="2"/>
        <v>0</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f t="shared" si="2"/>
        <v>0</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f t="shared" si="2"/>
        <v>0</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f t="shared" si="2"/>
        <v>0</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f t="shared" si="2"/>
        <v>0</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f t="shared" si="2"/>
        <v>0</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f t="shared" si="2"/>
        <v>0</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f t="shared" si="2"/>
        <v>0</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f t="shared" si="2"/>
        <v>0</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f t="shared" si="2"/>
        <v>0</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f t="shared" si="2"/>
        <v>0</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f t="shared" si="2"/>
        <v>0</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f t="shared" si="2"/>
        <v>0</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f t="shared" si="2"/>
        <v>0</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f t="shared" si="2"/>
        <v>0</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f t="shared" si="2"/>
        <v>0</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f t="shared" si="2"/>
        <v>0</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f t="shared" si="2"/>
        <v>0</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f t="shared" si="2"/>
        <v>0</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f t="shared" si="2"/>
        <v>0</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f t="shared" si="2"/>
        <v>0</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f t="shared" si="2"/>
        <v>0</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f t="shared" si="2"/>
        <v>0</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f t="shared" si="2"/>
        <v>0</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f t="shared" si="2"/>
        <v>0</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f t="shared" si="2"/>
        <v>0</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f t="shared" si="2"/>
        <v>0</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f t="shared" si="2"/>
        <v>0</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f t="shared" si="2"/>
        <v>0</v>
      </c>
      <c r="G99">
        <f>IF('Assignment Tool'!C99="","",IF('Assignment Tool'!C99="FST",'Assignment Tool'!D99,""))</f>
        <v>0</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f t="shared" si="2"/>
        <v>0</v>
      </c>
      <c r="G100">
        <f>IF('Assignment Tool'!C100="","",IF('Assignment Tool'!C100="FST",'Assignment Tool'!D100,""))</f>
        <v>0</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f t="shared" si="2"/>
        <v>0</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f t="shared" si="2"/>
        <v>0</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f t="shared" si="2"/>
        <v>0</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f t="shared" si="2"/>
        <v>0</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f t="shared" si="2"/>
        <v>0</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f t="shared" si="2"/>
        <v>0</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f t="shared" si="2"/>
        <v>0</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f t="shared" si="2"/>
        <v>0</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f t="shared" si="2"/>
        <v>0</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f t="shared" si="2"/>
        <v>0</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f t="shared" si="2"/>
        <v>0</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f t="shared" si="2"/>
        <v>0</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f t="shared" si="2"/>
        <v>0</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f t="shared" si="2"/>
        <v>0</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f t="shared" si="2"/>
        <v>0</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f t="shared" si="2"/>
        <v>0</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f t="shared" si="2"/>
        <v>0</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f t="shared" si="2"/>
        <v>0</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f t="shared" si="2"/>
        <v>0</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f t="shared" si="2"/>
        <v>0</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f t="shared" si="2"/>
        <v>0</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f t="shared" si="2"/>
        <v>0</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f t="shared" si="2"/>
        <v>0</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f t="shared" si="2"/>
        <v>0</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f t="shared" si="2"/>
        <v>0</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f t="shared" si="2"/>
        <v>0</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f t="shared" si="2"/>
        <v>0</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f t="shared" si="2"/>
        <v>0</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f t="shared" si="2"/>
        <v>0</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f t="shared" ref="A130:A193" si="4">VLOOKUP(H130,$I$1:$J$1000,2)</f>
        <v>0</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f t="shared" si="4"/>
        <v>0</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f t="shared" si="4"/>
        <v>0</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f t="shared" si="4"/>
        <v>0</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f t="shared" si="4"/>
        <v>0</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f t="shared" si="4"/>
        <v>0</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f t="shared" si="4"/>
        <v>0</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f t="shared" si="4"/>
        <v>0</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f t="shared" si="4"/>
        <v>0</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f t="shared" si="4"/>
        <v>0</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f t="shared" si="4"/>
        <v>0</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f t="shared" si="4"/>
        <v>0</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f t="shared" si="4"/>
        <v>0</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f t="shared" si="4"/>
        <v>0</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f t="shared" si="4"/>
        <v>0</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f t="shared" si="4"/>
        <v>0</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f t="shared" si="4"/>
        <v>0</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f t="shared" si="4"/>
        <v>0</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f t="shared" si="4"/>
        <v>0</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f t="shared" si="4"/>
        <v>0</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f t="shared" si="4"/>
        <v>0</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f t="shared" si="4"/>
        <v>0</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f t="shared" si="4"/>
        <v>0</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f t="shared" si="4"/>
        <v>0</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f t="shared" si="4"/>
        <v>0</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f t="shared" si="4"/>
        <v>0</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f t="shared" si="4"/>
        <v>0</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f t="shared" si="4"/>
        <v>0</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f t="shared" si="4"/>
        <v>0</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f t="shared" si="4"/>
        <v>0</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f t="shared" si="4"/>
        <v>0</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f t="shared" si="4"/>
        <v>0</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f t="shared" si="4"/>
        <v>0</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f t="shared" si="4"/>
        <v>0</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f t="shared" si="4"/>
        <v>0</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f t="shared" si="4"/>
        <v>0</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f t="shared" si="4"/>
        <v>0</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f t="shared" si="4"/>
        <v>0</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f t="shared" si="4"/>
        <v>0</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f t="shared" si="4"/>
        <v>0</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f t="shared" si="4"/>
        <v>0</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f t="shared" si="4"/>
        <v>0</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f t="shared" si="4"/>
        <v>0</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f t="shared" si="4"/>
        <v>0</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f t="shared" si="4"/>
        <v>0</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f t="shared" si="4"/>
        <v>0</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f t="shared" si="4"/>
        <v>0</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f t="shared" si="4"/>
        <v>0</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f t="shared" si="4"/>
        <v>0</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f t="shared" si="4"/>
        <v>0</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f t="shared" si="4"/>
        <v>0</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f t="shared" si="4"/>
        <v>0</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f t="shared" si="4"/>
        <v>0</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f t="shared" si="4"/>
        <v>0</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f t="shared" si="4"/>
        <v>0</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f t="shared" si="4"/>
        <v>0</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f t="shared" si="4"/>
        <v>0</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f t="shared" si="4"/>
        <v>0</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f t="shared" si="4"/>
        <v>0</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f t="shared" si="4"/>
        <v>0</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f t="shared" si="4"/>
        <v>0</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f t="shared" si="4"/>
        <v>0</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f t="shared" si="4"/>
        <v>0</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f t="shared" si="4"/>
        <v>0</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f t="shared" ref="A194:A257" si="6">VLOOKUP(H194,$I$1:$J$1000,2)</f>
        <v>0</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f t="shared" si="6"/>
        <v>0</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f t="shared" si="6"/>
        <v>0</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f t="shared" si="6"/>
        <v>0</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f t="shared" si="6"/>
        <v>0</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f t="shared" si="6"/>
        <v>0</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f t="shared" si="6"/>
        <v>0</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f t="shared" si="6"/>
        <v>0</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f t="shared" si="6"/>
        <v>0</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f t="shared" si="6"/>
        <v>0</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f t="shared" si="6"/>
        <v>0</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f t="shared" si="6"/>
        <v>0</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f t="shared" si="6"/>
        <v>0</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f t="shared" si="6"/>
        <v>0</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f t="shared" si="6"/>
        <v>0</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f t="shared" si="6"/>
        <v>0</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f t="shared" si="6"/>
        <v>0</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f t="shared" si="6"/>
        <v>0</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f t="shared" si="6"/>
        <v>0</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f t="shared" si="6"/>
        <v>0</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f t="shared" si="6"/>
        <v>0</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f t="shared" si="6"/>
        <v>0</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f t="shared" si="6"/>
        <v>0</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f t="shared" si="6"/>
        <v>0</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f t="shared" si="6"/>
        <v>0</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f t="shared" si="6"/>
        <v>0</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f t="shared" si="6"/>
        <v>0</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f t="shared" si="6"/>
        <v>0</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f t="shared" si="6"/>
        <v>0</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f t="shared" si="6"/>
        <v>0</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f t="shared" si="6"/>
        <v>0</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f t="shared" si="6"/>
        <v>0</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f t="shared" si="6"/>
        <v>0</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f t="shared" si="6"/>
        <v>0</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f t="shared" si="6"/>
        <v>0</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f t="shared" si="6"/>
        <v>0</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f t="shared" si="6"/>
        <v>0</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f t="shared" si="6"/>
        <v>0</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f t="shared" si="6"/>
        <v>0</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f t="shared" si="6"/>
        <v>0</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f t="shared" si="6"/>
        <v>0</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f t="shared" si="6"/>
        <v>0</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f t="shared" si="6"/>
        <v>0</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f t="shared" si="6"/>
        <v>0</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f t="shared" si="6"/>
        <v>0</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f t="shared" si="6"/>
        <v>0</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f t="shared" si="6"/>
        <v>0</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f t="shared" si="6"/>
        <v>0</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f t="shared" si="6"/>
        <v>0</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f t="shared" si="6"/>
        <v>0</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f t="shared" si="6"/>
        <v>0</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f t="shared" si="6"/>
        <v>0</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f t="shared" si="6"/>
        <v>0</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f t="shared" si="6"/>
        <v>0</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f t="shared" si="6"/>
        <v>0</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f t="shared" si="6"/>
        <v>0</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f t="shared" si="6"/>
        <v>0</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f t="shared" si="6"/>
        <v>0</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f t="shared" si="6"/>
        <v>0</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f t="shared" si="6"/>
        <v>0</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f t="shared" si="6"/>
        <v>0</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f t="shared" si="6"/>
        <v>0</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f t="shared" si="6"/>
        <v>0</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f t="shared" si="6"/>
        <v>0</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f t="shared" ref="A258:A321" si="8">VLOOKUP(H258,$I$1:$J$1000,2)</f>
        <v>0</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f t="shared" si="8"/>
        <v>0</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f t="shared" si="8"/>
        <v>0</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f t="shared" si="8"/>
        <v>0</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f t="shared" si="8"/>
        <v>0</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f t="shared" si="8"/>
        <v>0</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f t="shared" si="8"/>
        <v>0</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f t="shared" si="8"/>
        <v>0</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f t="shared" si="8"/>
        <v>0</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f t="shared" si="8"/>
        <v>0</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f t="shared" si="8"/>
        <v>0</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f t="shared" si="8"/>
        <v>0</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f t="shared" si="8"/>
        <v>0</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f t="shared" si="8"/>
        <v>0</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f t="shared" si="8"/>
        <v>0</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f t="shared" si="8"/>
        <v>0</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f t="shared" si="8"/>
        <v>0</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f t="shared" si="8"/>
        <v>0</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f t="shared" si="8"/>
        <v>0</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f t="shared" si="8"/>
        <v>0</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f t="shared" si="8"/>
        <v>0</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f t="shared" si="8"/>
        <v>0</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f t="shared" si="8"/>
        <v>0</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f t="shared" si="8"/>
        <v>0</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f t="shared" si="8"/>
        <v>0</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f t="shared" si="8"/>
        <v>0</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f t="shared" si="8"/>
        <v>0</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f t="shared" si="8"/>
        <v>0</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f t="shared" si="8"/>
        <v>0</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f t="shared" si="8"/>
        <v>0</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f t="shared" si="8"/>
        <v>0</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f t="shared" si="8"/>
        <v>0</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f t="shared" si="8"/>
        <v>0</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f t="shared" si="8"/>
        <v>0</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f t="shared" si="8"/>
        <v>0</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f t="shared" si="8"/>
        <v>0</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f t="shared" si="8"/>
        <v>0</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f t="shared" si="8"/>
        <v>0</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f t="shared" si="8"/>
        <v>0</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f t="shared" si="8"/>
        <v>0</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f t="shared" si="8"/>
        <v>0</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f t="shared" si="8"/>
        <v>0</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f t="shared" si="8"/>
        <v>0</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f t="shared" si="8"/>
        <v>0</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f t="shared" si="8"/>
        <v>0</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f t="shared" si="8"/>
        <v>0</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f t="shared" si="8"/>
        <v>0</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f t="shared" si="8"/>
        <v>0</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f t="shared" si="8"/>
        <v>0</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f t="shared" si="8"/>
        <v>0</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f t="shared" si="8"/>
        <v>0</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f t="shared" si="8"/>
        <v>0</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f t="shared" si="8"/>
        <v>0</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f t="shared" si="8"/>
        <v>0</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f t="shared" si="8"/>
        <v>0</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f t="shared" si="8"/>
        <v>0</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f t="shared" si="8"/>
        <v>0</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f t="shared" si="8"/>
        <v>0</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f t="shared" si="8"/>
        <v>0</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f t="shared" si="8"/>
        <v>0</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f t="shared" si="8"/>
        <v>0</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f t="shared" si="8"/>
        <v>0</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f t="shared" si="8"/>
        <v>0</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f t="shared" si="8"/>
        <v>0</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f t="shared" ref="A322:A385" si="10">VLOOKUP(H322,$I$1:$J$1000,2)</f>
        <v>0</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f t="shared" si="10"/>
        <v>0</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f t="shared" si="10"/>
        <v>0</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f t="shared" si="10"/>
        <v>0</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f t="shared" si="10"/>
        <v>0</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f t="shared" si="10"/>
        <v>0</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f t="shared" si="10"/>
        <v>0</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f t="shared" si="10"/>
        <v>0</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f t="shared" si="10"/>
        <v>0</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f t="shared" si="10"/>
        <v>0</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f t="shared" si="10"/>
        <v>0</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f t="shared" si="10"/>
        <v>0</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f t="shared" si="10"/>
        <v>0</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f t="shared" si="10"/>
        <v>0</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f t="shared" si="10"/>
        <v>0</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f t="shared" si="10"/>
        <v>0</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f t="shared" si="10"/>
        <v>0</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f t="shared" si="10"/>
        <v>0</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f t="shared" si="10"/>
        <v>0</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f t="shared" si="10"/>
        <v>0</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f t="shared" si="10"/>
        <v>0</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f t="shared" si="10"/>
        <v>0</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f t="shared" si="10"/>
        <v>0</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f t="shared" si="10"/>
        <v>0</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f t="shared" si="10"/>
        <v>0</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f t="shared" si="10"/>
        <v>0</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f t="shared" si="10"/>
        <v>0</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f t="shared" si="10"/>
        <v>0</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f t="shared" si="10"/>
        <v>0</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f t="shared" si="10"/>
        <v>0</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f t="shared" si="10"/>
        <v>0</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f t="shared" si="10"/>
        <v>0</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f t="shared" si="10"/>
        <v>0</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f t="shared" si="10"/>
        <v>0</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f t="shared" si="10"/>
        <v>0</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f t="shared" si="10"/>
        <v>0</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f t="shared" si="10"/>
        <v>0</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f t="shared" si="10"/>
        <v>0</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f t="shared" si="10"/>
        <v>0</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f t="shared" si="10"/>
        <v>0</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f t="shared" si="10"/>
        <v>0</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f t="shared" si="10"/>
        <v>0</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f t="shared" si="10"/>
        <v>0</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f t="shared" si="10"/>
        <v>0</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f t="shared" si="10"/>
        <v>0</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f t="shared" si="10"/>
        <v>0</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f t="shared" si="10"/>
        <v>0</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f t="shared" si="10"/>
        <v>0</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f t="shared" si="10"/>
        <v>0</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f t="shared" si="10"/>
        <v>0</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f t="shared" si="10"/>
        <v>0</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f t="shared" si="10"/>
        <v>0</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f t="shared" si="10"/>
        <v>0</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f t="shared" si="10"/>
        <v>0</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f t="shared" si="10"/>
        <v>0</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f t="shared" si="10"/>
        <v>0</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f t="shared" si="10"/>
        <v>0</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f t="shared" si="10"/>
        <v>0</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f t="shared" si="10"/>
        <v>0</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f t="shared" si="10"/>
        <v>0</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f t="shared" si="10"/>
        <v>0</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f t="shared" si="10"/>
        <v>0</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f t="shared" si="10"/>
        <v>0</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f t="shared" si="10"/>
        <v>0</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f t="shared" ref="A386:A449" si="12">VLOOKUP(H386,$I$1:$J$1000,2)</f>
        <v>0</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f t="shared" si="12"/>
        <v>0</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f t="shared" si="12"/>
        <v>0</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f t="shared" si="12"/>
        <v>0</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f t="shared" si="12"/>
        <v>0</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f t="shared" si="12"/>
        <v>0</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f t="shared" si="12"/>
        <v>0</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f t="shared" si="12"/>
        <v>0</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f t="shared" si="12"/>
        <v>0</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f t="shared" si="12"/>
        <v>0</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f t="shared" si="12"/>
        <v>0</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f t="shared" si="12"/>
        <v>0</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f t="shared" si="12"/>
        <v>0</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f t="shared" si="12"/>
        <v>0</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f t="shared" si="12"/>
        <v>0</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f t="shared" si="12"/>
        <v>0</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f t="shared" si="12"/>
        <v>0</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f t="shared" si="12"/>
        <v>0</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f t="shared" si="12"/>
        <v>0</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f t="shared" si="12"/>
        <v>0</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f t="shared" si="12"/>
        <v>0</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f t="shared" si="12"/>
        <v>0</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f t="shared" si="12"/>
        <v>0</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f t="shared" si="12"/>
        <v>0</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f t="shared" si="12"/>
        <v>0</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f t="shared" si="12"/>
        <v>0</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f t="shared" si="12"/>
        <v>0</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f t="shared" si="12"/>
        <v>0</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f t="shared" si="12"/>
        <v>0</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f t="shared" si="12"/>
        <v>0</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f t="shared" si="12"/>
        <v>0</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f t="shared" si="12"/>
        <v>0</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f t="shared" si="12"/>
        <v>0</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f t="shared" si="12"/>
        <v>0</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f t="shared" si="12"/>
        <v>0</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f t="shared" si="12"/>
        <v>0</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f t="shared" si="12"/>
        <v>0</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f t="shared" si="12"/>
        <v>0</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f t="shared" si="12"/>
        <v>0</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f t="shared" si="12"/>
        <v>0</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f t="shared" si="12"/>
        <v>0</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f t="shared" si="12"/>
        <v>0</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f t="shared" si="12"/>
        <v>0</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f t="shared" si="12"/>
        <v>0</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f t="shared" si="12"/>
        <v>0</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f t="shared" si="12"/>
        <v>0</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f t="shared" si="12"/>
        <v>0</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f t="shared" si="12"/>
        <v>0</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f t="shared" si="12"/>
        <v>0</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f t="shared" si="12"/>
        <v>0</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f t="shared" si="12"/>
        <v>0</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f t="shared" si="12"/>
        <v>0</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f t="shared" si="12"/>
        <v>0</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f t="shared" si="12"/>
        <v>0</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f t="shared" si="12"/>
        <v>0</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f t="shared" si="12"/>
        <v>0</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f t="shared" si="12"/>
        <v>0</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f t="shared" si="12"/>
        <v>0</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f t="shared" si="12"/>
        <v>0</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f t="shared" si="12"/>
        <v>0</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f t="shared" si="12"/>
        <v>0</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f t="shared" si="12"/>
        <v>0</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f t="shared" si="12"/>
        <v>0</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f t="shared" si="12"/>
        <v>0</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f t="shared" ref="A450:A513" si="14">VLOOKUP(H450,$I$1:$J$1000,2)</f>
        <v>0</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f t="shared" si="14"/>
        <v>0</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f t="shared" si="14"/>
        <v>0</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f t="shared" si="14"/>
        <v>0</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f t="shared" si="14"/>
        <v>0</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f t="shared" si="14"/>
        <v>0</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f t="shared" si="14"/>
        <v>0</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f t="shared" si="14"/>
        <v>0</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f t="shared" si="14"/>
        <v>0</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f t="shared" si="14"/>
        <v>0</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f t="shared" si="14"/>
        <v>0</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f t="shared" si="14"/>
        <v>0</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f t="shared" si="14"/>
        <v>0</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0</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0</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80" zoomScaleNormal="80" workbookViewId="0">
      <pane ySplit="8" topLeftCell="A9" activePane="bottomLeft" state="frozen"/>
      <selection pane="bottomLeft" activeCell="G15" sqref="G15"/>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t="str">
        <f>IF(D3="","",IF(AND(D5="Y",D6="N"),D3,IF(D3&lt;1000,D3+10,D3+20)))</f>
        <v/>
      </c>
      <c r="F2" s="273" t="s">
        <v>173</v>
      </c>
      <c r="G2" s="273"/>
      <c r="H2" s="273"/>
      <c r="I2" s="14" t="str">
        <f>IF(I3="","",IF(AND(I5="Y",I6="N"),I3,IF(I3&lt;1000,I3+10,I3+20)))</f>
        <v/>
      </c>
      <c r="K2" s="273" t="s">
        <v>173</v>
      </c>
      <c r="L2" s="273"/>
      <c r="M2" s="273"/>
      <c r="N2" s="14" t="str">
        <f>IF(N3="","",IF(AND(N5="Y",N6="N"),N3,IF(N3&lt;1000,N3+10,N3+20)))</f>
        <v/>
      </c>
      <c r="P2" s="273" t="s">
        <v>173</v>
      </c>
      <c r="Q2" s="273"/>
      <c r="R2" s="273"/>
      <c r="S2" s="14" t="str">
        <f>IF(S3="","",IF(AND(S5="Y",S6="N"),S3,IF(S3&lt;1000,S3+10,S3+20)))</f>
        <v/>
      </c>
      <c r="U2" s="273" t="s">
        <v>173</v>
      </c>
      <c r="V2" s="273"/>
      <c r="W2" s="273"/>
      <c r="X2" s="14" t="str">
        <f>IF(X3="","",IF(AND(X5="Y",X6="N"),X3,IF(X3&lt;1000,X3+10,X3+20)))</f>
        <v/>
      </c>
      <c r="Z2" s="273" t="s">
        <v>173</v>
      </c>
      <c r="AA2" s="273"/>
      <c r="AB2" s="273"/>
      <c r="AC2" s="14" t="str">
        <f>IF(AC3="","",IF(AND(AC5="Y",AC6="N"),AC3,IF(AC3&lt;1000,AC3+10,AC3+20)))</f>
        <v/>
      </c>
      <c r="AE2" s="273" t="s">
        <v>173</v>
      </c>
      <c r="AF2" s="273"/>
      <c r="AG2" s="273"/>
      <c r="AH2" s="14" t="str">
        <f>IF(AH3="","",IF(AND(AH5="Y",AH6="N"),AH3,IF(AH3&lt;1000,AH3+10,AH3+20)))</f>
        <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t="str">
        <f>IF(E3="","",SUM(E3,E5,E6))</f>
        <v/>
      </c>
      <c r="E3" s="16" t="str">
        <f>IF(E9="","",SUM(E9:E208,B9:B208,D9:D208))</f>
        <v/>
      </c>
      <c r="F3" s="273" t="s">
        <v>174</v>
      </c>
      <c r="G3" s="273"/>
      <c r="H3" s="273"/>
      <c r="I3" s="15" t="str">
        <f>IF(J3="","",SUM(J3,J5,J6))</f>
        <v/>
      </c>
      <c r="J3" s="16" t="str">
        <f>IF(J9="","",SUM(J9:J208,G9:G208,I9:I208))</f>
        <v/>
      </c>
      <c r="K3" s="273" t="s">
        <v>174</v>
      </c>
      <c r="L3" s="273"/>
      <c r="M3" s="273"/>
      <c r="N3" s="15" t="str">
        <f>IF(O3="","",SUM(O3,O5,O6))</f>
        <v/>
      </c>
      <c r="O3" s="16" t="str">
        <f>IF(O9="","",SUM(O9:O208,L9:L208,N9:N208))</f>
        <v/>
      </c>
      <c r="P3" s="273" t="s">
        <v>174</v>
      </c>
      <c r="Q3" s="273"/>
      <c r="R3" s="273"/>
      <c r="S3" s="15" t="str">
        <f>IF(T3="","",SUM(T3,T5,T6))</f>
        <v/>
      </c>
      <c r="T3" s="16" t="str">
        <f>IF(T9="","",SUM(T9:T208,Q9:Q208,S9:S208))</f>
        <v/>
      </c>
      <c r="U3" s="273" t="s">
        <v>174</v>
      </c>
      <c r="V3" s="273"/>
      <c r="W3" s="273"/>
      <c r="X3" s="15" t="str">
        <f>IF(Y3="","",SUM(Y3,Y5,Y6))</f>
        <v/>
      </c>
      <c r="Y3" s="16" t="str">
        <f>IF(Y9="","",SUM(Y9:Y208,V9:V208,X9:X208))</f>
        <v/>
      </c>
      <c r="Z3" s="273" t="s">
        <v>174</v>
      </c>
      <c r="AA3" s="273"/>
      <c r="AB3" s="273"/>
      <c r="AC3" s="15" t="str">
        <f>IF(AD3="","",SUM(AD3,AD5,AD6))</f>
        <v/>
      </c>
      <c r="AD3" s="16" t="str">
        <f>IF(AD9="","",SUM(AD9:AD208,AA9:AA208,AC9:AC208))</f>
        <v/>
      </c>
      <c r="AE3" s="273" t="s">
        <v>174</v>
      </c>
      <c r="AF3" s="273"/>
      <c r="AG3" s="273"/>
      <c r="AH3" s="15" t="str">
        <f>IF(AI3="","",SUM(AI3,AI5,AI6))</f>
        <v/>
      </c>
      <c r="AI3" s="16" t="str">
        <f>IF(AI9="","",SUM(AI9:AI208,AF9:AF208,AH9:AH208))</f>
        <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c r="K4" s="274" t="s">
        <v>175</v>
      </c>
      <c r="L4" s="275"/>
      <c r="M4" s="276"/>
      <c r="N4" s="117"/>
      <c r="P4" s="274" t="s">
        <v>175</v>
      </c>
      <c r="Q4" s="275"/>
      <c r="R4" s="276"/>
      <c r="S4" s="117"/>
      <c r="U4" s="274" t="s">
        <v>175</v>
      </c>
      <c r="V4" s="275"/>
      <c r="W4" s="276"/>
      <c r="X4" s="117"/>
      <c r="Z4" s="274" t="s">
        <v>175</v>
      </c>
      <c r="AA4" s="275"/>
      <c r="AB4" s="276"/>
      <c r="AC4" s="117"/>
      <c r="AE4" s="274" t="s">
        <v>175</v>
      </c>
      <c r="AF4" s="275"/>
      <c r="AG4" s="276"/>
      <c r="AH4" s="117"/>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c r="J5" s="16" t="str">
        <f>IF(I4="N","0",IF(I5="Y",J7/2,"0"))</f>
        <v>0</v>
      </c>
      <c r="K5" s="274" t="s">
        <v>176</v>
      </c>
      <c r="L5" s="275"/>
      <c r="M5" s="276"/>
      <c r="N5" s="117"/>
      <c r="O5" s="16" t="str">
        <f>IF(N4="N","0",IF(N5="Y",O7/2,"0"))</f>
        <v>0</v>
      </c>
      <c r="P5" s="274" t="s">
        <v>176</v>
      </c>
      <c r="Q5" s="275"/>
      <c r="R5" s="276"/>
      <c r="S5" s="117"/>
      <c r="T5" s="16" t="str">
        <f>IF(S4="N","0",IF(S5="Y",T7/2,"0"))</f>
        <v>0</v>
      </c>
      <c r="U5" s="274" t="s">
        <v>176</v>
      </c>
      <c r="V5" s="275"/>
      <c r="W5" s="276"/>
      <c r="X5" s="117"/>
      <c r="Y5" s="16" t="str">
        <f>IF(X4="N","0",IF(X5="Y",Y7/2,"0"))</f>
        <v>0</v>
      </c>
      <c r="Z5" s="274" t="s">
        <v>176</v>
      </c>
      <c r="AA5" s="275"/>
      <c r="AB5" s="276"/>
      <c r="AC5" s="117"/>
      <c r="AD5" s="16" t="str">
        <f>IF(AC4="N","0",IF(AC5="Y",AD7/2,"0"))</f>
        <v>0</v>
      </c>
      <c r="AE5" s="274" t="s">
        <v>176</v>
      </c>
      <c r="AF5" s="275"/>
      <c r="AG5" s="276"/>
      <c r="AH5" s="117"/>
      <c r="AI5" s="16" t="str">
        <f>IF(AH4="N","0",IF(AH5="Y",AI7/2,"0"))</f>
        <v>0</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178</v>
      </c>
      <c r="E6" s="16">
        <f>IF(D4="N","0",IF(D6="N",E7/2,"0"))</f>
        <v>25</v>
      </c>
      <c r="F6" s="274" t="s">
        <v>177</v>
      </c>
      <c r="G6" s="275"/>
      <c r="H6" s="276"/>
      <c r="I6" s="117" t="s">
        <v>178</v>
      </c>
      <c r="J6" s="16">
        <f>IF(I4="N","0",IF(I6="N",J7/2,"0"))</f>
        <v>0</v>
      </c>
      <c r="K6" s="274" t="s">
        <v>177</v>
      </c>
      <c r="L6" s="275"/>
      <c r="M6" s="276"/>
      <c r="N6" s="117" t="s">
        <v>178</v>
      </c>
      <c r="O6" s="16">
        <f>IF(N4="N","0",IF(N6="N",O7/2,"0"))</f>
        <v>0</v>
      </c>
      <c r="P6" s="274" t="s">
        <v>177</v>
      </c>
      <c r="Q6" s="275"/>
      <c r="R6" s="276"/>
      <c r="S6" s="117" t="s">
        <v>178</v>
      </c>
      <c r="T6" s="16">
        <f>IF(S4="N","0",IF(S6="N",T7/2,"0"))</f>
        <v>0</v>
      </c>
      <c r="U6" s="274" t="s">
        <v>177</v>
      </c>
      <c r="V6" s="275"/>
      <c r="W6" s="276"/>
      <c r="X6" s="117" t="s">
        <v>178</v>
      </c>
      <c r="Y6" s="16">
        <f>IF(X4="N","0",IF(X6="N",Y7/2,"0"))</f>
        <v>0</v>
      </c>
      <c r="Z6" s="274" t="s">
        <v>177</v>
      </c>
      <c r="AA6" s="275"/>
      <c r="AB6" s="276"/>
      <c r="AC6" s="117" t="s">
        <v>178</v>
      </c>
      <c r="AD6" s="16">
        <f>IF(AC4="N","0",IF(AC6="N",AD7/2,"0"))</f>
        <v>0</v>
      </c>
      <c r="AE6" s="274" t="s">
        <v>177</v>
      </c>
      <c r="AF6" s="275"/>
      <c r="AG6" s="276"/>
      <c r="AH6" s="117" t="s">
        <v>178</v>
      </c>
      <c r="AI6" s="16">
        <f>IF(AH4="N","0",IF(AH6="N",AI7/2,"0"))</f>
        <v>0</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c r="J7" s="16">
        <f>IF(OR(I7="RPX",I7="SS"),30,IF(OR(I7="RPX-T",I7="EUC"),50,0))</f>
        <v>0</v>
      </c>
      <c r="K7" s="274" t="s">
        <v>180</v>
      </c>
      <c r="L7" s="275"/>
      <c r="M7" s="276"/>
      <c r="N7" s="117"/>
      <c r="O7" s="16">
        <f>IF(OR(N7="RPX",N7="SS"),30,IF(OR(N7="RPX-T",N7="EUC"),50,0))</f>
        <v>0</v>
      </c>
      <c r="P7" s="274" t="s">
        <v>180</v>
      </c>
      <c r="Q7" s="275"/>
      <c r="R7" s="276"/>
      <c r="S7" s="117"/>
      <c r="T7" s="16">
        <f>IF(OR(S7="RPX",S7="SS"),30,IF(OR(S7="RPX-T",S7="EUC"),50,0))</f>
        <v>0</v>
      </c>
      <c r="U7" s="274" t="s">
        <v>180</v>
      </c>
      <c r="V7" s="275"/>
      <c r="W7" s="276"/>
      <c r="X7" s="117"/>
      <c r="Y7" s="16">
        <f>IF(OR(X7="RPX",X7="SS"),30,IF(OR(X7="RPX-T",X7="EUC"),50,0))</f>
        <v>0</v>
      </c>
      <c r="Z7" s="274" t="s">
        <v>180</v>
      </c>
      <c r="AA7" s="275"/>
      <c r="AB7" s="276"/>
      <c r="AC7" s="117"/>
      <c r="AD7" s="16">
        <f>IF(OR(AC7="RPX",AC7="SS"),30,IF(OR(AC7="RPX-T",AC7="EUC"),50,0))</f>
        <v>0</v>
      </c>
      <c r="AE7" s="274" t="s">
        <v>180</v>
      </c>
      <c r="AF7" s="275"/>
      <c r="AG7" s="276"/>
      <c r="AH7" s="117"/>
      <c r="AI7" s="16">
        <f>IF(OR(AH7="RPX",AH7="SS"),30,IF(OR(AH7="RPX-T",AH7="EUC"),50,0))</f>
        <v>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c r="B9" s="90"/>
      <c r="C9" s="90"/>
      <c r="D9" s="116"/>
      <c r="E9" s="16" t="str">
        <f>IF(A9="",IF(C9="","",C9),A9)</f>
        <v/>
      </c>
      <c r="F9" s="90"/>
      <c r="G9" s="90"/>
      <c r="H9" s="90"/>
      <c r="I9" s="116"/>
      <c r="J9" s="16" t="str">
        <f>IF(F9="",IF(H9="","",H9),F9)</f>
        <v/>
      </c>
      <c r="K9" s="90"/>
      <c r="L9" s="90"/>
      <c r="M9" s="90"/>
      <c r="N9" s="116"/>
      <c r="O9" s="16" t="str">
        <f>IF(K9="",IF(M9="","",M9),K9)</f>
        <v/>
      </c>
      <c r="P9" s="90"/>
      <c r="Q9" s="90"/>
      <c r="R9" s="90"/>
      <c r="S9" s="116"/>
      <c r="T9" s="16" t="str">
        <f>IF(P9="",IF(R9="","",R9),P9)</f>
        <v/>
      </c>
      <c r="U9" s="90"/>
      <c r="V9" s="90"/>
      <c r="W9" s="90"/>
      <c r="X9" s="116"/>
      <c r="Y9" s="16" t="str">
        <f>IF(U9="",IF(W9="","",W9),U9)</f>
        <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c r="C10" s="116"/>
      <c r="D10" s="116"/>
      <c r="E10" s="16">
        <f>IF(A10="",C10,A10)</f>
        <v>0</v>
      </c>
      <c r="F10" s="90"/>
      <c r="G10" s="90"/>
      <c r="H10" s="90"/>
      <c r="I10" s="116"/>
      <c r="J10" s="16">
        <f>IF(F10="",H10,F10)</f>
        <v>0</v>
      </c>
      <c r="K10" s="90"/>
      <c r="L10" s="90"/>
      <c r="M10" s="90"/>
      <c r="N10" s="116"/>
      <c r="O10" s="16">
        <f>IF(K10="",M10,K10)</f>
        <v>0</v>
      </c>
      <c r="P10" s="90"/>
      <c r="Q10" s="90"/>
      <c r="R10" s="90"/>
      <c r="S10" s="116"/>
      <c r="T10" s="16">
        <f>IF(P10="",R10,P10)</f>
        <v>0</v>
      </c>
      <c r="U10" s="90"/>
      <c r="V10" s="90"/>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c r="D11" s="116"/>
      <c r="E11" s="16">
        <f t="shared" ref="E11:E74" si="1">IF(A11="",C11,A11)</f>
        <v>0</v>
      </c>
      <c r="F11" s="90"/>
      <c r="G11" s="90"/>
      <c r="H11" s="90"/>
      <c r="I11" s="116"/>
      <c r="J11" s="16">
        <f t="shared" ref="J11:J74" si="2">IF(F11="",H11,F11)</f>
        <v>0</v>
      </c>
      <c r="K11" s="90"/>
      <c r="L11" s="90"/>
      <c r="M11" s="90"/>
      <c r="N11" s="116"/>
      <c r="O11" s="16">
        <f t="shared" ref="O11:O74" si="3">IF(K11="",M11,K11)</f>
        <v>0</v>
      </c>
      <c r="P11" s="90"/>
      <c r="Q11" s="90"/>
      <c r="R11" s="90"/>
      <c r="S11" s="116"/>
      <c r="T11" s="16">
        <f t="shared" ref="T11:T74" si="4">IF(P11="",R11,P11)</f>
        <v>0</v>
      </c>
      <c r="U11" s="90"/>
      <c r="V11" s="90"/>
      <c r="W11" s="90"/>
      <c r="X11" s="116"/>
      <c r="Y11" s="16">
        <f t="shared" ref="Y11:Y74" si="5">IF(U11="",W11,U11)</f>
        <v>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c r="D12" s="116"/>
      <c r="E12" s="16">
        <f t="shared" si="1"/>
        <v>0</v>
      </c>
      <c r="F12" s="90"/>
      <c r="G12" s="90"/>
      <c r="H12" s="90"/>
      <c r="I12" s="116"/>
      <c r="J12" s="16">
        <f t="shared" si="2"/>
        <v>0</v>
      </c>
      <c r="K12" s="90"/>
      <c r="L12" s="90"/>
      <c r="M12" s="90"/>
      <c r="N12" s="116"/>
      <c r="O12" s="16">
        <f t="shared" si="3"/>
        <v>0</v>
      </c>
      <c r="P12" s="90"/>
      <c r="Q12" s="90"/>
      <c r="R12" s="90"/>
      <c r="S12" s="116"/>
      <c r="T12" s="16">
        <f t="shared" si="4"/>
        <v>0</v>
      </c>
      <c r="U12" s="90"/>
      <c r="V12" s="90"/>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c r="H13" s="90"/>
      <c r="I13" s="116"/>
      <c r="J13" s="16">
        <f t="shared" si="2"/>
        <v>0</v>
      </c>
      <c r="K13" s="90"/>
      <c r="L13" s="90"/>
      <c r="M13" s="90"/>
      <c r="N13" s="116"/>
      <c r="O13" s="16">
        <f t="shared" si="3"/>
        <v>0</v>
      </c>
      <c r="P13" s="90"/>
      <c r="Q13" s="90"/>
      <c r="R13" s="90"/>
      <c r="S13" s="116"/>
      <c r="T13" s="16">
        <f t="shared" si="4"/>
        <v>0</v>
      </c>
      <c r="U13" s="90"/>
      <c r="V13" s="90"/>
      <c r="W13" s="90"/>
      <c r="X13" s="116"/>
      <c r="Y13" s="16">
        <f t="shared" si="5"/>
        <v>0</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c r="G14" s="90"/>
      <c r="H14" s="90"/>
      <c r="I14" s="116"/>
      <c r="J14" s="16">
        <f t="shared" si="2"/>
        <v>0</v>
      </c>
      <c r="K14" s="90"/>
      <c r="L14" s="90"/>
      <c r="M14" s="90"/>
      <c r="N14" s="116"/>
      <c r="O14" s="16">
        <f t="shared" si="3"/>
        <v>0</v>
      </c>
      <c r="P14" s="90"/>
      <c r="Q14" s="90"/>
      <c r="R14" s="90"/>
      <c r="S14" s="116"/>
      <c r="T14" s="16">
        <f t="shared" si="4"/>
        <v>0</v>
      </c>
      <c r="U14" s="90"/>
      <c r="V14" s="90"/>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c r="G15" s="90"/>
      <c r="H15" s="90"/>
      <c r="I15" s="116"/>
      <c r="J15" s="16">
        <f t="shared" si="2"/>
        <v>0</v>
      </c>
      <c r="K15" s="90"/>
      <c r="L15" s="90"/>
      <c r="M15" s="90"/>
      <c r="N15" s="116"/>
      <c r="O15" s="16">
        <f t="shared" si="3"/>
        <v>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1" priority="191">
      <formula>IF(A25&gt;0,A25&lt;20)</formula>
    </cfRule>
  </conditionalFormatting>
  <conditionalFormatting sqref="F20:F208">
    <cfRule type="expression" dxfId="1570" priority="72">
      <formula>IF(F20&gt;0,F20&lt;20)</formula>
    </cfRule>
  </conditionalFormatting>
  <conditionalFormatting sqref="K22:K208">
    <cfRule type="expression" dxfId="1569" priority="71">
      <formula>IF(K22&gt;0,K22&lt;20)</formula>
    </cfRule>
  </conditionalFormatting>
  <conditionalFormatting sqref="P14:P208">
    <cfRule type="expression" dxfId="1568" priority="70">
      <formula>IF(P14&gt;0,P14&lt;20)</formula>
    </cfRule>
  </conditionalFormatting>
  <conditionalFormatting sqref="U22:U208">
    <cfRule type="expression" dxfId="1567" priority="69">
      <formula>IF(U22&gt;0,U22&lt;20)</formula>
    </cfRule>
  </conditionalFormatting>
  <conditionalFormatting sqref="Z17:Z208">
    <cfRule type="expression" dxfId="1566" priority="68">
      <formula>IF(Z17&gt;0,Z17&lt;20)</formula>
    </cfRule>
  </conditionalFormatting>
  <conditionalFormatting sqref="AE15:AE208">
    <cfRule type="expression" dxfId="1565" priority="67">
      <formula>IF(AE15&gt;0,AE15&lt;20)</formula>
    </cfRule>
  </conditionalFormatting>
  <conditionalFormatting sqref="AJ25:AJ208">
    <cfRule type="expression" dxfId="1564" priority="66">
      <formula>IF(AJ25&gt;0,AJ25&lt;20)</formula>
    </cfRule>
  </conditionalFormatting>
  <conditionalFormatting sqref="AO16:AO208">
    <cfRule type="expression" dxfId="1563" priority="65">
      <formula>IF(AO16&gt;0,AO16&lt;20)</formula>
    </cfRule>
  </conditionalFormatting>
  <conditionalFormatting sqref="AT14:AT208">
    <cfRule type="expression" dxfId="1562" priority="64">
      <formula>IF(AT14&gt;0,AT14&lt;20)</formula>
    </cfRule>
  </conditionalFormatting>
  <conditionalFormatting sqref="AY9:AY208">
    <cfRule type="expression" dxfId="1561" priority="63">
      <formula>IF(AY9&gt;0,AY9&lt;20)</formula>
    </cfRule>
  </conditionalFormatting>
  <conditionalFormatting sqref="BD9:BD208">
    <cfRule type="expression" dxfId="1560" priority="62">
      <formula>IF(BD9&gt;0,BD9&lt;20)</formula>
    </cfRule>
  </conditionalFormatting>
  <conditionalFormatting sqref="BI9:BI208">
    <cfRule type="expression" dxfId="1559" priority="61">
      <formula>IF(BI9&gt;0,BI9&lt;20)</formula>
    </cfRule>
  </conditionalFormatting>
  <conditionalFormatting sqref="BN9:BN208">
    <cfRule type="expression" dxfId="1558" priority="60">
      <formula>IF(BN9&gt;0,BN9&lt;20)</formula>
    </cfRule>
  </conditionalFormatting>
  <conditionalFormatting sqref="BS9:BS208">
    <cfRule type="expression" dxfId="1557" priority="59">
      <formula>IF(BS9&gt;0,BS9&lt;20)</formula>
    </cfRule>
  </conditionalFormatting>
  <conditionalFormatting sqref="BX9:BX208">
    <cfRule type="expression" dxfId="1556" priority="58">
      <formula>IF(BX9&gt;0,BX9&lt;20)</formula>
    </cfRule>
  </conditionalFormatting>
  <conditionalFormatting sqref="CC9:CC208">
    <cfRule type="expression" dxfId="1555" priority="57">
      <formula>IF(CC9&gt;0,CC9&lt;20)</formula>
    </cfRule>
  </conditionalFormatting>
  <conditionalFormatting sqref="CH9:CH208">
    <cfRule type="expression" dxfId="1554" priority="56">
      <formula>IF(CH9&gt;0,CH9&lt;20)</formula>
    </cfRule>
  </conditionalFormatting>
  <conditionalFormatting sqref="CM9:CM208">
    <cfRule type="expression" dxfId="1553" priority="55">
      <formula>IF(CM9&gt;0,CM9&lt;20)</formula>
    </cfRule>
  </conditionalFormatting>
  <conditionalFormatting sqref="CR9:CR208">
    <cfRule type="expression" dxfId="1552" priority="54">
      <formula>IF(CR9&gt;0,CR9&lt;20)</formula>
    </cfRule>
  </conditionalFormatting>
  <conditionalFormatting sqref="CW9:CW208">
    <cfRule type="expression" dxfId="1551" priority="53">
      <formula>IF(CW9&gt;0,CW9&lt;20)</formula>
    </cfRule>
  </conditionalFormatting>
  <conditionalFormatting sqref="DB9:DB208">
    <cfRule type="expression" dxfId="1550" priority="52">
      <formula>IF(DB9&gt;0,DB9&lt;20)</formula>
    </cfRule>
  </conditionalFormatting>
  <conditionalFormatting sqref="DG9:DG208">
    <cfRule type="expression" dxfId="1549" priority="51">
      <formula>IF(DG9&gt;0,DG9&lt;20)</formula>
    </cfRule>
  </conditionalFormatting>
  <conditionalFormatting sqref="DL9:DL208">
    <cfRule type="expression" dxfId="1548" priority="50">
      <formula>IF(DL9&gt;0,DL9&lt;20)</formula>
    </cfRule>
  </conditionalFormatting>
  <conditionalFormatting sqref="DQ9:DQ208">
    <cfRule type="expression" dxfId="1547" priority="49">
      <formula>IF(DQ9&gt;0,DQ9&lt;20)</formula>
    </cfRule>
  </conditionalFormatting>
  <conditionalFormatting sqref="DV9:DV208">
    <cfRule type="expression" dxfId="1546" priority="48">
      <formula>IF(DV9&gt;0,DV9&lt;20)</formula>
    </cfRule>
  </conditionalFormatting>
  <conditionalFormatting sqref="EA9:EA208">
    <cfRule type="expression" dxfId="1545" priority="47">
      <formula>IF(EA9&gt;0,EA9&lt;20)</formula>
    </cfRule>
  </conditionalFormatting>
  <conditionalFormatting sqref="EF9:EF208">
    <cfRule type="expression" dxfId="1544" priority="46">
      <formula>IF(EF9&gt;0,EF9&lt;20)</formula>
    </cfRule>
  </conditionalFormatting>
  <conditionalFormatting sqref="EK9:EK208">
    <cfRule type="expression" dxfId="1543" priority="45">
      <formula>IF(EK9&gt;0,EK9&lt;20)</formula>
    </cfRule>
  </conditionalFormatting>
  <conditionalFormatting sqref="EP9:EP208">
    <cfRule type="expression" dxfId="1542" priority="44">
      <formula>IF(EP9&gt;0,EP9&lt;20)</formula>
    </cfRule>
  </conditionalFormatting>
  <conditionalFormatting sqref="EU9:EU208">
    <cfRule type="expression" dxfId="1541" priority="43">
      <formula>IF(EU9&gt;0,EU9&lt;20)</formula>
    </cfRule>
  </conditionalFormatting>
  <conditionalFormatting sqref="EZ9:EZ208">
    <cfRule type="expression" dxfId="1540" priority="42">
      <formula>IF(EZ9&gt;0,EZ9&lt;20)</formula>
    </cfRule>
  </conditionalFormatting>
  <conditionalFormatting sqref="FE9:FE208">
    <cfRule type="expression" dxfId="1539" priority="41">
      <formula>IF(FE9&gt;0,FE9&lt;20)</formula>
    </cfRule>
  </conditionalFormatting>
  <conditionalFormatting sqref="IL9:IL208">
    <cfRule type="expression" dxfId="1538" priority="24">
      <formula>IF(IL9&gt;0,IL9&lt;20)</formula>
    </cfRule>
  </conditionalFormatting>
  <conditionalFormatting sqref="FJ9:FJ208">
    <cfRule type="expression" dxfId="1537" priority="40">
      <formula>IF(FJ9&gt;0,FJ9&lt;20)</formula>
    </cfRule>
  </conditionalFormatting>
  <conditionalFormatting sqref="FO9:FO208">
    <cfRule type="expression" dxfId="1536" priority="39">
      <formula>IF(FO9&gt;0,FO9&lt;20)</formula>
    </cfRule>
  </conditionalFormatting>
  <conditionalFormatting sqref="FT9:FT208">
    <cfRule type="expression" dxfId="1535" priority="38">
      <formula>IF(FT9&gt;0,FT9&lt;20)</formula>
    </cfRule>
  </conditionalFormatting>
  <conditionalFormatting sqref="FY9:FY208">
    <cfRule type="expression" dxfId="1534" priority="37">
      <formula>IF(FY9&gt;0,FY9&lt;20)</formula>
    </cfRule>
  </conditionalFormatting>
  <conditionalFormatting sqref="GD9:GD208">
    <cfRule type="expression" dxfId="1533" priority="36">
      <formula>IF(GD9&gt;0,GD9&lt;20)</formula>
    </cfRule>
  </conditionalFormatting>
  <conditionalFormatting sqref="GI9:GI208">
    <cfRule type="expression" dxfId="1532" priority="35">
      <formula>IF(GI9&gt;0,GI9&lt;20)</formula>
    </cfRule>
  </conditionalFormatting>
  <conditionalFormatting sqref="GN9:GN208">
    <cfRule type="expression" dxfId="1531" priority="34">
      <formula>IF(GN9&gt;0,GN9&lt;20)</formula>
    </cfRule>
  </conditionalFormatting>
  <conditionalFormatting sqref="GS9:GS208">
    <cfRule type="expression" dxfId="1530" priority="33">
      <formula>IF(GS9&gt;0,GS9&lt;20)</formula>
    </cfRule>
  </conditionalFormatting>
  <conditionalFormatting sqref="GX9:GX208">
    <cfRule type="expression" dxfId="1529" priority="32">
      <formula>IF(GX9&gt;0,GX9&lt;20)</formula>
    </cfRule>
  </conditionalFormatting>
  <conditionalFormatting sqref="HC9:HC208">
    <cfRule type="expression" dxfId="1528" priority="31">
      <formula>IF(HC9&gt;0,HC9&lt;20)</formula>
    </cfRule>
  </conditionalFormatting>
  <conditionalFormatting sqref="HH9:HH208">
    <cfRule type="expression" dxfId="1527" priority="30">
      <formula>IF(HH9&gt;0,HH9&lt;20)</formula>
    </cfRule>
  </conditionalFormatting>
  <conditionalFormatting sqref="HM9:HM208">
    <cfRule type="expression" dxfId="1526" priority="29">
      <formula>IF(HM9&gt;0,HM9&lt;20)</formula>
    </cfRule>
  </conditionalFormatting>
  <conditionalFormatting sqref="HR9:HR208">
    <cfRule type="expression" dxfId="1525" priority="28">
      <formula>IF(HR9&gt;0,HR9&lt;20)</formula>
    </cfRule>
  </conditionalFormatting>
  <conditionalFormatting sqref="HW9:HW208">
    <cfRule type="expression" dxfId="1524" priority="27">
      <formula>IF(HW9&gt;0,HW9&lt;20)</formula>
    </cfRule>
  </conditionalFormatting>
  <conditionalFormatting sqref="IB9:IB208">
    <cfRule type="expression" dxfId="1523" priority="26">
      <formula>IF(IB9&gt;0,IB9&lt;20)</formula>
    </cfRule>
  </conditionalFormatting>
  <conditionalFormatting sqref="IG9:IG208">
    <cfRule type="expression" dxfId="1522" priority="25">
      <formula>IF(IG9&gt;0,IG9&lt;20)</formula>
    </cfRule>
  </conditionalFormatting>
  <conditionalFormatting sqref="A19:A24">
    <cfRule type="expression" dxfId="1521" priority="22">
      <formula>IF(A19&gt;0,A19&lt;20)</formula>
    </cfRule>
  </conditionalFormatting>
  <conditionalFormatting sqref="F12:F19">
    <cfRule type="expression" dxfId="1520" priority="21">
      <formula>IF(F12&gt;0,F12&lt;20)</formula>
    </cfRule>
  </conditionalFormatting>
  <conditionalFormatting sqref="K14:K21">
    <cfRule type="expression" dxfId="1519" priority="20">
      <formula>IF(K14&gt;0,K14&lt;20)</formula>
    </cfRule>
  </conditionalFormatting>
  <conditionalFormatting sqref="P12:P13">
    <cfRule type="expression" dxfId="1518" priority="18">
      <formula>IF(P12&gt;0,P12&lt;20)</formula>
    </cfRule>
  </conditionalFormatting>
  <conditionalFormatting sqref="U10:U21">
    <cfRule type="expression" dxfId="1517" priority="17">
      <formula>IF(U10&gt;0,U10&lt;20)</formula>
    </cfRule>
  </conditionalFormatting>
  <conditionalFormatting sqref="AJ11:AJ24">
    <cfRule type="expression" dxfId="1516" priority="14">
      <formula>IF(AJ11&gt;0,AJ11&lt;20)</formula>
    </cfRule>
  </conditionalFormatting>
  <conditionalFormatting sqref="F9:F11">
    <cfRule type="expression" dxfId="1515" priority="13">
      <formula>IF(F9&gt;0,F9&lt;20)</formula>
    </cfRule>
  </conditionalFormatting>
  <conditionalFormatting sqref="K13">
    <cfRule type="expression" dxfId="1514" priority="12">
      <formula>IF(K13&gt;0,K13&lt;20)</formula>
    </cfRule>
  </conditionalFormatting>
  <conditionalFormatting sqref="K9:K12">
    <cfRule type="expression" dxfId="1513" priority="11">
      <formula>IF(K9&gt;0,K9&lt;20)</formula>
    </cfRule>
  </conditionalFormatting>
  <conditionalFormatting sqref="P9:P11">
    <cfRule type="expression" dxfId="1512" priority="10">
      <formula>IF(P9&gt;0,P9&lt;20)</formula>
    </cfRule>
  </conditionalFormatting>
  <conditionalFormatting sqref="U9">
    <cfRule type="expression" dxfId="1511" priority="9">
      <formula>IF(U9&gt;0,U9&lt;20)</formula>
    </cfRule>
  </conditionalFormatting>
  <conditionalFormatting sqref="Z9:Z16">
    <cfRule type="expression" dxfId="1510" priority="8">
      <formula>IF(Z9&gt;0,Z9&lt;20)</formula>
    </cfRule>
  </conditionalFormatting>
  <conditionalFormatting sqref="AE13:AE14">
    <cfRule type="expression" dxfId="1509" priority="7">
      <formula>IF(AE13&gt;0,AE13&lt;20)</formula>
    </cfRule>
  </conditionalFormatting>
  <conditionalFormatting sqref="AE9:AE12">
    <cfRule type="expression" dxfId="1508" priority="6">
      <formula>IF(AE9&gt;0,AE9&lt;20)</formula>
    </cfRule>
  </conditionalFormatting>
  <conditionalFormatting sqref="AJ9:AJ10">
    <cfRule type="expression" dxfId="1507" priority="5">
      <formula>IF(AJ9&gt;0,AJ9&lt;20)</formula>
    </cfRule>
  </conditionalFormatting>
  <conditionalFormatting sqref="AO9:AO15">
    <cfRule type="expression" dxfId="1506" priority="4">
      <formula>IF(AO9&gt;0,AO9&lt;20)</formula>
    </cfRule>
  </conditionalFormatting>
  <conditionalFormatting sqref="AT9:AT13">
    <cfRule type="expression" dxfId="1505" priority="3">
      <formula>IF(AT9&gt;0,AT9&lt;20)</formula>
    </cfRule>
  </conditionalFormatting>
  <conditionalFormatting sqref="A9">
    <cfRule type="expression" dxfId="1504" priority="2">
      <formula>AND(A$9&lt;&gt;"",A$9&lt;20)</formula>
    </cfRule>
  </conditionalFormatting>
  <conditionalFormatting sqref="A10:A18">
    <cfRule type="expression" dxfId="1503"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4" zoomScaleNormal="100" workbookViewId="0">
      <selection activeCell="M24" sqref="M24:U2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c r="D1" s="329"/>
      <c r="E1" s="88"/>
      <c r="F1" s="88"/>
      <c r="G1" s="89" t="s">
        <v>186</v>
      </c>
      <c r="H1" s="326"/>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c r="D2" s="329"/>
      <c r="E2" s="88"/>
      <c r="F2" s="88"/>
      <c r="G2" s="89" t="s">
        <v>207</v>
      </c>
      <c r="H2" s="326"/>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96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48</v>
      </c>
      <c r="J7" s="301" t="s">
        <v>231</v>
      </c>
      <c r="K7" s="302"/>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277" t="s">
        <v>242</v>
      </c>
      <c r="H9" s="43" t="s">
        <v>243</v>
      </c>
      <c r="I9" s="35">
        <f>IF(E9&lt;&gt;0,1,0)</f>
        <v>1</v>
      </c>
      <c r="J9" s="309" t="s">
        <v>244</v>
      </c>
      <c r="K9" s="310"/>
      <c r="L9" s="44" t="str">
        <f>'Cable Calculator'!D3</f>
        <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278"/>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2</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757</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494</v>
      </c>
      <c r="D17" s="102"/>
      <c r="E17" s="32">
        <v>12</v>
      </c>
      <c r="F17" s="32" t="s">
        <v>488</v>
      </c>
      <c r="G17" s="68" t="s">
        <v>277</v>
      </c>
      <c r="H17" s="69">
        <f>IF(I17=0,0,I17-(E17-1))</f>
        <v>853</v>
      </c>
      <c r="I17" s="70">
        <f>IF(E17=0,0,I12)</f>
        <v>864</v>
      </c>
      <c r="J17" s="71" t="s">
        <v>278</v>
      </c>
      <c r="K17" s="32"/>
      <c r="L17" s="233"/>
      <c r="M17" s="295" t="s">
        <v>404</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1</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494</v>
      </c>
      <c r="D18" s="102"/>
      <c r="E18" s="32">
        <v>12</v>
      </c>
      <c r="F18" s="32" t="s">
        <v>488</v>
      </c>
      <c r="G18" s="68" t="s">
        <v>277</v>
      </c>
      <c r="H18" s="69">
        <f t="shared" ref="H18:H41" si="9">IF(E18=0,0,I18-(E18-1))</f>
        <v>841</v>
      </c>
      <c r="I18" s="70">
        <f t="shared" ref="I18:I41" si="10">IF(E18=0,0,H17-1)</f>
        <v>852</v>
      </c>
      <c r="J18" s="73" t="str">
        <f>IF(C18="","--",IF(AND(C18&lt;&gt;"FST",C18&lt;&gt;"TCF",BA17&lt;&gt;0),BA17,"--"))</f>
        <v>--</v>
      </c>
      <c r="K18" s="32"/>
      <c r="L18" s="233"/>
      <c r="M18" s="295" t="s">
        <v>731</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841-852</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1</v>
      </c>
      <c r="AN18" s="109">
        <f t="shared" si="6"/>
        <v>0</v>
      </c>
      <c r="AO18" s="109" t="str">
        <f t="shared" si="7"/>
        <v/>
      </c>
      <c r="AQ18" s="109" t="str">
        <f t="shared" si="8"/>
        <v/>
      </c>
      <c r="BA18" s="229">
        <f>MOD(SUM(E17:E18),12)</f>
        <v>0</v>
      </c>
    </row>
    <row r="19" spans="1:53" ht="15.75" thickBot="1" x14ac:dyDescent="0.3">
      <c r="A19" s="88"/>
      <c r="B19" s="74" t="s">
        <v>280</v>
      </c>
      <c r="C19" s="67"/>
      <c r="D19" s="102"/>
      <c r="E19" s="32">
        <v>72</v>
      </c>
      <c r="F19" s="32" t="s">
        <v>488</v>
      </c>
      <c r="G19" s="75" t="s">
        <v>277</v>
      </c>
      <c r="H19" s="69">
        <f t="shared" si="9"/>
        <v>769</v>
      </c>
      <c r="I19" s="70">
        <f t="shared" si="10"/>
        <v>840</v>
      </c>
      <c r="J19" s="73" t="str">
        <f t="shared" ref="J19:J41" si="11">IF(C19="","--",IF(AND(C19&lt;&gt;"FST",C19&lt;&gt;"TCF",BA18&lt;&gt;0),BA18,"--"))</f>
        <v>--</v>
      </c>
      <c r="K19" s="32"/>
      <c r="L19" s="233"/>
      <c r="M19" s="295" t="s">
        <v>732</v>
      </c>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769-840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2</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12</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0" t="s">
        <v>230</v>
      </c>
      <c r="H48" s="287"/>
      <c r="I48" s="33">
        <f>E49-I47</f>
        <v>12</v>
      </c>
      <c r="J48" s="301" t="s">
        <v>231</v>
      </c>
      <c r="K48" s="302"/>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852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t="str">
        <f>'Cable Calculator'!I3</f>
        <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278"/>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7" t="s">
        <v>251</v>
      </c>
      <c r="H52" s="51" t="s">
        <v>252</v>
      </c>
      <c r="I52" s="112">
        <f>E51</f>
        <v>853</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
      </c>
      <c r="F53" s="88"/>
      <c r="G53" s="278"/>
      <c r="H53" s="47" t="s">
        <v>257</v>
      </c>
      <c r="I53" s="35">
        <f>IF(E51="","0",IF(AND(E48="EUC",E49=432), I52+(203-E50),IF(E51=0,0,(E51+(E49-E50)-1))))</f>
        <v>864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Non-FlexNap cables cannot have tethers</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c r="E58" s="32">
        <v>2</v>
      </c>
      <c r="F58" s="32"/>
      <c r="G58" s="68" t="s">
        <v>277</v>
      </c>
      <c r="H58" s="69">
        <f>IF(I58=0,0,I58-(E58-1))</f>
        <v>863</v>
      </c>
      <c r="I58" s="70">
        <f>IF(E58=0,0,I53)</f>
        <v>864</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c r="E59" s="32">
        <v>2</v>
      </c>
      <c r="F59" s="32"/>
      <c r="G59" s="68" t="s">
        <v>277</v>
      </c>
      <c r="H59" s="69">
        <f t="shared" ref="H59:H82" si="26">IF(E59=0,0,I59-(E59-1))</f>
        <v>861</v>
      </c>
      <c r="I59" s="70">
        <f t="shared" ref="I59:I82" si="27">IF(E59=0,0,H58-1)</f>
        <v>862</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c r="E60" s="32">
        <v>2</v>
      </c>
      <c r="F60" s="32"/>
      <c r="G60" s="75" t="s">
        <v>277</v>
      </c>
      <c r="H60" s="69">
        <f t="shared" si="26"/>
        <v>859</v>
      </c>
      <c r="I60" s="70">
        <f t="shared" si="27"/>
        <v>860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859-860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c r="E61" s="32">
        <v>6</v>
      </c>
      <c r="F61" s="32"/>
      <c r="G61" s="68" t="s">
        <v>277</v>
      </c>
      <c r="H61" s="69">
        <f t="shared" si="26"/>
        <v>853</v>
      </c>
      <c r="I61" s="70">
        <f t="shared" si="27"/>
        <v>858</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853-858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12</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t="str">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
      </c>
      <c r="F89" s="88"/>
      <c r="G89" s="300" t="s">
        <v>230</v>
      </c>
      <c r="H89" s="287"/>
      <c r="I89" s="33">
        <f>E90-I88</f>
        <v>12</v>
      </c>
      <c r="J89" s="301" t="s">
        <v>231</v>
      </c>
      <c r="K89" s="302"/>
      <c r="L89" s="34">
        <f>I93</f>
        <v>0</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t="str">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24</v>
      </c>
      <c r="F90" s="88"/>
      <c r="G90" s="309" t="s">
        <v>237</v>
      </c>
      <c r="H90" s="310"/>
      <c r="I90" s="35">
        <f>IF(E90=0,0,12-(MOD(I88,12)))</f>
        <v>12</v>
      </c>
      <c r="J90" s="301" t="s">
        <v>238</v>
      </c>
      <c r="K90" s="302"/>
      <c r="L90" s="39">
        <f>I94-I88</f>
        <v>-12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t="str">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77" t="s">
        <v>242</v>
      </c>
      <c r="H91" s="43" t="s">
        <v>243</v>
      </c>
      <c r="I91" s="35">
        <f>IF(E91&lt;&gt;0,1,0)</f>
        <v>1</v>
      </c>
      <c r="J91" s="309" t="s">
        <v>244</v>
      </c>
      <c r="K91" s="310"/>
      <c r="L91" s="44" t="str">
        <f>'Cable Calculator'!N3</f>
        <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t="str">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c r="F92" s="88"/>
      <c r="G92" s="278"/>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t="str">
        <f>IF($E89="EUC",SUM(AK92,AL103,AM124,AO124,AQ124),"0")</f>
        <v>0</v>
      </c>
      <c r="V92" s="35" t="str">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t="str">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2</v>
      </c>
      <c r="F93" s="88"/>
      <c r="G93" s="277" t="s">
        <v>251</v>
      </c>
      <c r="H93" s="51" t="s">
        <v>252</v>
      </c>
      <c r="I93" s="112">
        <f>E92</f>
        <v>0</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
      </c>
      <c r="F94" s="88"/>
      <c r="G94" s="278"/>
      <c r="H94" s="47" t="s">
        <v>257</v>
      </c>
      <c r="I94" s="35" t="str">
        <f>IF(E92="","0",IF(AND(E89="EUC",E90=432), I93+(203-E91),IF(E92=0,0,(E92+(E90-E91)-1))))</f>
        <v>0</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12</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Non-FlexNap cables cannot have tethers</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c r="E99" s="32">
        <v>8</v>
      </c>
      <c r="F99" s="32"/>
      <c r="G99" s="68" t="s">
        <v>277</v>
      </c>
      <c r="H99" s="69">
        <f>IF(I99=0,0,I99-(E99-1))</f>
        <v>-7</v>
      </c>
      <c r="I99" s="70" t="str">
        <f>IF(E99=0,0,I94)</f>
        <v>0</v>
      </c>
      <c r="J99" s="71" t="s">
        <v>278</v>
      </c>
      <c r="K99" s="32"/>
      <c r="L99" s="233"/>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t="str">
        <f>IF(E89="EUC",COUNTIFS(C99:C123,"TCF",E99:E123,"2"),"")</f>
        <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c r="E100" s="32">
        <v>4</v>
      </c>
      <c r="F100" s="32"/>
      <c r="G100" s="68" t="s">
        <v>277</v>
      </c>
      <c r="H100" s="69">
        <f t="shared" ref="H100:H123" si="43">IF(E100=0,0,I100-(E100-1))</f>
        <v>-11</v>
      </c>
      <c r="I100" s="70">
        <f t="shared" ref="I100:I123" si="44">IF(E100=0,0,H99-1)</f>
        <v>-8</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-11--8</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t="str">
        <f>IF(E89="EUC",COUNTIFS(C99:C123,"TCF",E99:E123,"4"),"")</f>
        <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c r="D101" s="102"/>
      <c r="E101" s="32"/>
      <c r="F101" s="32"/>
      <c r="G101" s="75" t="s">
        <v>277</v>
      </c>
      <c r="H101" s="69">
        <f t="shared" si="43"/>
        <v>0</v>
      </c>
      <c r="I101" s="70">
        <f t="shared" si="44"/>
        <v>0</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1</v>
      </c>
      <c r="AE101" s="109" t="str">
        <f t="shared" si="36"/>
        <v>0-0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t="str">
        <f>IF(E89="EUC",COUNTIFS(C99:C123,"TCF",E99:E123,"6"),"")</f>
        <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c r="D102" s="102"/>
      <c r="E102" s="32"/>
      <c r="F102" s="32"/>
      <c r="G102" s="68" t="s">
        <v>277</v>
      </c>
      <c r="H102" s="69">
        <f t="shared" si="43"/>
        <v>0</v>
      </c>
      <c r="I102" s="70">
        <f t="shared" si="44"/>
        <v>0</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1</v>
      </c>
      <c r="AE102" s="109" t="str">
        <f t="shared" si="36"/>
        <v>0-0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t="str">
        <f>IF(E89="EUC",COUNTIFS(C99:C123,"TCF",E99:E123,"8"),"")</f>
        <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c r="D103" s="102"/>
      <c r="E103" s="32"/>
      <c r="F103" s="32"/>
      <c r="G103" s="68" t="s">
        <v>277</v>
      </c>
      <c r="H103" s="69">
        <f t="shared" si="43"/>
        <v>0</v>
      </c>
      <c r="I103" s="70">
        <f t="shared" si="44"/>
        <v>0</v>
      </c>
      <c r="J103" s="73" t="str">
        <f t="shared" si="45"/>
        <v>--</v>
      </c>
      <c r="K103" s="32"/>
      <c r="L103" s="233"/>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0-0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t="str">
        <f>IF(E89="EUC",COUNTIFS(C99:C123,"TCF",E99:E123,"12"),"")</f>
        <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5"/>
      <c r="N110" s="295"/>
      <c r="O110" s="295"/>
      <c r="P110" s="295"/>
      <c r="Q110" s="295"/>
      <c r="R110" s="295"/>
      <c r="S110" s="295"/>
      <c r="T110" s="295"/>
      <c r="U110" s="296"/>
      <c r="V110" s="103"/>
      <c r="W110" s="84">
        <f>Y110+1</f>
        <v>13</v>
      </c>
      <c r="X110" s="84"/>
      <c r="Y110" s="78">
        <f>SUM(E99:E110)</f>
        <v>12</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5"/>
      <c r="N111" s="295"/>
      <c r="O111" s="295"/>
      <c r="P111" s="295"/>
      <c r="Q111" s="295"/>
      <c r="R111" s="295"/>
      <c r="S111" s="295"/>
      <c r="T111" s="295"/>
      <c r="U111" s="296"/>
      <c r="V111" s="103"/>
      <c r="W111" s="84">
        <f>Y111+1</f>
        <v>13</v>
      </c>
      <c r="X111" s="84"/>
      <c r="Y111" s="78">
        <f>SUM(E99:E111)</f>
        <v>12</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5"/>
      <c r="N112" s="295"/>
      <c r="O112" s="295"/>
      <c r="P112" s="295"/>
      <c r="Q112" s="295"/>
      <c r="R112" s="295"/>
      <c r="S112" s="295"/>
      <c r="T112" s="295"/>
      <c r="U112" s="296"/>
      <c r="V112" s="103"/>
      <c r="W112" s="84">
        <f>Y112+1</f>
        <v>13</v>
      </c>
      <c r="X112" s="84"/>
      <c r="Y112" s="78">
        <f>SUM(E99:E112)</f>
        <v>12</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5"/>
      <c r="N113" s="295"/>
      <c r="O113" s="295"/>
      <c r="P113" s="295"/>
      <c r="Q113" s="295"/>
      <c r="R113" s="295"/>
      <c r="S113" s="295"/>
      <c r="T113" s="295"/>
      <c r="U113" s="296"/>
      <c r="V113" s="103"/>
      <c r="W113" s="84">
        <f>Y113+1</f>
        <v>13</v>
      </c>
      <c r="X113" s="84"/>
      <c r="Y113" s="78">
        <f>SUM(E99:E113)</f>
        <v>12</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5"/>
      <c r="N114" s="295"/>
      <c r="O114" s="295"/>
      <c r="P114" s="295"/>
      <c r="Q114" s="295"/>
      <c r="R114" s="295"/>
      <c r="S114" s="295"/>
      <c r="T114" s="295"/>
      <c r="U114" s="296"/>
      <c r="V114" s="103"/>
      <c r="W114" s="84">
        <f t="shared" ref="W114:W122" si="50">Y114+1</f>
        <v>13</v>
      </c>
      <c r="X114" s="84"/>
      <c r="Y114" s="78">
        <f>SUM(E99:E114)</f>
        <v>12</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5"/>
      <c r="N115" s="295"/>
      <c r="O115" s="295"/>
      <c r="P115" s="295"/>
      <c r="Q115" s="295"/>
      <c r="R115" s="295"/>
      <c r="S115" s="295"/>
      <c r="T115" s="295"/>
      <c r="U115" s="296"/>
      <c r="V115" s="103"/>
      <c r="W115" s="84">
        <f t="shared" si="50"/>
        <v>13</v>
      </c>
      <c r="X115" s="84"/>
      <c r="Y115" s="78">
        <f>SUM(E99:E115)</f>
        <v>12</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13</v>
      </c>
      <c r="X116" s="84"/>
      <c r="Y116" s="78">
        <f>SUM(E99:E116)</f>
        <v>12</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13</v>
      </c>
      <c r="X117" s="84"/>
      <c r="Y117" s="78">
        <f>SUM(E99:E117)</f>
        <v>12</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13</v>
      </c>
      <c r="X118" s="84"/>
      <c r="Y118" s="78">
        <f>SUM(E99:E118)</f>
        <v>12</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13</v>
      </c>
      <c r="X119" s="84"/>
      <c r="Y119" s="78">
        <f>SUM(E99:E119)</f>
        <v>12</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13</v>
      </c>
      <c r="X120" s="84"/>
      <c r="Y120" s="78">
        <f>SUM(E99:E120)</f>
        <v>12</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13</v>
      </c>
      <c r="X121" s="84"/>
      <c r="Y121" s="78">
        <f>SUM(E99:E121)</f>
        <v>12</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13</v>
      </c>
      <c r="X122" s="84"/>
      <c r="Y122" s="78">
        <f>SUM(E99:E122)</f>
        <v>12</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12</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23</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0</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0" t="s">
        <v>230</v>
      </c>
      <c r="H130" s="287"/>
      <c r="I130" s="33">
        <f>E131-I129</f>
        <v>0</v>
      </c>
      <c r="J130" s="301" t="s">
        <v>231</v>
      </c>
      <c r="K130" s="302"/>
      <c r="L130" s="34">
        <f>I134</f>
        <v>0</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c r="F131" s="88"/>
      <c r="G131" s="309" t="s">
        <v>237</v>
      </c>
      <c r="H131" s="310"/>
      <c r="I131" s="35">
        <f>IF(E131=0,0,12-(MOD(I129,12)))</f>
        <v>0</v>
      </c>
      <c r="J131" s="301" t="s">
        <v>238</v>
      </c>
      <c r="K131" s="302"/>
      <c r="L131" s="39">
        <f>I135-I129</f>
        <v>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c r="F132" s="88"/>
      <c r="G132" s="277" t="s">
        <v>242</v>
      </c>
      <c r="H132" s="43" t="s">
        <v>243</v>
      </c>
      <c r="I132" s="35">
        <f>IF(E132&lt;&gt;0,1,0)</f>
        <v>0</v>
      </c>
      <c r="J132" s="309" t="s">
        <v>244</v>
      </c>
      <c r="K132" s="310"/>
      <c r="L132" s="44" t="str">
        <f>'Cable Calculator'!S3</f>
        <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c r="F133" s="88"/>
      <c r="G133" s="278"/>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0</v>
      </c>
      <c r="F134" s="88"/>
      <c r="G134" s="277" t="s">
        <v>251</v>
      </c>
      <c r="H134" s="51" t="s">
        <v>252</v>
      </c>
      <c r="I134" s="112">
        <f>E133</f>
        <v>0</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
      </c>
      <c r="F135" s="88"/>
      <c r="G135" s="278"/>
      <c r="H135" s="47" t="s">
        <v>257</v>
      </c>
      <c r="I135" s="35" t="str">
        <f>IF(E133="","0",IF(AND(E130="EUC",E131=432), I134+(203-E132),IF(E133=0,0,(E133+(E131-E132)-1))))</f>
        <v>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0</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c r="D140" s="102"/>
      <c r="E140" s="32"/>
      <c r="F140" s="32"/>
      <c r="G140" s="68" t="s">
        <v>277</v>
      </c>
      <c r="H140" s="69">
        <f>IF(I140=0,0,I140-(E140-1))</f>
        <v>0</v>
      </c>
      <c r="I140" s="70">
        <f>IF(E140=0,0,I135)</f>
        <v>0</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0-0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v>
      </c>
      <c r="X151" s="84"/>
      <c r="Y151" s="78">
        <f>SUM(E140:E151)</f>
        <v>0</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v>
      </c>
      <c r="X152" s="84"/>
      <c r="Y152" s="78">
        <f>SUM(E140:E152)</f>
        <v>0</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v>
      </c>
      <c r="X153" s="84"/>
      <c r="Y153" s="78">
        <f>SUM(E140:E153)</f>
        <v>0</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v>
      </c>
      <c r="X154" s="84"/>
      <c r="Y154" s="78">
        <f>SUM(E140:E154)</f>
        <v>0</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v>
      </c>
      <c r="X155" s="84"/>
      <c r="Y155" s="78">
        <f>SUM(E140:E155)</f>
        <v>0</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v>
      </c>
      <c r="X156" s="84"/>
      <c r="Y156" s="78">
        <f>SUM(E140:E156)</f>
        <v>0</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v>
      </c>
      <c r="X157" s="84"/>
      <c r="Y157" s="78">
        <f>SUM(E140:E157)</f>
        <v>0</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v>
      </c>
      <c r="X158" s="84"/>
      <c r="Y158" s="78">
        <f>SUM(E140:E158)</f>
        <v>0</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v>
      </c>
      <c r="X159" s="84"/>
      <c r="Y159" s="78">
        <f>SUM(E140:E159)</f>
        <v>0</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v>
      </c>
      <c r="X160" s="84"/>
      <c r="Y160" s="78">
        <f>SUM(E140:E160)</f>
        <v>0</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v>
      </c>
      <c r="X161" s="84"/>
      <c r="Y161" s="78">
        <f>SUM(E140:E161)</f>
        <v>0</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v>
      </c>
      <c r="X162" s="84"/>
      <c r="Y162" s="78">
        <f>SUM(E140:E162)</f>
        <v>0</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v>
      </c>
      <c r="X163" s="84"/>
      <c r="Y163" s="78">
        <f>SUM(E140:E163)</f>
        <v>0</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0</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0</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0" t="s">
        <v>230</v>
      </c>
      <c r="H171" s="287"/>
      <c r="I171" s="33">
        <f>E172-I170</f>
        <v>0</v>
      </c>
      <c r="J171" s="301" t="s">
        <v>231</v>
      </c>
      <c r="K171" s="302"/>
      <c r="L171" s="34">
        <f>I175</f>
        <v>0</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c r="F172" s="88"/>
      <c r="G172" s="309" t="s">
        <v>237</v>
      </c>
      <c r="H172" s="310"/>
      <c r="I172" s="35">
        <f>IF(E172=0,0,12-(MOD(I170,12)))</f>
        <v>0</v>
      </c>
      <c r="J172" s="301" t="s">
        <v>238</v>
      </c>
      <c r="K172" s="302"/>
      <c r="L172" s="39">
        <f>I176-I170</f>
        <v>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c r="F173" s="88"/>
      <c r="G173" s="277" t="s">
        <v>242</v>
      </c>
      <c r="H173" s="43" t="s">
        <v>243</v>
      </c>
      <c r="I173" s="35">
        <f>IF(E173&lt;&gt;0,1,0)</f>
        <v>0</v>
      </c>
      <c r="J173" s="309" t="s">
        <v>244</v>
      </c>
      <c r="K173" s="310"/>
      <c r="L173" s="44" t="str">
        <f>'Cable Calculator'!X3</f>
        <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0</v>
      </c>
      <c r="F175" s="88"/>
      <c r="G175" s="277" t="s">
        <v>251</v>
      </c>
      <c r="H175" s="51" t="s">
        <v>252</v>
      </c>
      <c r="I175" s="112">
        <f>E174</f>
        <v>0</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
      </c>
      <c r="F176" s="88"/>
      <c r="G176" s="278"/>
      <c r="H176" s="47" t="s">
        <v>257</v>
      </c>
      <c r="I176" s="35" t="str">
        <f>IF(E174="","0",IF(AND(E171="EUC",E172=432), I175+(203-E173),IF(E174=0,0,(E174+(E172-E173)-1))))</f>
        <v>0</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0</v>
      </c>
      <c r="D177" s="31" t="s">
        <v>259</v>
      </c>
      <c r="E177" s="101" t="str">
        <f>IF(AS171="Y","DBL",IF(AS172="Y","TRPL",IF(AS173="Y","QUAD","")))</f>
        <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c r="D181" s="102"/>
      <c r="E181" s="32"/>
      <c r="F181" s="32"/>
      <c r="G181" s="68" t="s">
        <v>277</v>
      </c>
      <c r="H181" s="69">
        <f>IF(I181=0,0,I181-(E181-1))</f>
        <v>0</v>
      </c>
      <c r="I181" s="70">
        <f>IF(E181=0,0,I176)</f>
        <v>0</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0-0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c r="D182" s="102"/>
      <c r="E182" s="32"/>
      <c r="F182" s="32"/>
      <c r="G182" s="68" t="s">
        <v>277</v>
      </c>
      <c r="H182" s="69">
        <f t="shared" ref="H182:H205" si="77">IF(E182=0,0,I182-(E182-1))</f>
        <v>0</v>
      </c>
      <c r="I182" s="70">
        <f t="shared" ref="I182:I205" si="78">IF(E182=0,0,H181-1)</f>
        <v>0</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1</v>
      </c>
      <c r="AE182" s="109" t="str">
        <f t="shared" si="70"/>
        <v>0-0</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1</v>
      </c>
      <c r="X192" s="84"/>
      <c r="Y192" s="78">
        <f>SUM(E181:E192)</f>
        <v>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1</v>
      </c>
      <c r="X193" s="84"/>
      <c r="Y193" s="78">
        <f>SUM(E181:E193)</f>
        <v>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1</v>
      </c>
      <c r="X194" s="84"/>
      <c r="Y194" s="78">
        <f>SUM(E181:E194)</f>
        <v>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1</v>
      </c>
      <c r="X195" s="84"/>
      <c r="Y195" s="78">
        <f>SUM(E181:E195)</f>
        <v>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1</v>
      </c>
      <c r="X196" s="84"/>
      <c r="Y196" s="78">
        <f>SUM(E181:E196)</f>
        <v>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1</v>
      </c>
      <c r="X197" s="84"/>
      <c r="Y197" s="78">
        <f>SUM(E181:E197)</f>
        <v>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1</v>
      </c>
      <c r="X198" s="84"/>
      <c r="Y198" s="78">
        <f>SUM(E181:E198)</f>
        <v>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1</v>
      </c>
      <c r="X199" s="84"/>
      <c r="Y199" s="78">
        <f>SUM(E181:E199)</f>
        <v>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1</v>
      </c>
      <c r="X200" s="84"/>
      <c r="Y200" s="78">
        <f>SUM(E181:E200)</f>
        <v>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1</v>
      </c>
      <c r="X201" s="84"/>
      <c r="Y201" s="78">
        <f>SUM(E181:E201)</f>
        <v>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1</v>
      </c>
      <c r="X202" s="84"/>
      <c r="Y202" s="78">
        <f>SUM(E181:E202)</f>
        <v>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1</v>
      </c>
      <c r="X203" s="84"/>
      <c r="Y203" s="78">
        <f>SUM(E181:E203)</f>
        <v>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1</v>
      </c>
      <c r="X204" s="84"/>
      <c r="Y204" s="78">
        <f>SUM(E181:E204)</f>
        <v>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0</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0</v>
      </c>
      <c r="J212" s="301" t="s">
        <v>231</v>
      </c>
      <c r="K212" s="302"/>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309" t="s">
        <v>237</v>
      </c>
      <c r="H213" s="310"/>
      <c r="I213" s="35">
        <f>IF(E213=0,0,12-(MOD(I211,12)))</f>
        <v>0</v>
      </c>
      <c r="J213" s="301" t="s">
        <v>238</v>
      </c>
      <c r="K213" s="302"/>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277" t="s">
        <v>242</v>
      </c>
      <c r="H214" s="43" t="s">
        <v>243</v>
      </c>
      <c r="I214" s="35">
        <f>IF(E214&lt;&gt;0,1,0)</f>
        <v>0</v>
      </c>
      <c r="J214" s="309" t="s">
        <v>244</v>
      </c>
      <c r="K214" s="310"/>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278"/>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277" t="s">
        <v>251</v>
      </c>
      <c r="H216" s="51" t="s">
        <v>252</v>
      </c>
      <c r="I216" s="112">
        <f>E215</f>
        <v>0</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278"/>
      <c r="H217" s="47" t="s">
        <v>257</v>
      </c>
      <c r="I217" s="35" t="str">
        <f>IF(E215="","0",IF(AND(E212="EUC",E213=432), I216+(203-E214),IF(E215=0,0,(E215+(E213-E214)-1))))</f>
        <v>0</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0</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0" t="s">
        <v>230</v>
      </c>
      <c r="H253" s="287"/>
      <c r="I253" s="33">
        <f>E254-I252</f>
        <v>0</v>
      </c>
      <c r="J253" s="301" t="s">
        <v>231</v>
      </c>
      <c r="K253" s="302"/>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309" t="s">
        <v>237</v>
      </c>
      <c r="H254" s="310"/>
      <c r="I254" s="35">
        <f>IF(E254=0,0,12-(MOD(I252,12)))</f>
        <v>0</v>
      </c>
      <c r="J254" s="301" t="s">
        <v>238</v>
      </c>
      <c r="K254" s="302"/>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277" t="s">
        <v>242</v>
      </c>
      <c r="H255" s="43" t="s">
        <v>243</v>
      </c>
      <c r="I255" s="35">
        <f>IF(E255&lt;&gt;0,1,0)</f>
        <v>0</v>
      </c>
      <c r="J255" s="309" t="s">
        <v>244</v>
      </c>
      <c r="K255" s="310"/>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278"/>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277" t="s">
        <v>251</v>
      </c>
      <c r="H257" s="51" t="s">
        <v>252</v>
      </c>
      <c r="I257" s="112">
        <f>E256</f>
        <v>0</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278"/>
      <c r="H258" s="47" t="s">
        <v>257</v>
      </c>
      <c r="I258" s="35" t="str">
        <f>IF(E256="","0",IF(AND(E253="EUC",E254=432), I257+(203-E255),IF(E256=0,0,(E256+(E254-E255)-1))))</f>
        <v>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530:L1530"/>
    <mergeCell ref="M1530:U1530"/>
    <mergeCell ref="J1531:L1531"/>
    <mergeCell ref="M1531:U1531"/>
    <mergeCell ref="M1539:U1539"/>
    <mergeCell ref="M1540:U1540"/>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498:U1498"/>
    <mergeCell ref="M1612:U1612"/>
    <mergeCell ref="J1613:L1613"/>
    <mergeCell ref="M1613:U1613"/>
    <mergeCell ref="M1573:U1574"/>
    <mergeCell ref="M1575:U1575"/>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533.54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0</v>
      </c>
      <c r="F2" s="186">
        <f t="shared" ref="F2:F5" si="0">PRODUCT(D2:E2)</f>
        <v>0</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0</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0</v>
      </c>
      <c r="N2" s="181">
        <f>PRODUCT(SUM(G2,J2),D2)</f>
        <v>0</v>
      </c>
      <c r="O2" s="180">
        <f>PRODUCT(SUM(H2:I2,K2:L2),D2)</f>
        <v>0</v>
      </c>
      <c r="P2" s="183">
        <f>SUM(N2:N5,F11:F16,F27:F36,F43:F46,F51:F54,N88:N135)</f>
        <v>0</v>
      </c>
      <c r="Q2" s="182">
        <f>SUM(O2:O5,F17:F26,F37:F42,F47:F50,F55:F58,F60:F67,O88:O135)</f>
        <v>533.54</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0</v>
      </c>
      <c r="F4" s="186">
        <f t="shared" si="0"/>
        <v>0</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0</v>
      </c>
      <c r="N4" s="181">
        <f t="shared" ref="N4:N5" si="2">PRODUCT(G4,D4)</f>
        <v>0</v>
      </c>
      <c r="O4" s="180">
        <f t="shared" ref="O4:O5" si="3">PRODUCT(SUM(H4:I4),D4)</f>
        <v>0</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0</v>
      </c>
      <c r="F18" s="180">
        <f t="shared" si="5"/>
        <v>0</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0</v>
      </c>
      <c r="F20" s="180">
        <f t="shared" si="5"/>
        <v>0</v>
      </c>
      <c r="AA20" s="1">
        <f t="shared" si="4"/>
        <v>228</v>
      </c>
    </row>
    <row r="21" spans="1:27" x14ac:dyDescent="0.25">
      <c r="A21" s="180">
        <v>200008456</v>
      </c>
      <c r="B21" s="180"/>
      <c r="C21" s="180" t="s">
        <v>513</v>
      </c>
      <c r="D21" s="1">
        <v>201.13</v>
      </c>
      <c r="E21" s="162">
        <f>'Construction Exempt Material'!B27</f>
        <v>0</v>
      </c>
      <c r="F21" s="180">
        <f t="shared" si="5"/>
        <v>0</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0</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0</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0</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0</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Munoz</cp:lastModifiedBy>
  <cp:revision/>
  <dcterms:created xsi:type="dcterms:W3CDTF">2014-08-28T14:25:03Z</dcterms:created>
  <dcterms:modified xsi:type="dcterms:W3CDTF">2025-02-02T04:59:57Z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