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"/>
    </mc:Choice>
  </mc:AlternateContent>
  <xr:revisionPtr revIDLastSave="0" documentId="13_ncr:1_{8206DFF4-A20E-4FF8-BA22-7BE220D2284B}" xr6:coauthVersionLast="45" xr6:coauthVersionMax="45" xr10:uidLastSave="{00000000-0000-0000-0000-000000000000}"/>
  <bookViews>
    <workbookView xWindow="945" yWindow="645" windowWidth="29865" windowHeight="19935" activeTab="1" xr2:uid="{832C5FBB-12C0-4EF1-9BA7-BC3595B52E67}"/>
  </bookViews>
  <sheets>
    <sheet name="Wikipedia Stats" sheetId="1" r:id="rId1"/>
    <sheet name="Fr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88" i="1" l="1"/>
  <c r="Q289" i="1"/>
  <c r="R291" i="1"/>
  <c r="W292" i="1"/>
  <c r="AB293" i="1"/>
  <c r="AK290" i="1"/>
  <c r="AB228" i="1"/>
  <c r="W227" i="1"/>
  <c r="W226" i="1"/>
  <c r="AK225" i="1"/>
  <c r="M224" i="1"/>
  <c r="Z223" i="1"/>
  <c r="X129" i="1"/>
  <c r="X128" i="1"/>
  <c r="X127" i="1"/>
  <c r="X126" i="1"/>
  <c r="X125" i="1"/>
  <c r="X124" i="1"/>
  <c r="X123" i="1"/>
  <c r="X111" i="1"/>
  <c r="X110" i="1"/>
  <c r="X109" i="1"/>
  <c r="X108" i="1"/>
  <c r="X107" i="1"/>
  <c r="X106" i="1"/>
  <c r="AD102" i="1"/>
  <c r="AD101" i="1"/>
  <c r="AD100" i="1"/>
  <c r="AD99" i="1"/>
  <c r="AD98" i="1"/>
  <c r="AD97" i="1"/>
  <c r="AD96" i="1"/>
  <c r="AD95" i="1"/>
  <c r="AH73" i="1"/>
  <c r="AH72" i="1"/>
  <c r="AH71" i="1"/>
  <c r="AH70" i="1"/>
  <c r="AH68" i="1"/>
  <c r="AH67" i="1"/>
  <c r="AD62" i="1"/>
  <c r="AD61" i="1"/>
  <c r="AD60" i="1"/>
  <c r="AD59" i="1"/>
  <c r="AD57" i="1"/>
  <c r="AD56" i="1"/>
  <c r="AE40" i="1"/>
  <c r="AE39" i="1"/>
  <c r="AE38" i="1"/>
  <c r="AE37" i="1"/>
  <c r="AE35" i="1"/>
  <c r="AE34" i="1"/>
  <c r="AS23" i="1"/>
  <c r="AS22" i="1"/>
  <c r="AS21" i="1"/>
  <c r="AS20" i="1"/>
  <c r="AS18" i="1"/>
  <c r="AS17" i="1"/>
  <c r="AH12" i="1"/>
  <c r="AH11" i="1"/>
  <c r="AH10" i="1"/>
  <c r="AH9" i="1"/>
  <c r="AH7" i="1"/>
  <c r="AH6" i="1"/>
  <c r="AH51" i="1"/>
  <c r="AH50" i="1"/>
  <c r="AH49" i="1"/>
  <c r="AH48" i="1"/>
  <c r="AH46" i="1"/>
  <c r="AH45" i="1"/>
  <c r="AH43" i="1"/>
  <c r="P289" i="1"/>
  <c r="Q291" i="1"/>
  <c r="V292" i="1"/>
  <c r="AA293" i="1"/>
  <c r="AL287" i="1"/>
  <c r="AK287" i="1"/>
  <c r="P258" i="1"/>
  <c r="O258" i="1"/>
  <c r="AL256" i="1"/>
  <c r="AK256" i="1"/>
  <c r="AJ256" i="1"/>
  <c r="V261" i="1"/>
  <c r="U261" i="1"/>
  <c r="T261" i="1"/>
  <c r="Z262" i="1"/>
  <c r="Y262" i="1"/>
  <c r="X262" i="1"/>
  <c r="AJ259" i="1"/>
  <c r="AI259" i="1"/>
  <c r="N258" i="1"/>
  <c r="Y257" i="1"/>
  <c r="V226" i="1"/>
  <c r="U226" i="1"/>
  <c r="T226" i="1"/>
  <c r="S226" i="1"/>
  <c r="V227" i="1"/>
  <c r="U227" i="1"/>
  <c r="T227" i="1"/>
  <c r="S227" i="1"/>
  <c r="AA228" i="1"/>
  <c r="Z228" i="1"/>
  <c r="Y228" i="1"/>
  <c r="X228" i="1"/>
  <c r="AI222" i="1"/>
  <c r="AJ222" i="1" s="1"/>
  <c r="AK222" i="1" s="1"/>
  <c r="AL222" i="1" s="1"/>
  <c r="AM222" i="1" s="1"/>
  <c r="AJ225" i="1"/>
  <c r="AI225" i="1"/>
  <c r="AH225" i="1"/>
  <c r="AG225" i="1"/>
  <c r="AH222" i="1"/>
  <c r="AG222" i="1"/>
  <c r="Y223" i="1"/>
  <c r="X223" i="1"/>
  <c r="W223" i="1"/>
  <c r="V223" i="1"/>
  <c r="W129" i="1"/>
  <c r="W128" i="1"/>
  <c r="W127" i="1"/>
  <c r="W126" i="1"/>
  <c r="W125" i="1"/>
  <c r="W124" i="1"/>
  <c r="W123" i="1"/>
  <c r="W110" i="1"/>
  <c r="W109" i="1"/>
  <c r="W108" i="1"/>
  <c r="W107" i="1"/>
  <c r="W106" i="1"/>
  <c r="AC102" i="1"/>
  <c r="AC101" i="1"/>
  <c r="AC100" i="1"/>
  <c r="AC99" i="1"/>
  <c r="AC98" i="1"/>
  <c r="AC97" i="1"/>
  <c r="AC96" i="1"/>
  <c r="AC95" i="1"/>
  <c r="AG73" i="1"/>
  <c r="AG72" i="1"/>
  <c r="AG71" i="1"/>
  <c r="AG70" i="1"/>
  <c r="AG68" i="1"/>
  <c r="W111" i="1" s="1"/>
  <c r="AG67" i="1"/>
  <c r="AI65" i="1"/>
  <c r="AJ65" i="1" s="1"/>
  <c r="AK65" i="1" s="1"/>
  <c r="AL65" i="1" s="1"/>
  <c r="AC62" i="1"/>
  <c r="AC61" i="1"/>
  <c r="AC60" i="1"/>
  <c r="AC59" i="1"/>
  <c r="AC57" i="1"/>
  <c r="AC56" i="1"/>
  <c r="AD54" i="1"/>
  <c r="AC54" i="1"/>
  <c r="AD39" i="1"/>
  <c r="AD38" i="1"/>
  <c r="AD37" i="1"/>
  <c r="AD40" i="1"/>
  <c r="AD35" i="1"/>
  <c r="AD34" i="1"/>
  <c r="AR18" i="1"/>
  <c r="AR17" i="1"/>
  <c r="AR23" i="1"/>
  <c r="AR22" i="1"/>
  <c r="AR21" i="1"/>
  <c r="AR20" i="1"/>
  <c r="AG9" i="1"/>
  <c r="AG7" i="1"/>
  <c r="AG6" i="1"/>
  <c r="AG51" i="1"/>
  <c r="AG50" i="1"/>
  <c r="AG49" i="1"/>
  <c r="AG48" i="1"/>
  <c r="AG46" i="1"/>
  <c r="AG45" i="1"/>
  <c r="AG43" i="1"/>
  <c r="AG11" i="1"/>
  <c r="AG10" i="1"/>
  <c r="U292" i="1"/>
  <c r="T292" i="1"/>
  <c r="S292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B62" i="1"/>
  <c r="AA62" i="1"/>
  <c r="Z62" i="1"/>
  <c r="Y62" i="1"/>
  <c r="X62" i="1"/>
  <c r="W62" i="1"/>
  <c r="V62" i="1"/>
  <c r="O292" i="1" s="1"/>
  <c r="U62" i="1"/>
  <c r="N292" i="1" s="1"/>
  <c r="T62" i="1"/>
  <c r="S62" i="1"/>
  <c r="R62" i="1"/>
  <c r="Q62" i="1"/>
  <c r="P62" i="1"/>
  <c r="O62" i="1"/>
  <c r="N62" i="1"/>
  <c r="G292" i="1" s="1"/>
  <c r="M62" i="1"/>
  <c r="F292" i="1" s="1"/>
  <c r="L62" i="1"/>
  <c r="K62" i="1"/>
  <c r="J62" i="1"/>
  <c r="I62" i="1"/>
  <c r="H62" i="1"/>
  <c r="R292" i="1"/>
  <c r="Q292" i="1"/>
  <c r="P292" i="1"/>
  <c r="M292" i="1"/>
  <c r="L292" i="1"/>
  <c r="K292" i="1"/>
  <c r="J292" i="1"/>
  <c r="I292" i="1"/>
  <c r="H292" i="1"/>
  <c r="E292" i="1"/>
  <c r="D292" i="1"/>
  <c r="C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X257" i="1"/>
  <c r="V129" i="1"/>
  <c r="U129" i="1"/>
  <c r="T129" i="1"/>
  <c r="V127" i="1"/>
  <c r="V109" i="1"/>
  <c r="V111" i="1"/>
  <c r="U111" i="1"/>
  <c r="T111" i="1"/>
  <c r="AB99" i="1"/>
  <c r="AB101" i="1"/>
  <c r="AA101" i="1"/>
  <c r="Z101" i="1"/>
  <c r="AF72" i="1"/>
  <c r="AE72" i="1"/>
  <c r="AD72" i="1"/>
  <c r="AF71" i="1"/>
  <c r="AE71" i="1"/>
  <c r="AD71" i="1"/>
  <c r="AF70" i="1"/>
  <c r="AE70" i="1"/>
  <c r="AD70" i="1"/>
  <c r="AF68" i="1"/>
  <c r="AE68" i="1"/>
  <c r="AD68" i="1"/>
  <c r="AF67" i="1"/>
  <c r="AE67" i="1"/>
  <c r="AD67" i="1"/>
  <c r="AH65" i="1"/>
  <c r="AG65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C35" i="1"/>
  <c r="AC34" i="1"/>
  <c r="AC39" i="1"/>
  <c r="AC38" i="1"/>
  <c r="AC37" i="1"/>
  <c r="G287" i="1"/>
  <c r="H287" i="1" s="1"/>
  <c r="I287" i="1" s="1"/>
  <c r="J287" i="1" s="1"/>
  <c r="K287" i="1" s="1"/>
  <c r="L287" i="1" s="1"/>
  <c r="M287" i="1" s="1"/>
  <c r="N287" i="1" s="1"/>
  <c r="O287" i="1" s="1"/>
  <c r="P287" i="1" s="1"/>
  <c r="Q287" i="1" s="1"/>
  <c r="R287" i="1" s="1"/>
  <c r="S287" i="1" s="1"/>
  <c r="T287" i="1" s="1"/>
  <c r="U287" i="1" s="1"/>
  <c r="V287" i="1" s="1"/>
  <c r="W287" i="1" s="1"/>
  <c r="X287" i="1" s="1"/>
  <c r="Y287" i="1" s="1"/>
  <c r="Z287" i="1" s="1"/>
  <c r="AA287" i="1" s="1"/>
  <c r="AB287" i="1" s="1"/>
  <c r="AC287" i="1" s="1"/>
  <c r="AD287" i="1" s="1"/>
  <c r="AE287" i="1" s="1"/>
  <c r="AF287" i="1" s="1"/>
  <c r="AG287" i="1" s="1"/>
  <c r="AH287" i="1" s="1"/>
  <c r="AI287" i="1" s="1"/>
  <c r="AJ287" i="1" s="1"/>
  <c r="F287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J12" i="1"/>
  <c r="K12" i="1"/>
  <c r="L12" i="1"/>
  <c r="M12" i="1"/>
  <c r="N12" i="1"/>
  <c r="O12" i="1"/>
  <c r="V128" i="1"/>
  <c r="V126" i="1"/>
  <c r="V125" i="1"/>
  <c r="V124" i="1"/>
  <c r="V123" i="1"/>
  <c r="AB102" i="1"/>
  <c r="AB100" i="1"/>
  <c r="AB98" i="1"/>
  <c r="AB97" i="1"/>
  <c r="AB96" i="1"/>
  <c r="AB95" i="1"/>
  <c r="V110" i="1"/>
  <c r="V108" i="1"/>
  <c r="V107" i="1"/>
  <c r="V106" i="1"/>
  <c r="AF50" i="1"/>
  <c r="AF49" i="1"/>
  <c r="AF48" i="1"/>
  <c r="AF46" i="1"/>
  <c r="AF45" i="1"/>
  <c r="AF43" i="1"/>
  <c r="AF7" i="1"/>
  <c r="AF6" i="1"/>
  <c r="AF11" i="1"/>
  <c r="AF10" i="1"/>
  <c r="AF9" i="1"/>
  <c r="AB54" i="1"/>
  <c r="AB57" i="1"/>
  <c r="AB56" i="1"/>
  <c r="AB61" i="1"/>
  <c r="AB60" i="1"/>
  <c r="AB59" i="1"/>
  <c r="AQ22" i="1"/>
  <c r="AQ21" i="1"/>
  <c r="AQ20" i="1"/>
  <c r="AQ18" i="1"/>
  <c r="AQ17" i="1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BI14" i="2"/>
  <c r="BH14" i="2"/>
  <c r="BH77" i="2" s="1"/>
  <c r="BG14" i="2"/>
  <c r="BF14" i="2"/>
  <c r="BE14" i="2"/>
  <c r="BD14" i="2"/>
  <c r="BC14" i="2"/>
  <c r="BD77" i="2" s="1"/>
  <c r="BB14" i="2"/>
  <c r="BB77" i="2" s="1"/>
  <c r="BA14" i="2"/>
  <c r="AZ14" i="2"/>
  <c r="AZ77" i="2" s="1"/>
  <c r="AY14" i="2"/>
  <c r="AX14" i="2"/>
  <c r="AW14" i="2"/>
  <c r="AV14" i="2"/>
  <c r="AU14" i="2"/>
  <c r="AT14" i="2"/>
  <c r="AT77" i="2" s="1"/>
  <c r="AS14" i="2"/>
  <c r="AR14" i="2"/>
  <c r="AR77" i="2" s="1"/>
  <c r="AQ14" i="2"/>
  <c r="AP14" i="2"/>
  <c r="AO14" i="2"/>
  <c r="AN14" i="2"/>
  <c r="AM14" i="2"/>
  <c r="AL14" i="2"/>
  <c r="AL77" i="2" s="1"/>
  <c r="AK14" i="2"/>
  <c r="AJ14" i="2"/>
  <c r="AJ77" i="2" s="1"/>
  <c r="AI14" i="2"/>
  <c r="AH14" i="2"/>
  <c r="AG14" i="2"/>
  <c r="AF14" i="2"/>
  <c r="AE14" i="2"/>
  <c r="AF77" i="2" s="1"/>
  <c r="AD14" i="2"/>
  <c r="AD77" i="2" s="1"/>
  <c r="AC14" i="2"/>
  <c r="AB14" i="2"/>
  <c r="AB77" i="2" s="1"/>
  <c r="AA14" i="2"/>
  <c r="Z14" i="2"/>
  <c r="Y14" i="2"/>
  <c r="X14" i="2"/>
  <c r="W14" i="2"/>
  <c r="V14" i="2"/>
  <c r="V77" i="2" s="1"/>
  <c r="U14" i="2"/>
  <c r="T14" i="2"/>
  <c r="T77" i="2" s="1"/>
  <c r="S14" i="2"/>
  <c r="R14" i="2"/>
  <c r="Q14" i="2"/>
  <c r="P14" i="2"/>
  <c r="O14" i="2"/>
  <c r="N14" i="2"/>
  <c r="N77" i="2" s="1"/>
  <c r="M14" i="2"/>
  <c r="L14" i="2"/>
  <c r="L77" i="2" s="1"/>
  <c r="K14" i="2"/>
  <c r="K77" i="2" s="1"/>
  <c r="J14" i="2"/>
  <c r="J77" i="2" s="1"/>
  <c r="I14" i="2"/>
  <c r="H14" i="2"/>
  <c r="G14" i="2"/>
  <c r="F14" i="2"/>
  <c r="E14" i="2"/>
  <c r="BI77" i="2"/>
  <c r="BG77" i="2"/>
  <c r="BF77" i="2"/>
  <c r="BE77" i="2"/>
  <c r="BC77" i="2"/>
  <c r="BA77" i="2"/>
  <c r="AY77" i="2"/>
  <c r="AX77" i="2"/>
  <c r="AW77" i="2"/>
  <c r="AV77" i="2"/>
  <c r="AU77" i="2"/>
  <c r="AS77" i="2"/>
  <c r="AQ77" i="2"/>
  <c r="AP77" i="2"/>
  <c r="AO77" i="2"/>
  <c r="AN77" i="2"/>
  <c r="AM77" i="2"/>
  <c r="AK77" i="2"/>
  <c r="AI77" i="2"/>
  <c r="AH77" i="2"/>
  <c r="AG77" i="2"/>
  <c r="AE77" i="2"/>
  <c r="AC77" i="2"/>
  <c r="AA77" i="2"/>
  <c r="Z77" i="2"/>
  <c r="Y77" i="2"/>
  <c r="X77" i="2"/>
  <c r="U77" i="2"/>
  <c r="S77" i="2"/>
  <c r="R77" i="2"/>
  <c r="Q77" i="2"/>
  <c r="P77" i="2"/>
  <c r="O77" i="2"/>
  <c r="M77" i="2"/>
  <c r="U110" i="1"/>
  <c r="U109" i="1"/>
  <c r="U108" i="1"/>
  <c r="U107" i="1"/>
  <c r="U106" i="1"/>
  <c r="U125" i="1"/>
  <c r="AE46" i="1"/>
  <c r="AE45" i="1"/>
  <c r="AE50" i="1"/>
  <c r="AE49" i="1"/>
  <c r="AE48" i="1"/>
  <c r="AE43" i="1"/>
  <c r="E12" i="2"/>
  <c r="F12" i="2" s="1"/>
  <c r="G12" i="2" s="1"/>
  <c r="H12" i="2" s="1"/>
  <c r="I12" i="2" s="1"/>
  <c r="J12" i="2" s="1"/>
  <c r="K12" i="2" s="1"/>
  <c r="L12" i="2" s="1"/>
  <c r="M12" i="2" s="1"/>
  <c r="N12" i="2" s="1"/>
  <c r="O12" i="2" s="1"/>
  <c r="Q12" i="2" s="1"/>
  <c r="R12" i="2" s="1"/>
  <c r="S12" i="2" s="1"/>
  <c r="T12" i="2" s="1"/>
  <c r="U12" i="2" s="1"/>
  <c r="V12" i="2" s="1"/>
  <c r="W12" i="2" s="1"/>
  <c r="Y12" i="2" s="1"/>
  <c r="Z12" i="2" s="1"/>
  <c r="AA12" i="2" s="1"/>
  <c r="AB12" i="2" s="1"/>
  <c r="AC12" i="2" s="1"/>
  <c r="AD12" i="2" s="1"/>
  <c r="AF12" i="2" s="1"/>
  <c r="AG12" i="2" s="1"/>
  <c r="AH12" i="2" s="1"/>
  <c r="AI12" i="2" s="1"/>
  <c r="AJ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D12" i="2"/>
  <c r="I64" i="2"/>
  <c r="P11" i="2"/>
  <c r="O11" i="2" s="1"/>
  <c r="N11" i="2" s="1"/>
  <c r="M11" i="2" s="1"/>
  <c r="I21" i="2"/>
  <c r="H21" i="2" s="1"/>
  <c r="G21" i="2" s="1"/>
  <c r="F21" i="2" s="1"/>
  <c r="E21" i="2" s="1"/>
  <c r="D21" i="2" s="1"/>
  <c r="C21" i="2" s="1"/>
  <c r="I19" i="2"/>
  <c r="H19" i="2" s="1"/>
  <c r="G19" i="2" s="1"/>
  <c r="F19" i="2" s="1"/>
  <c r="E19" i="2" s="1"/>
  <c r="D19" i="2" s="1"/>
  <c r="C19" i="2" s="1"/>
  <c r="I17" i="2"/>
  <c r="H17" i="2" s="1"/>
  <c r="I18" i="2" s="1"/>
  <c r="S11" i="2"/>
  <c r="T11" i="2" s="1"/>
  <c r="U11" i="2" s="1"/>
  <c r="V11" i="2" s="1"/>
  <c r="W11" i="2" s="1"/>
  <c r="Y11" i="2" s="1"/>
  <c r="Z11" i="2" s="1"/>
  <c r="AA11" i="2" s="1"/>
  <c r="AB11" i="2" s="1"/>
  <c r="AC11" i="2" s="1"/>
  <c r="AD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V7" i="2"/>
  <c r="V8" i="2" s="1"/>
  <c r="I45" i="2" s="1"/>
  <c r="V6" i="2"/>
  <c r="I39" i="2" s="1"/>
  <c r="O260" i="1"/>
  <c r="S261" i="1"/>
  <c r="W257" i="1"/>
  <c r="AH259" i="1"/>
  <c r="AI256" i="1"/>
  <c r="AH256" i="1"/>
  <c r="AA102" i="1"/>
  <c r="AA100" i="1"/>
  <c r="AA99" i="1"/>
  <c r="AA98" i="1"/>
  <c r="AA97" i="1"/>
  <c r="AA96" i="1"/>
  <c r="AA95" i="1"/>
  <c r="U128" i="1"/>
  <c r="T128" i="1"/>
  <c r="U127" i="1"/>
  <c r="T127" i="1"/>
  <c r="U126" i="1"/>
  <c r="T126" i="1"/>
  <c r="T125" i="1"/>
  <c r="U124" i="1"/>
  <c r="T124" i="1"/>
  <c r="T123" i="1"/>
  <c r="U123" i="1" s="1"/>
  <c r="AA61" i="1"/>
  <c r="AA60" i="1"/>
  <c r="AA59" i="1"/>
  <c r="AA57" i="1"/>
  <c r="AA56" i="1"/>
  <c r="AA54" i="1"/>
  <c r="AB39" i="1"/>
  <c r="AB38" i="1"/>
  <c r="AB37" i="1"/>
  <c r="AB35" i="1"/>
  <c r="AB34" i="1"/>
  <c r="AE32" i="1"/>
  <c r="AF32" i="1" s="1"/>
  <c r="AG32" i="1" s="1"/>
  <c r="AH32" i="1" s="1"/>
  <c r="AI32" i="1" s="1"/>
  <c r="AJ32" i="1" s="1"/>
  <c r="AK32" i="1" s="1"/>
  <c r="AP22" i="1"/>
  <c r="AP21" i="1"/>
  <c r="AP20" i="1"/>
  <c r="AP18" i="1"/>
  <c r="AP17" i="1"/>
  <c r="AE7" i="1"/>
  <c r="AE6" i="1"/>
  <c r="AE11" i="1"/>
  <c r="AE10" i="1"/>
  <c r="AE9" i="1"/>
  <c r="AH4" i="1"/>
  <c r="AI4" i="1" s="1"/>
  <c r="AJ4" i="1" s="1"/>
  <c r="AK4" i="1" s="1"/>
  <c r="AL4" i="1" s="1"/>
  <c r="I78" i="2"/>
  <c r="H78" i="2"/>
  <c r="G78" i="2"/>
  <c r="F78" i="2"/>
  <c r="E78" i="2"/>
  <c r="D78" i="2"/>
  <c r="C78" i="2"/>
  <c r="O74" i="2"/>
  <c r="L74" i="2"/>
  <c r="D74" i="2"/>
  <c r="C74" i="2"/>
  <c r="F5" i="2"/>
  <c r="F6" i="2"/>
  <c r="F7" i="2"/>
  <c r="H6" i="2"/>
  <c r="H7" i="2"/>
  <c r="H5" i="2"/>
  <c r="B8" i="2"/>
  <c r="D15" i="2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D74" i="2" s="1"/>
  <c r="W262" i="1"/>
  <c r="AG256" i="1"/>
  <c r="AF256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AA256" i="1"/>
  <c r="AB256" i="1" s="1"/>
  <c r="AC256" i="1" s="1"/>
  <c r="AD256" i="1" s="1"/>
  <c r="AE256" i="1" s="1"/>
  <c r="Z256" i="1"/>
  <c r="Y256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N260" i="1"/>
  <c r="M260" i="1"/>
  <c r="L260" i="1"/>
  <c r="K260" i="1"/>
  <c r="J260" i="1"/>
  <c r="I260" i="1"/>
  <c r="H260" i="1"/>
  <c r="G260" i="1"/>
  <c r="F260" i="1"/>
  <c r="E260" i="1"/>
  <c r="D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I68" i="1"/>
  <c r="C262" i="1" s="1"/>
  <c r="C261" i="1"/>
  <c r="C260" i="1"/>
  <c r="C259" i="1"/>
  <c r="M258" i="1"/>
  <c r="L258" i="1"/>
  <c r="K258" i="1"/>
  <c r="J258" i="1"/>
  <c r="I258" i="1"/>
  <c r="H258" i="1"/>
  <c r="G258" i="1"/>
  <c r="F258" i="1"/>
  <c r="E258" i="1"/>
  <c r="D258" i="1"/>
  <c r="C258" i="1"/>
  <c r="W256" i="1"/>
  <c r="X256" i="1" s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G256" i="1"/>
  <c r="H256" i="1" s="1"/>
  <c r="I256" i="1" s="1"/>
  <c r="J256" i="1" s="1"/>
  <c r="K256" i="1" s="1"/>
  <c r="L256" i="1" s="1"/>
  <c r="M256" i="1" s="1"/>
  <c r="N256" i="1" s="1"/>
  <c r="O256" i="1" s="1"/>
  <c r="P256" i="1" s="1"/>
  <c r="Q256" i="1" s="1"/>
  <c r="R256" i="1" s="1"/>
  <c r="S256" i="1" s="1"/>
  <c r="T256" i="1" s="1"/>
  <c r="U256" i="1" s="1"/>
  <c r="V256" i="1" s="1"/>
  <c r="F256" i="1"/>
  <c r="AC68" i="1"/>
  <c r="S111" i="1" s="1"/>
  <c r="AB68" i="1"/>
  <c r="R111" i="1" s="1"/>
  <c r="AA68" i="1"/>
  <c r="Q111" i="1" s="1"/>
  <c r="Z68" i="1"/>
  <c r="P111" i="1" s="1"/>
  <c r="Y68" i="1"/>
  <c r="O111" i="1" s="1"/>
  <c r="X68" i="1"/>
  <c r="N111" i="1" s="1"/>
  <c r="W68" i="1"/>
  <c r="M111" i="1" s="1"/>
  <c r="V68" i="1"/>
  <c r="L111" i="1" s="1"/>
  <c r="U68" i="1"/>
  <c r="K111" i="1" s="1"/>
  <c r="T68" i="1"/>
  <c r="J111" i="1" s="1"/>
  <c r="S68" i="1"/>
  <c r="I111" i="1" s="1"/>
  <c r="R68" i="1"/>
  <c r="H111" i="1" s="1"/>
  <c r="Q68" i="1"/>
  <c r="G111" i="1" s="1"/>
  <c r="P68" i="1"/>
  <c r="F111" i="1" s="1"/>
  <c r="O68" i="1"/>
  <c r="N68" i="1"/>
  <c r="M68" i="1"/>
  <c r="L68" i="1"/>
  <c r="K68" i="1"/>
  <c r="J68" i="1"/>
  <c r="G105" i="1"/>
  <c r="H105" i="1" s="1"/>
  <c r="I105" i="1" s="1"/>
  <c r="J105" i="1" s="1"/>
  <c r="K105" i="1" s="1"/>
  <c r="L105" i="1" s="1"/>
  <c r="M105" i="1" s="1"/>
  <c r="N105" i="1" s="1"/>
  <c r="O105" i="1" s="1"/>
  <c r="P105" i="1" s="1"/>
  <c r="Q105" i="1" s="1"/>
  <c r="R105" i="1" s="1"/>
  <c r="S105" i="1" s="1"/>
  <c r="T105" i="1" s="1"/>
  <c r="U105" i="1" s="1"/>
  <c r="V105" i="1" s="1"/>
  <c r="W105" i="1" s="1"/>
  <c r="X105" i="1" s="1"/>
  <c r="Y105" i="1" s="1"/>
  <c r="Z102" i="1"/>
  <c r="Z61" i="1"/>
  <c r="Z60" i="1"/>
  <c r="Z59" i="1"/>
  <c r="Z56" i="1"/>
  <c r="Z100" i="1" s="1"/>
  <c r="Z57" i="1"/>
  <c r="T110" i="1" s="1"/>
  <c r="Y57" i="1"/>
  <c r="S110" i="1" s="1"/>
  <c r="X57" i="1"/>
  <c r="R110" i="1" s="1"/>
  <c r="W57" i="1"/>
  <c r="Q110" i="1" s="1"/>
  <c r="V57" i="1"/>
  <c r="P110" i="1" s="1"/>
  <c r="U57" i="1"/>
  <c r="O110" i="1" s="1"/>
  <c r="T57" i="1"/>
  <c r="N110" i="1" s="1"/>
  <c r="S57" i="1"/>
  <c r="M110" i="1" s="1"/>
  <c r="R57" i="1"/>
  <c r="L110" i="1" s="1"/>
  <c r="Q57" i="1"/>
  <c r="K110" i="1" s="1"/>
  <c r="P57" i="1"/>
  <c r="J110" i="1" s="1"/>
  <c r="O57" i="1"/>
  <c r="I110" i="1" s="1"/>
  <c r="N57" i="1"/>
  <c r="H110" i="1" s="1"/>
  <c r="M57" i="1"/>
  <c r="G110" i="1" s="1"/>
  <c r="L57" i="1"/>
  <c r="F110" i="1" s="1"/>
  <c r="K57" i="1"/>
  <c r="J57" i="1"/>
  <c r="AA35" i="1"/>
  <c r="T109" i="1" s="1"/>
  <c r="AA34" i="1"/>
  <c r="Z99" i="1" s="1"/>
  <c r="Z35" i="1"/>
  <c r="S109" i="1" s="1"/>
  <c r="Y35" i="1"/>
  <c r="R109" i="1" s="1"/>
  <c r="X35" i="1"/>
  <c r="Q109" i="1" s="1"/>
  <c r="W35" i="1"/>
  <c r="P109" i="1" s="1"/>
  <c r="V35" i="1"/>
  <c r="O109" i="1" s="1"/>
  <c r="U35" i="1"/>
  <c r="N109" i="1" s="1"/>
  <c r="T35" i="1"/>
  <c r="M109" i="1" s="1"/>
  <c r="S35" i="1"/>
  <c r="L109" i="1" s="1"/>
  <c r="R35" i="1"/>
  <c r="K109" i="1" s="1"/>
  <c r="Q35" i="1"/>
  <c r="J109" i="1" s="1"/>
  <c r="P35" i="1"/>
  <c r="I109" i="1" s="1"/>
  <c r="O35" i="1"/>
  <c r="H109" i="1" s="1"/>
  <c r="N35" i="1"/>
  <c r="G109" i="1" s="1"/>
  <c r="M35" i="1"/>
  <c r="F109" i="1" s="1"/>
  <c r="L35" i="1"/>
  <c r="K35" i="1"/>
  <c r="J35" i="1"/>
  <c r="I35" i="1"/>
  <c r="H35" i="1"/>
  <c r="AA39" i="1"/>
  <c r="AA38" i="1"/>
  <c r="AA37" i="1"/>
  <c r="AU19" i="1"/>
  <c r="AT19" i="1"/>
  <c r="AO22" i="1"/>
  <c r="AO21" i="1"/>
  <c r="AO20" i="1"/>
  <c r="AO18" i="1"/>
  <c r="T108" i="1" s="1"/>
  <c r="AO17" i="1"/>
  <c r="Z98" i="1" s="1"/>
  <c r="AN18" i="1"/>
  <c r="S108" i="1" s="1"/>
  <c r="AM18" i="1"/>
  <c r="R108" i="1" s="1"/>
  <c r="AL18" i="1"/>
  <c r="Q108" i="1" s="1"/>
  <c r="AK18" i="1"/>
  <c r="P108" i="1" s="1"/>
  <c r="AJ18" i="1"/>
  <c r="O108" i="1" s="1"/>
  <c r="AI18" i="1"/>
  <c r="N108" i="1" s="1"/>
  <c r="AH18" i="1"/>
  <c r="M108" i="1" s="1"/>
  <c r="AG18" i="1"/>
  <c r="L108" i="1" s="1"/>
  <c r="AF18" i="1"/>
  <c r="K108" i="1" s="1"/>
  <c r="AE18" i="1"/>
  <c r="J108" i="1" s="1"/>
  <c r="AD18" i="1"/>
  <c r="I108" i="1" s="1"/>
  <c r="AC18" i="1"/>
  <c r="H108" i="1" s="1"/>
  <c r="AB18" i="1"/>
  <c r="G108" i="1" s="1"/>
  <c r="AA18" i="1"/>
  <c r="F108" i="1" s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AD11" i="1"/>
  <c r="AD10" i="1"/>
  <c r="AD9" i="1"/>
  <c r="AD7" i="1"/>
  <c r="T106" i="1" s="1"/>
  <c r="AD6" i="1"/>
  <c r="Z96" i="1" s="1"/>
  <c r="AD50" i="1"/>
  <c r="AD49" i="1"/>
  <c r="AD48" i="1"/>
  <c r="AD46" i="1"/>
  <c r="T107" i="1" s="1"/>
  <c r="AD45" i="1"/>
  <c r="AC46" i="1"/>
  <c r="S107" i="1" s="1"/>
  <c r="AB46" i="1"/>
  <c r="R107" i="1" s="1"/>
  <c r="AA46" i="1"/>
  <c r="Q107" i="1" s="1"/>
  <c r="Z46" i="1"/>
  <c r="P107" i="1" s="1"/>
  <c r="Y46" i="1"/>
  <c r="O107" i="1" s="1"/>
  <c r="X46" i="1"/>
  <c r="N107" i="1" s="1"/>
  <c r="W46" i="1"/>
  <c r="M107" i="1" s="1"/>
  <c r="V46" i="1"/>
  <c r="L107" i="1" s="1"/>
  <c r="U46" i="1"/>
  <c r="K107" i="1" s="1"/>
  <c r="T46" i="1"/>
  <c r="J107" i="1" s="1"/>
  <c r="S46" i="1"/>
  <c r="I107" i="1" s="1"/>
  <c r="R46" i="1"/>
  <c r="H107" i="1" s="1"/>
  <c r="Q46" i="1"/>
  <c r="G107" i="1" s="1"/>
  <c r="P46" i="1"/>
  <c r="F107" i="1" s="1"/>
  <c r="O46" i="1"/>
  <c r="N46" i="1"/>
  <c r="M46" i="1"/>
  <c r="L46" i="1"/>
  <c r="AC7" i="1"/>
  <c r="S106" i="1" s="1"/>
  <c r="AB7" i="1"/>
  <c r="R106" i="1" s="1"/>
  <c r="AA7" i="1"/>
  <c r="Q106" i="1" s="1"/>
  <c r="Z7" i="1"/>
  <c r="P106" i="1" s="1"/>
  <c r="Y7" i="1"/>
  <c r="O106" i="1" s="1"/>
  <c r="X7" i="1"/>
  <c r="N106" i="1" s="1"/>
  <c r="W7" i="1"/>
  <c r="M106" i="1" s="1"/>
  <c r="V7" i="1"/>
  <c r="L106" i="1" s="1"/>
  <c r="U7" i="1"/>
  <c r="K106" i="1" s="1"/>
  <c r="T7" i="1"/>
  <c r="J106" i="1" s="1"/>
  <c r="S7" i="1"/>
  <c r="I106" i="1" s="1"/>
  <c r="R7" i="1"/>
  <c r="H106" i="1" s="1"/>
  <c r="Q7" i="1"/>
  <c r="G106" i="1" s="1"/>
  <c r="P7" i="1"/>
  <c r="F106" i="1" s="1"/>
  <c r="O7" i="1"/>
  <c r="N7" i="1"/>
  <c r="M7" i="1"/>
  <c r="L7" i="1"/>
  <c r="K7" i="1"/>
  <c r="J7" i="1"/>
  <c r="I7" i="1"/>
  <c r="H7" i="1"/>
  <c r="G7" i="1"/>
  <c r="F7" i="1"/>
  <c r="E7" i="1"/>
  <c r="AE81" i="1"/>
  <c r="AD81" i="1"/>
  <c r="AC81" i="1"/>
  <c r="AB81" i="1"/>
  <c r="AA81" i="1"/>
  <c r="Z81" i="1"/>
  <c r="Y81" i="1"/>
  <c r="X81" i="1"/>
  <c r="W81" i="1"/>
  <c r="AE80" i="1"/>
  <c r="AD80" i="1"/>
  <c r="AC80" i="1"/>
  <c r="AB80" i="1"/>
  <c r="AA80" i="1"/>
  <c r="Z80" i="1"/>
  <c r="Y80" i="1"/>
  <c r="X80" i="1"/>
  <c r="W80" i="1"/>
  <c r="AE78" i="1"/>
  <c r="AD78" i="1"/>
  <c r="AC78" i="1"/>
  <c r="AB78" i="1"/>
  <c r="AA78" i="1"/>
  <c r="Z78" i="1"/>
  <c r="Y78" i="1"/>
  <c r="X78" i="1"/>
  <c r="W78" i="1"/>
  <c r="F222" i="1"/>
  <c r="G222" i="1" s="1"/>
  <c r="H222" i="1" s="1"/>
  <c r="I222" i="1" s="1"/>
  <c r="J222" i="1" s="1"/>
  <c r="K222" i="1" s="1"/>
  <c r="L222" i="1" s="1"/>
  <c r="M222" i="1" s="1"/>
  <c r="N222" i="1" s="1"/>
  <c r="O222" i="1" s="1"/>
  <c r="P222" i="1" s="1"/>
  <c r="Q222" i="1" s="1"/>
  <c r="R222" i="1" s="1"/>
  <c r="S222" i="1" s="1"/>
  <c r="T222" i="1" s="1"/>
  <c r="U222" i="1" s="1"/>
  <c r="V222" i="1" s="1"/>
  <c r="W222" i="1" s="1"/>
  <c r="X222" i="1" s="1"/>
  <c r="Y222" i="1" s="1"/>
  <c r="Z222" i="1" s="1"/>
  <c r="AA222" i="1" s="1"/>
  <c r="AB222" i="1" s="1"/>
  <c r="AC222" i="1" s="1"/>
  <c r="AD222" i="1" s="1"/>
  <c r="AE222" i="1" s="1"/>
  <c r="AF222" i="1" s="1"/>
  <c r="K6" i="1"/>
  <c r="C223" i="1" s="1"/>
  <c r="K9" i="1"/>
  <c r="K10" i="1"/>
  <c r="AC50" i="1"/>
  <c r="S125" i="1" s="1"/>
  <c r="AC49" i="1"/>
  <c r="Y116" i="1" s="1"/>
  <c r="AC48" i="1"/>
  <c r="AC45" i="1"/>
  <c r="L224" i="1" s="1"/>
  <c r="AA262" i="1" l="1"/>
  <c r="W77" i="2"/>
  <c r="G5" i="2"/>
  <c r="I5" i="2" s="1"/>
  <c r="Q58" i="2" s="1"/>
  <c r="H39" i="2"/>
  <c r="I40" i="2" s="1"/>
  <c r="H45" i="2"/>
  <c r="G45" i="2" s="1"/>
  <c r="F45" i="2" s="1"/>
  <c r="E45" i="2" s="1"/>
  <c r="D45" i="2" s="1"/>
  <c r="C45" i="2" s="1"/>
  <c r="I47" i="2"/>
  <c r="F20" i="2"/>
  <c r="I35" i="2"/>
  <c r="I37" i="2"/>
  <c r="P36" i="2"/>
  <c r="G17" i="2"/>
  <c r="H18" i="2" s="1"/>
  <c r="O29" i="2" s="1"/>
  <c r="V51" i="2" s="1"/>
  <c r="I28" i="2"/>
  <c r="H28" i="2" s="1"/>
  <c r="G28" i="2" s="1"/>
  <c r="F28" i="2" s="1"/>
  <c r="E28" i="2" s="1"/>
  <c r="D28" i="2" s="1"/>
  <c r="C28" i="2" s="1"/>
  <c r="I30" i="2"/>
  <c r="H30" i="2" s="1"/>
  <c r="G30" i="2" s="1"/>
  <c r="F30" i="2" s="1"/>
  <c r="E30" i="2" s="1"/>
  <c r="D30" i="2" s="1"/>
  <c r="C30" i="2" s="1"/>
  <c r="I32" i="2"/>
  <c r="H32" i="2" s="1"/>
  <c r="G32" i="2" s="1"/>
  <c r="F32" i="2" s="1"/>
  <c r="E32" i="2" s="1"/>
  <c r="D32" i="2" s="1"/>
  <c r="C32" i="2" s="1"/>
  <c r="I43" i="2"/>
  <c r="H43" i="2" s="1"/>
  <c r="G43" i="2" s="1"/>
  <c r="F43" i="2" s="1"/>
  <c r="E43" i="2" s="1"/>
  <c r="D43" i="2" s="1"/>
  <c r="I20" i="2"/>
  <c r="P38" i="2" s="1"/>
  <c r="I22" i="2"/>
  <c r="H22" i="2"/>
  <c r="O33" i="2" s="1"/>
  <c r="F31" i="2"/>
  <c r="G31" i="2"/>
  <c r="I33" i="2"/>
  <c r="D22" i="2"/>
  <c r="C22" i="2" s="1"/>
  <c r="J33" i="2" s="1"/>
  <c r="I31" i="2"/>
  <c r="E22" i="2"/>
  <c r="L33" i="2" s="1"/>
  <c r="F22" i="2"/>
  <c r="M33" i="2" s="1"/>
  <c r="G29" i="2"/>
  <c r="D33" i="2"/>
  <c r="C33" i="2" s="1"/>
  <c r="G22" i="2"/>
  <c r="N33" i="2" s="1"/>
  <c r="D31" i="2"/>
  <c r="C31" i="2" s="1"/>
  <c r="G20" i="2"/>
  <c r="H20" i="2"/>
  <c r="D20" i="2"/>
  <c r="E20" i="2"/>
  <c r="L38" i="2" s="1"/>
  <c r="V10" i="2"/>
  <c r="V9" i="2"/>
  <c r="G6" i="2"/>
  <c r="P33" i="2"/>
  <c r="P40" i="2"/>
  <c r="M40" i="2"/>
  <c r="T74" i="2"/>
  <c r="AB74" i="2"/>
  <c r="AJ74" i="2"/>
  <c r="AR74" i="2"/>
  <c r="E74" i="2"/>
  <c r="AZ74" i="2"/>
  <c r="G74" i="2"/>
  <c r="O38" i="2"/>
  <c r="M38" i="2"/>
  <c r="P29" i="2"/>
  <c r="M74" i="2"/>
  <c r="U74" i="2"/>
  <c r="AC74" i="2"/>
  <c r="AK74" i="2"/>
  <c r="AS74" i="2"/>
  <c r="BA74" i="2"/>
  <c r="BE15" i="2"/>
  <c r="F74" i="2"/>
  <c r="N74" i="2"/>
  <c r="V74" i="2"/>
  <c r="AD74" i="2"/>
  <c r="AL74" i="2"/>
  <c r="AT74" i="2"/>
  <c r="BB74" i="2"/>
  <c r="K33" i="2"/>
  <c r="W74" i="2"/>
  <c r="AE74" i="2"/>
  <c r="AM74" i="2"/>
  <c r="AU74" i="2"/>
  <c r="BC74" i="2"/>
  <c r="H74" i="2"/>
  <c r="P74" i="2"/>
  <c r="X74" i="2"/>
  <c r="AF74" i="2"/>
  <c r="AN74" i="2"/>
  <c r="AV74" i="2"/>
  <c r="I74" i="2"/>
  <c r="Q74" i="2"/>
  <c r="Y74" i="2"/>
  <c r="AG74" i="2"/>
  <c r="AO74" i="2"/>
  <c r="AW74" i="2"/>
  <c r="J74" i="2"/>
  <c r="R74" i="2"/>
  <c r="Z74" i="2"/>
  <c r="AH74" i="2"/>
  <c r="AP74" i="2"/>
  <c r="AX74" i="2"/>
  <c r="K74" i="2"/>
  <c r="S74" i="2"/>
  <c r="AA74" i="2"/>
  <c r="AI74" i="2"/>
  <c r="AQ74" i="2"/>
  <c r="AY74" i="2"/>
  <c r="L31" i="2"/>
  <c r="M31" i="2"/>
  <c r="N31" i="2"/>
  <c r="O31" i="2"/>
  <c r="G7" i="2"/>
  <c r="I6" i="2"/>
  <c r="W60" i="2" s="1"/>
  <c r="Y121" i="1"/>
  <c r="Y102" i="1"/>
  <c r="AC72" i="1"/>
  <c r="S129" i="1" s="1"/>
  <c r="AC71" i="1"/>
  <c r="Y120" i="1" s="1"/>
  <c r="AC70" i="1"/>
  <c r="AC67" i="1"/>
  <c r="W228" i="1" s="1"/>
  <c r="Y61" i="1"/>
  <c r="S128" i="1" s="1"/>
  <c r="Y60" i="1"/>
  <c r="Y119" i="1" s="1"/>
  <c r="Y59" i="1"/>
  <c r="Y56" i="1"/>
  <c r="R227" i="1" s="1"/>
  <c r="Z39" i="1"/>
  <c r="S127" i="1" s="1"/>
  <c r="Z38" i="1"/>
  <c r="Y118" i="1" s="1"/>
  <c r="Z37" i="1"/>
  <c r="Z34" i="1"/>
  <c r="R226" i="1" s="1"/>
  <c r="AN22" i="1"/>
  <c r="S126" i="1" s="1"/>
  <c r="AN21" i="1"/>
  <c r="Y117" i="1" s="1"/>
  <c r="AN20" i="1"/>
  <c r="AN17" i="1"/>
  <c r="AF225" i="1" s="1"/>
  <c r="AC12" i="1"/>
  <c r="AC11" i="1"/>
  <c r="S124" i="1" s="1"/>
  <c r="AC10" i="1"/>
  <c r="Y115" i="1" s="1"/>
  <c r="AC9" i="1"/>
  <c r="AC6" i="1"/>
  <c r="U223" i="1" s="1"/>
  <c r="X121" i="1"/>
  <c r="W121" i="1"/>
  <c r="X102" i="1"/>
  <c r="AB72" i="1"/>
  <c r="R129" i="1" s="1"/>
  <c r="AB71" i="1"/>
  <c r="X120" i="1" s="1"/>
  <c r="AB70" i="1"/>
  <c r="AB67" i="1"/>
  <c r="V228" i="1" s="1"/>
  <c r="X61" i="1"/>
  <c r="R128" i="1" s="1"/>
  <c r="X60" i="1"/>
  <c r="X119" i="1" s="1"/>
  <c r="X59" i="1"/>
  <c r="X56" i="1"/>
  <c r="Q227" i="1" s="1"/>
  <c r="Y39" i="1"/>
  <c r="R127" i="1" s="1"/>
  <c r="Y38" i="1"/>
  <c r="X118" i="1" s="1"/>
  <c r="Y37" i="1"/>
  <c r="Y34" i="1"/>
  <c r="Q226" i="1" s="1"/>
  <c r="AM22" i="1"/>
  <c r="R126" i="1" s="1"/>
  <c r="AM21" i="1"/>
  <c r="X117" i="1" s="1"/>
  <c r="AM20" i="1"/>
  <c r="AM17" i="1"/>
  <c r="AB6" i="1"/>
  <c r="T223" i="1" s="1"/>
  <c r="AB11" i="1"/>
  <c r="R124" i="1" s="1"/>
  <c r="AB10" i="1"/>
  <c r="X115" i="1" s="1"/>
  <c r="AB9" i="1"/>
  <c r="AB50" i="1"/>
  <c r="R125" i="1" s="1"/>
  <c r="AB49" i="1"/>
  <c r="X116" i="1" s="1"/>
  <c r="AB48" i="1"/>
  <c r="AB45" i="1"/>
  <c r="W102" i="1"/>
  <c r="X34" i="1"/>
  <c r="P226" i="1" s="1"/>
  <c r="X39" i="1"/>
  <c r="Q127" i="1" s="1"/>
  <c r="X38" i="1"/>
  <c r="W118" i="1" s="1"/>
  <c r="X37" i="1"/>
  <c r="AA72" i="1"/>
  <c r="Q129" i="1" s="1"/>
  <c r="AA71" i="1"/>
  <c r="W120" i="1" s="1"/>
  <c r="AA70" i="1"/>
  <c r="AA67" i="1"/>
  <c r="U228" i="1" s="1"/>
  <c r="W61" i="1"/>
  <c r="Q128" i="1" s="1"/>
  <c r="W60" i="1"/>
  <c r="W119" i="1" s="1"/>
  <c r="W59" i="1"/>
  <c r="W56" i="1"/>
  <c r="P227" i="1" s="1"/>
  <c r="AL22" i="1"/>
  <c r="Q126" i="1" s="1"/>
  <c r="AL21" i="1"/>
  <c r="W117" i="1" s="1"/>
  <c r="AL20" i="1"/>
  <c r="AL17" i="1"/>
  <c r="AD225" i="1" s="1"/>
  <c r="AA12" i="1"/>
  <c r="AA11" i="1"/>
  <c r="Q124" i="1" s="1"/>
  <c r="AA10" i="1"/>
  <c r="W115" i="1" s="1"/>
  <c r="AA9" i="1"/>
  <c r="AA6" i="1"/>
  <c r="S223" i="1" s="1"/>
  <c r="AA50" i="1"/>
  <c r="Q125" i="1" s="1"/>
  <c r="AA49" i="1"/>
  <c r="W116" i="1" s="1"/>
  <c r="AA48" i="1"/>
  <c r="AA45" i="1"/>
  <c r="Z50" i="1"/>
  <c r="P125" i="1" s="1"/>
  <c r="Z49" i="1"/>
  <c r="V116" i="1" s="1"/>
  <c r="Z48" i="1"/>
  <c r="Z45" i="1"/>
  <c r="I224" i="1" s="1"/>
  <c r="W34" i="1"/>
  <c r="W39" i="1"/>
  <c r="P127" i="1" s="1"/>
  <c r="W38" i="1"/>
  <c r="V118" i="1" s="1"/>
  <c r="W37" i="1"/>
  <c r="V121" i="1"/>
  <c r="V102" i="1"/>
  <c r="Z72" i="1"/>
  <c r="P129" i="1" s="1"/>
  <c r="Z71" i="1"/>
  <c r="V120" i="1" s="1"/>
  <c r="Z70" i="1"/>
  <c r="Z67" i="1"/>
  <c r="V61" i="1"/>
  <c r="P128" i="1" s="1"/>
  <c r="V60" i="1"/>
  <c r="V119" i="1" s="1"/>
  <c r="V59" i="1"/>
  <c r="V56" i="1"/>
  <c r="O227" i="1" s="1"/>
  <c r="V34" i="1"/>
  <c r="N226" i="1" s="1"/>
  <c r="V39" i="1"/>
  <c r="O127" i="1" s="1"/>
  <c r="V38" i="1"/>
  <c r="U118" i="1" s="1"/>
  <c r="V37" i="1"/>
  <c r="AK22" i="1"/>
  <c r="P126" i="1" s="1"/>
  <c r="AK21" i="1"/>
  <c r="V117" i="1" s="1"/>
  <c r="AK17" i="1"/>
  <c r="AC225" i="1" s="1"/>
  <c r="AK20" i="1"/>
  <c r="Z11" i="1"/>
  <c r="P124" i="1" s="1"/>
  <c r="Z10" i="1"/>
  <c r="V115" i="1" s="1"/>
  <c r="Z9" i="1"/>
  <c r="Z6" i="1"/>
  <c r="R223" i="1" s="1"/>
  <c r="U121" i="1"/>
  <c r="T121" i="1"/>
  <c r="S121" i="1"/>
  <c r="R121" i="1"/>
  <c r="Q121" i="1"/>
  <c r="U102" i="1"/>
  <c r="T102" i="1"/>
  <c r="Y72" i="1"/>
  <c r="O129" i="1" s="1"/>
  <c r="Y71" i="1"/>
  <c r="U120" i="1" s="1"/>
  <c r="Y70" i="1"/>
  <c r="Y67" i="1"/>
  <c r="S228" i="1" s="1"/>
  <c r="U61" i="1"/>
  <c r="O128" i="1" s="1"/>
  <c r="T61" i="1"/>
  <c r="N128" i="1" s="1"/>
  <c r="U60" i="1"/>
  <c r="U119" i="1" s="1"/>
  <c r="T60" i="1"/>
  <c r="T119" i="1" s="1"/>
  <c r="U59" i="1"/>
  <c r="T59" i="1"/>
  <c r="U56" i="1"/>
  <c r="N227" i="1" s="1"/>
  <c r="T56" i="1"/>
  <c r="M227" i="1" s="1"/>
  <c r="U39" i="1"/>
  <c r="N127" i="1" s="1"/>
  <c r="U38" i="1"/>
  <c r="T118" i="1" s="1"/>
  <c r="U37" i="1"/>
  <c r="U34" i="1"/>
  <c r="AJ22" i="1"/>
  <c r="O126" i="1" s="1"/>
  <c r="AJ21" i="1"/>
  <c r="U117" i="1" s="1"/>
  <c r="AJ20" i="1"/>
  <c r="AJ17" i="1"/>
  <c r="AB225" i="1" s="1"/>
  <c r="Y11" i="1"/>
  <c r="O124" i="1" s="1"/>
  <c r="Y10" i="1"/>
  <c r="U115" i="1" s="1"/>
  <c r="Y9" i="1"/>
  <c r="Y6" i="1"/>
  <c r="Q223" i="1" s="1"/>
  <c r="Y50" i="1"/>
  <c r="O125" i="1" s="1"/>
  <c r="X50" i="1"/>
  <c r="N125" i="1" s="1"/>
  <c r="Y49" i="1"/>
  <c r="U116" i="1" s="1"/>
  <c r="X49" i="1"/>
  <c r="T116" i="1" s="1"/>
  <c r="Y48" i="1"/>
  <c r="X48" i="1"/>
  <c r="Y45" i="1"/>
  <c r="X45" i="1"/>
  <c r="G224" i="1" s="1"/>
  <c r="X72" i="1"/>
  <c r="N129" i="1" s="1"/>
  <c r="X71" i="1"/>
  <c r="T120" i="1" s="1"/>
  <c r="X70" i="1"/>
  <c r="X67" i="1"/>
  <c r="AI22" i="1"/>
  <c r="N126" i="1" s="1"/>
  <c r="AI21" i="1"/>
  <c r="T117" i="1" s="1"/>
  <c r="AI20" i="1"/>
  <c r="AI17" i="1"/>
  <c r="AA225" i="1" s="1"/>
  <c r="X11" i="1"/>
  <c r="N124" i="1" s="1"/>
  <c r="X10" i="1"/>
  <c r="T115" i="1" s="1"/>
  <c r="X9" i="1"/>
  <c r="X6" i="1"/>
  <c r="P223" i="1" s="1"/>
  <c r="S102" i="1"/>
  <c r="R102" i="1"/>
  <c r="L72" i="1"/>
  <c r="W50" i="1"/>
  <c r="M125" i="1" s="1"/>
  <c r="W49" i="1"/>
  <c r="S116" i="1" s="1"/>
  <c r="W48" i="1"/>
  <c r="W45" i="1"/>
  <c r="F224" i="1" s="1"/>
  <c r="W10" i="1"/>
  <c r="S115" i="1" s="1"/>
  <c r="W9" i="1"/>
  <c r="W11" i="1"/>
  <c r="M124" i="1" s="1"/>
  <c r="W6" i="1"/>
  <c r="O223" i="1" s="1"/>
  <c r="G123" i="1"/>
  <c r="H123" i="1" s="1"/>
  <c r="I123" i="1" s="1"/>
  <c r="J123" i="1" s="1"/>
  <c r="K123" i="1" s="1"/>
  <c r="L123" i="1" s="1"/>
  <c r="M123" i="1" s="1"/>
  <c r="N123" i="1" s="1"/>
  <c r="O123" i="1" s="1"/>
  <c r="P123" i="1" s="1"/>
  <c r="Q123" i="1" s="1"/>
  <c r="R123" i="1" s="1"/>
  <c r="S123" i="1" s="1"/>
  <c r="W72" i="1"/>
  <c r="M129" i="1" s="1"/>
  <c r="V72" i="1"/>
  <c r="L129" i="1" s="1"/>
  <c r="U72" i="1"/>
  <c r="K129" i="1" s="1"/>
  <c r="T72" i="1"/>
  <c r="J129" i="1" s="1"/>
  <c r="S72" i="1"/>
  <c r="I129" i="1" s="1"/>
  <c r="R72" i="1"/>
  <c r="H129" i="1" s="1"/>
  <c r="Q72" i="1"/>
  <c r="G129" i="1" s="1"/>
  <c r="P72" i="1"/>
  <c r="F129" i="1" s="1"/>
  <c r="O72" i="1"/>
  <c r="N72" i="1"/>
  <c r="M72" i="1"/>
  <c r="V50" i="1"/>
  <c r="L125" i="1" s="1"/>
  <c r="U50" i="1"/>
  <c r="K125" i="1" s="1"/>
  <c r="T50" i="1"/>
  <c r="J125" i="1" s="1"/>
  <c r="S50" i="1"/>
  <c r="I125" i="1" s="1"/>
  <c r="R50" i="1"/>
  <c r="H125" i="1" s="1"/>
  <c r="Q50" i="1"/>
  <c r="G125" i="1" s="1"/>
  <c r="P50" i="1"/>
  <c r="F125" i="1" s="1"/>
  <c r="O50" i="1"/>
  <c r="S61" i="1"/>
  <c r="M128" i="1" s="1"/>
  <c r="R61" i="1"/>
  <c r="L128" i="1" s="1"/>
  <c r="Q61" i="1"/>
  <c r="K128" i="1" s="1"/>
  <c r="P61" i="1"/>
  <c r="J128" i="1" s="1"/>
  <c r="O61" i="1"/>
  <c r="I128" i="1" s="1"/>
  <c r="N61" i="1"/>
  <c r="H128" i="1" s="1"/>
  <c r="M61" i="1"/>
  <c r="G128" i="1" s="1"/>
  <c r="L61" i="1"/>
  <c r="F128" i="1" s="1"/>
  <c r="T39" i="1"/>
  <c r="M127" i="1" s="1"/>
  <c r="S39" i="1"/>
  <c r="L127" i="1" s="1"/>
  <c r="R39" i="1"/>
  <c r="K127" i="1" s="1"/>
  <c r="Q39" i="1"/>
  <c r="J127" i="1" s="1"/>
  <c r="P39" i="1"/>
  <c r="I127" i="1" s="1"/>
  <c r="O39" i="1"/>
  <c r="H127" i="1" s="1"/>
  <c r="N39" i="1"/>
  <c r="G127" i="1" s="1"/>
  <c r="M39" i="1"/>
  <c r="F127" i="1" s="1"/>
  <c r="AH22" i="1"/>
  <c r="M126" i="1" s="1"/>
  <c r="AG22" i="1"/>
  <c r="L126" i="1" s="1"/>
  <c r="AF22" i="1"/>
  <c r="K126" i="1" s="1"/>
  <c r="AE22" i="1"/>
  <c r="J126" i="1" s="1"/>
  <c r="AD22" i="1"/>
  <c r="I126" i="1" s="1"/>
  <c r="AC22" i="1"/>
  <c r="H126" i="1" s="1"/>
  <c r="AB22" i="1"/>
  <c r="G126" i="1" s="1"/>
  <c r="AA22" i="1"/>
  <c r="F126" i="1" s="1"/>
  <c r="Z22" i="1"/>
  <c r="Y22" i="1"/>
  <c r="X22" i="1"/>
  <c r="W22" i="1"/>
  <c r="V22" i="1"/>
  <c r="U22" i="1"/>
  <c r="T22" i="1"/>
  <c r="S22" i="1"/>
  <c r="R22" i="1"/>
  <c r="Q22" i="1"/>
  <c r="V11" i="1"/>
  <c r="L124" i="1" s="1"/>
  <c r="U11" i="1"/>
  <c r="K124" i="1" s="1"/>
  <c r="T11" i="1"/>
  <c r="J124" i="1" s="1"/>
  <c r="S11" i="1"/>
  <c r="I124" i="1" s="1"/>
  <c r="R11" i="1"/>
  <c r="H124" i="1" s="1"/>
  <c r="Q11" i="1"/>
  <c r="G124" i="1" s="1"/>
  <c r="P11" i="1"/>
  <c r="F124" i="1" s="1"/>
  <c r="O11" i="1"/>
  <c r="N11" i="1"/>
  <c r="M11" i="1"/>
  <c r="L11" i="1"/>
  <c r="W71" i="1"/>
  <c r="S120" i="1" s="1"/>
  <c r="W70" i="1"/>
  <c r="W67" i="1"/>
  <c r="Q228" i="1" s="1"/>
  <c r="S60" i="1"/>
  <c r="S119" i="1" s="1"/>
  <c r="S59" i="1"/>
  <c r="S56" i="1"/>
  <c r="L227" i="1" s="1"/>
  <c r="T38" i="1"/>
  <c r="S118" i="1" s="1"/>
  <c r="S38" i="1"/>
  <c r="R118" i="1" s="1"/>
  <c r="T37" i="1"/>
  <c r="S37" i="1"/>
  <c r="T34" i="1"/>
  <c r="L226" i="1" s="1"/>
  <c r="S34" i="1"/>
  <c r="K226" i="1" s="1"/>
  <c r="AH21" i="1"/>
  <c r="S117" i="1" s="1"/>
  <c r="AH20" i="1"/>
  <c r="AH17" i="1"/>
  <c r="Z225" i="1" s="1"/>
  <c r="V49" i="1"/>
  <c r="R116" i="1" s="1"/>
  <c r="V48" i="1"/>
  <c r="V45" i="1"/>
  <c r="E224" i="1" s="1"/>
  <c r="U45" i="1"/>
  <c r="D224" i="1" s="1"/>
  <c r="U49" i="1"/>
  <c r="Q116" i="1" s="1"/>
  <c r="U48" i="1"/>
  <c r="V67" i="1"/>
  <c r="P228" i="1" s="1"/>
  <c r="V71" i="1"/>
  <c r="R120" i="1" s="1"/>
  <c r="V70" i="1"/>
  <c r="R60" i="1"/>
  <c r="R119" i="1" s="1"/>
  <c r="R59" i="1"/>
  <c r="R56" i="1"/>
  <c r="K227" i="1" s="1"/>
  <c r="R34" i="1"/>
  <c r="R38" i="1"/>
  <c r="Q118" i="1" s="1"/>
  <c r="R37" i="1"/>
  <c r="V6" i="1"/>
  <c r="N223" i="1" s="1"/>
  <c r="V10" i="1"/>
  <c r="R115" i="1" s="1"/>
  <c r="V9" i="1"/>
  <c r="AG21" i="1"/>
  <c r="R117" i="1" s="1"/>
  <c r="AG20" i="1"/>
  <c r="AG17" i="1"/>
  <c r="Y225" i="1" s="1"/>
  <c r="Q102" i="1"/>
  <c r="V80" i="1"/>
  <c r="U80" i="1"/>
  <c r="V81" i="1"/>
  <c r="P121" i="1" s="1"/>
  <c r="U81" i="1"/>
  <c r="O121" i="1" s="1"/>
  <c r="V78" i="1"/>
  <c r="P102" i="1" s="1"/>
  <c r="U78" i="1"/>
  <c r="O102" i="1"/>
  <c r="U71" i="1"/>
  <c r="Q120" i="1" s="1"/>
  <c r="T71" i="1"/>
  <c r="P120" i="1" s="1"/>
  <c r="S71" i="1"/>
  <c r="O120" i="1" s="1"/>
  <c r="U70" i="1"/>
  <c r="T70" i="1"/>
  <c r="U67" i="1"/>
  <c r="T67" i="1"/>
  <c r="N228" i="1" s="1"/>
  <c r="Q60" i="1"/>
  <c r="Q119" i="1" s="1"/>
  <c r="Q59" i="1"/>
  <c r="Q56" i="1"/>
  <c r="J227" i="1" s="1"/>
  <c r="AF21" i="1"/>
  <c r="Q117" i="1" s="1"/>
  <c r="AF20" i="1"/>
  <c r="AF17" i="1"/>
  <c r="X225" i="1" s="1"/>
  <c r="P12" i="1"/>
  <c r="Q12" i="1"/>
  <c r="R12" i="1"/>
  <c r="S12" i="1"/>
  <c r="T12" i="1"/>
  <c r="U12" i="1"/>
  <c r="U10" i="1"/>
  <c r="Q115" i="1" s="1"/>
  <c r="U9" i="1"/>
  <c r="U6" i="1"/>
  <c r="M223" i="1" s="1"/>
  <c r="T49" i="1"/>
  <c r="P116" i="1" s="1"/>
  <c r="T48" i="1"/>
  <c r="T45" i="1"/>
  <c r="Q34" i="1"/>
  <c r="I226" i="1" s="1"/>
  <c r="Q38" i="1"/>
  <c r="P118" i="1" s="1"/>
  <c r="Q37" i="1"/>
  <c r="S70" i="1"/>
  <c r="S67" i="1"/>
  <c r="M228" i="1" s="1"/>
  <c r="O114" i="1"/>
  <c r="P114" i="1" s="1"/>
  <c r="Q114" i="1" s="1"/>
  <c r="R114" i="1" s="1"/>
  <c r="S114" i="1" s="1"/>
  <c r="T114" i="1" s="1"/>
  <c r="U114" i="1" s="1"/>
  <c r="V114" i="1" s="1"/>
  <c r="W114" i="1" s="1"/>
  <c r="X114" i="1" s="1"/>
  <c r="Y114" i="1" s="1"/>
  <c r="O95" i="1"/>
  <c r="P95" i="1" s="1"/>
  <c r="Q95" i="1" s="1"/>
  <c r="R95" i="1" s="1"/>
  <c r="S95" i="1" s="1"/>
  <c r="T95" i="1" s="1"/>
  <c r="U95" i="1" s="1"/>
  <c r="V95" i="1" s="1"/>
  <c r="W95" i="1" s="1"/>
  <c r="X95" i="1" s="1"/>
  <c r="Y95" i="1" s="1"/>
  <c r="Z95" i="1" s="1"/>
  <c r="J81" i="1"/>
  <c r="J78" i="1"/>
  <c r="I78" i="1"/>
  <c r="H78" i="1"/>
  <c r="G78" i="1"/>
  <c r="F78" i="1"/>
  <c r="E78" i="1"/>
  <c r="T81" i="1"/>
  <c r="N121" i="1" s="1"/>
  <c r="S81" i="1"/>
  <c r="M121" i="1" s="1"/>
  <c r="R81" i="1"/>
  <c r="L121" i="1" s="1"/>
  <c r="Q81" i="1"/>
  <c r="K121" i="1" s="1"/>
  <c r="P81" i="1"/>
  <c r="J121" i="1" s="1"/>
  <c r="O81" i="1"/>
  <c r="I121" i="1" s="1"/>
  <c r="N81" i="1"/>
  <c r="H121" i="1" s="1"/>
  <c r="M81" i="1"/>
  <c r="G121" i="1" s="1"/>
  <c r="L81" i="1"/>
  <c r="F121" i="1" s="1"/>
  <c r="K81" i="1"/>
  <c r="N80" i="1"/>
  <c r="M80" i="1"/>
  <c r="L80" i="1"/>
  <c r="K80" i="1"/>
  <c r="J80" i="1"/>
  <c r="O80" i="1"/>
  <c r="P80" i="1"/>
  <c r="Q80" i="1"/>
  <c r="R80" i="1"/>
  <c r="S80" i="1"/>
  <c r="T80" i="1"/>
  <c r="K78" i="1"/>
  <c r="L78" i="1"/>
  <c r="F102" i="1" s="1"/>
  <c r="M78" i="1"/>
  <c r="G102" i="1" s="1"/>
  <c r="N78" i="1"/>
  <c r="H102" i="1" s="1"/>
  <c r="O78" i="1"/>
  <c r="I102" i="1" s="1"/>
  <c r="P78" i="1"/>
  <c r="J102" i="1" s="1"/>
  <c r="P60" i="1"/>
  <c r="P119" i="1" s="1"/>
  <c r="P59" i="1"/>
  <c r="P56" i="1"/>
  <c r="I227" i="1" s="1"/>
  <c r="T10" i="1"/>
  <c r="P115" i="1" s="1"/>
  <c r="T9" i="1"/>
  <c r="T6" i="1"/>
  <c r="L223" i="1" s="1"/>
  <c r="AE21" i="1"/>
  <c r="P117" i="1"/>
  <c r="AE20" i="1"/>
  <c r="AE17" i="1"/>
  <c r="W225" i="1" s="1"/>
  <c r="Q78" i="1"/>
  <c r="K102" i="1" s="1"/>
  <c r="R78" i="1"/>
  <c r="L102" i="1" s="1"/>
  <c r="S78" i="1"/>
  <c r="M102" i="1" s="1"/>
  <c r="T78" i="1"/>
  <c r="N102" i="1" s="1"/>
  <c r="E76" i="1"/>
  <c r="F76" i="1" s="1"/>
  <c r="G76" i="1" s="1"/>
  <c r="H76" i="1" s="1"/>
  <c r="I76" i="1" s="1"/>
  <c r="J76" i="1" s="1"/>
  <c r="K76" i="1" s="1"/>
  <c r="L76" i="1" s="1"/>
  <c r="M76" i="1" s="1"/>
  <c r="N76" i="1" s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  <c r="Z76" i="1" s="1"/>
  <c r="AA76" i="1" s="1"/>
  <c r="AB76" i="1" s="1"/>
  <c r="AC76" i="1" s="1"/>
  <c r="AD76" i="1" s="1"/>
  <c r="AE76" i="1" s="1"/>
  <c r="S49" i="1"/>
  <c r="O116" i="1" s="1"/>
  <c r="S48" i="1"/>
  <c r="O45" i="1"/>
  <c r="M97" i="1" s="1"/>
  <c r="P45" i="1"/>
  <c r="N97" i="1" s="1"/>
  <c r="S45" i="1"/>
  <c r="Q97" i="1" s="1"/>
  <c r="O60" i="1"/>
  <c r="O119" i="1" s="1"/>
  <c r="O59" i="1"/>
  <c r="O56" i="1"/>
  <c r="H227" i="1" s="1"/>
  <c r="P38" i="1"/>
  <c r="O118" i="1" s="1"/>
  <c r="P37" i="1"/>
  <c r="P34" i="1"/>
  <c r="H226" i="1" s="1"/>
  <c r="AD21" i="1"/>
  <c r="O117" i="1" s="1"/>
  <c r="AD20" i="1"/>
  <c r="AD17" i="1"/>
  <c r="V225" i="1" s="1"/>
  <c r="S10" i="1"/>
  <c r="O115" i="1" s="1"/>
  <c r="S9" i="1"/>
  <c r="S6" i="1"/>
  <c r="K223" i="1" s="1"/>
  <c r="R49" i="1"/>
  <c r="N116" i="1" s="1"/>
  <c r="Q49" i="1"/>
  <c r="M116" i="1" s="1"/>
  <c r="R48" i="1"/>
  <c r="Q48" i="1"/>
  <c r="R45" i="1"/>
  <c r="P97" i="1" s="1"/>
  <c r="Q45" i="1"/>
  <c r="O97" i="1" s="1"/>
  <c r="M114" i="1"/>
  <c r="L114" i="1" s="1"/>
  <c r="K114" i="1" s="1"/>
  <c r="J114" i="1" s="1"/>
  <c r="I114" i="1" s="1"/>
  <c r="H114" i="1" s="1"/>
  <c r="G114" i="1" s="1"/>
  <c r="F114" i="1" s="1"/>
  <c r="M95" i="1"/>
  <c r="L95" i="1" s="1"/>
  <c r="K95" i="1" s="1"/>
  <c r="J95" i="1" s="1"/>
  <c r="I95" i="1" s="1"/>
  <c r="H95" i="1" s="1"/>
  <c r="G95" i="1" s="1"/>
  <c r="F95" i="1" s="1"/>
  <c r="V12" i="1"/>
  <c r="R71" i="1"/>
  <c r="N120" i="1" s="1"/>
  <c r="R67" i="1"/>
  <c r="L228" i="1" s="1"/>
  <c r="R70" i="1"/>
  <c r="N60" i="1"/>
  <c r="N119" i="1" s="1"/>
  <c r="N56" i="1"/>
  <c r="G227" i="1" s="1"/>
  <c r="N59" i="1"/>
  <c r="O38" i="1"/>
  <c r="N118" i="1" s="1"/>
  <c r="N38" i="1"/>
  <c r="M118" i="1" s="1"/>
  <c r="O37" i="1"/>
  <c r="N37" i="1"/>
  <c r="O34" i="1"/>
  <c r="N34" i="1"/>
  <c r="F226" i="1" s="1"/>
  <c r="AC21" i="1"/>
  <c r="N117" i="1" s="1"/>
  <c r="AC20" i="1"/>
  <c r="AC17" i="1"/>
  <c r="U225" i="1" s="1"/>
  <c r="R6" i="1"/>
  <c r="J223" i="1" s="1"/>
  <c r="R10" i="1"/>
  <c r="N115" i="1" s="1"/>
  <c r="R9" i="1"/>
  <c r="Q71" i="1"/>
  <c r="M120" i="1" s="1"/>
  <c r="Q70" i="1"/>
  <c r="Q67" i="1"/>
  <c r="K228" i="1" s="1"/>
  <c r="M60" i="1"/>
  <c r="M119" i="1" s="1"/>
  <c r="M59" i="1"/>
  <c r="M56" i="1"/>
  <c r="F227" i="1" s="1"/>
  <c r="Q6" i="1"/>
  <c r="I223" i="1" s="1"/>
  <c r="Q10" i="1"/>
  <c r="M115" i="1" s="1"/>
  <c r="Q9" i="1"/>
  <c r="AB17" i="1"/>
  <c r="T225" i="1" s="1"/>
  <c r="AB21" i="1"/>
  <c r="M117" i="1" s="1"/>
  <c r="AB20" i="1"/>
  <c r="F67" i="1"/>
  <c r="K71" i="1"/>
  <c r="G120" i="1" s="1"/>
  <c r="L71" i="1"/>
  <c r="H120" i="1" s="1"/>
  <c r="M71" i="1"/>
  <c r="I120" i="1" s="1"/>
  <c r="N71" i="1"/>
  <c r="J120" i="1" s="1"/>
  <c r="O71" i="1"/>
  <c r="K120" i="1" s="1"/>
  <c r="P71" i="1"/>
  <c r="L120" i="1" s="1"/>
  <c r="G67" i="1"/>
  <c r="H67" i="1"/>
  <c r="I67" i="1"/>
  <c r="C228" i="1" s="1"/>
  <c r="J67" i="1"/>
  <c r="D228" i="1" s="1"/>
  <c r="K67" i="1"/>
  <c r="E228" i="1" s="1"/>
  <c r="L67" i="1"/>
  <c r="F228" i="1" s="1"/>
  <c r="M67" i="1"/>
  <c r="N67" i="1"/>
  <c r="H228" i="1" s="1"/>
  <c r="O67" i="1"/>
  <c r="I228" i="1" s="1"/>
  <c r="P67" i="1"/>
  <c r="J228" i="1" s="1"/>
  <c r="J70" i="1"/>
  <c r="K70" i="1"/>
  <c r="L70" i="1"/>
  <c r="M70" i="1"/>
  <c r="N70" i="1"/>
  <c r="O70" i="1"/>
  <c r="P70" i="1"/>
  <c r="M65" i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Z65" i="1" s="1"/>
  <c r="AA65" i="1" s="1"/>
  <c r="AB65" i="1" s="1"/>
  <c r="AC65" i="1" s="1"/>
  <c r="AD65" i="1" s="1"/>
  <c r="AE65" i="1" s="1"/>
  <c r="AF65" i="1" s="1"/>
  <c r="K65" i="1"/>
  <c r="J65" i="1" s="1"/>
  <c r="I65" i="1" s="1"/>
  <c r="H65" i="1" s="1"/>
  <c r="G65" i="1" s="1"/>
  <c r="F65" i="1" s="1"/>
  <c r="E65" i="1" s="1"/>
  <c r="D65" i="1" s="1"/>
  <c r="L60" i="1"/>
  <c r="L119" i="1" s="1"/>
  <c r="L59" i="1"/>
  <c r="L56" i="1"/>
  <c r="E227" i="1" s="1"/>
  <c r="M38" i="1"/>
  <c r="L118" i="1" s="1"/>
  <c r="L38" i="1"/>
  <c r="K118" i="1" s="1"/>
  <c r="M37" i="1"/>
  <c r="L37" i="1"/>
  <c r="M34" i="1"/>
  <c r="E226" i="1" s="1"/>
  <c r="L34" i="1"/>
  <c r="D226" i="1" s="1"/>
  <c r="AA21" i="1"/>
  <c r="L117" i="1" s="1"/>
  <c r="AA20" i="1"/>
  <c r="AA17" i="1"/>
  <c r="S225" i="1" s="1"/>
  <c r="P10" i="1"/>
  <c r="L115" i="1" s="1"/>
  <c r="P9" i="1"/>
  <c r="P6" i="1"/>
  <c r="H223" i="1" s="1"/>
  <c r="P49" i="1"/>
  <c r="L116" i="1" s="1"/>
  <c r="P48" i="1"/>
  <c r="M21" i="1"/>
  <c r="N21" i="1"/>
  <c r="O21" i="1"/>
  <c r="W12" i="1"/>
  <c r="J38" i="1"/>
  <c r="I118" i="1" s="1"/>
  <c r="K38" i="1"/>
  <c r="J118" i="1" s="1"/>
  <c r="K60" i="1"/>
  <c r="K119" i="1" s="1"/>
  <c r="K56" i="1"/>
  <c r="D227" i="1" s="1"/>
  <c r="K59" i="1"/>
  <c r="O49" i="1"/>
  <c r="K116" i="1" s="1"/>
  <c r="O48" i="1"/>
  <c r="N48" i="1"/>
  <c r="O10" i="1"/>
  <c r="K115" i="1" s="1"/>
  <c r="Z17" i="1"/>
  <c r="Z20" i="1"/>
  <c r="Z21" i="1"/>
  <c r="K117" i="1" s="1"/>
  <c r="N49" i="1"/>
  <c r="J116" i="1" s="1"/>
  <c r="J59" i="1"/>
  <c r="J56" i="1"/>
  <c r="J54" i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K48" i="1"/>
  <c r="L48" i="1"/>
  <c r="M48" i="1"/>
  <c r="I45" i="1"/>
  <c r="J45" i="1"/>
  <c r="K45" i="1"/>
  <c r="I97" i="1" s="1"/>
  <c r="L45" i="1"/>
  <c r="J97" i="1" s="1"/>
  <c r="M45" i="1"/>
  <c r="K97" i="1" s="1"/>
  <c r="N45" i="1"/>
  <c r="L97" i="1" s="1"/>
  <c r="K34" i="1"/>
  <c r="C226" i="1" s="1"/>
  <c r="K37" i="1"/>
  <c r="N10" i="1"/>
  <c r="J115" i="1" s="1"/>
  <c r="Y21" i="1"/>
  <c r="J117" i="1" s="1"/>
  <c r="Y17" i="1"/>
  <c r="Q225" i="1" s="1"/>
  <c r="Y20" i="1"/>
  <c r="O9" i="1"/>
  <c r="O6" i="1"/>
  <c r="N9" i="1"/>
  <c r="N6" i="1"/>
  <c r="F223" i="1" s="1"/>
  <c r="M10" i="1"/>
  <c r="I115" i="1" s="1"/>
  <c r="X21" i="1"/>
  <c r="I117" i="1" s="1"/>
  <c r="G59" i="1"/>
  <c r="H59" i="1"/>
  <c r="I59" i="1"/>
  <c r="F56" i="1"/>
  <c r="G56" i="1"/>
  <c r="H56" i="1"/>
  <c r="H100" i="1" s="1"/>
  <c r="I56" i="1"/>
  <c r="I100" i="1"/>
  <c r="H54" i="1"/>
  <c r="G54" i="1" s="1"/>
  <c r="F54" i="1" s="1"/>
  <c r="E54" i="1" s="1"/>
  <c r="D54" i="1" s="1"/>
  <c r="M4" i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M43" i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J37" i="1"/>
  <c r="J34" i="1"/>
  <c r="I99" i="1" s="1"/>
  <c r="X20" i="1"/>
  <c r="X17" i="1"/>
  <c r="P225" i="1" s="1"/>
  <c r="M6" i="1"/>
  <c r="E223" i="1" s="1"/>
  <c r="M9" i="1"/>
  <c r="K43" i="1"/>
  <c r="J43" i="1" s="1"/>
  <c r="I43" i="1" s="1"/>
  <c r="H43" i="1" s="1"/>
  <c r="K29" i="1"/>
  <c r="J29" i="1"/>
  <c r="I29" i="1"/>
  <c r="H29" i="1"/>
  <c r="G29" i="1"/>
  <c r="G27" i="1"/>
  <c r="H27" i="1"/>
  <c r="I27" i="1"/>
  <c r="J27" i="1"/>
  <c r="K27" i="1"/>
  <c r="L25" i="1"/>
  <c r="L29" i="1" s="1"/>
  <c r="E25" i="1"/>
  <c r="F27" i="1" s="1"/>
  <c r="J10" i="1"/>
  <c r="F115" i="1" s="1"/>
  <c r="G115" i="1"/>
  <c r="L10" i="1"/>
  <c r="H115" i="1" s="1"/>
  <c r="P21" i="1"/>
  <c r="Q21" i="1"/>
  <c r="R21" i="1"/>
  <c r="S21" i="1"/>
  <c r="T21" i="1"/>
  <c r="U21" i="1"/>
  <c r="F117" i="1" s="1"/>
  <c r="V21" i="1"/>
  <c r="G117" i="1" s="1"/>
  <c r="W21" i="1"/>
  <c r="H117" i="1" s="1"/>
  <c r="E37" i="1"/>
  <c r="F37" i="1"/>
  <c r="G37" i="1"/>
  <c r="H37" i="1"/>
  <c r="I37" i="1"/>
  <c r="E34" i="1"/>
  <c r="F34" i="1"/>
  <c r="G34" i="1"/>
  <c r="H34" i="1"/>
  <c r="I34" i="1"/>
  <c r="J32" i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H32" i="1"/>
  <c r="G32" i="1" s="1"/>
  <c r="F32" i="1" s="1"/>
  <c r="E32" i="1" s="1"/>
  <c r="D32" i="1" s="1"/>
  <c r="V17" i="1"/>
  <c r="N225" i="1" s="1"/>
  <c r="U17" i="1"/>
  <c r="M225" i="1" s="1"/>
  <c r="T17" i="1"/>
  <c r="L225" i="1" s="1"/>
  <c r="S17" i="1"/>
  <c r="K225" i="1" s="1"/>
  <c r="R17" i="1"/>
  <c r="J225" i="1" s="1"/>
  <c r="Q17" i="1"/>
  <c r="I225" i="1" s="1"/>
  <c r="P17" i="1"/>
  <c r="H225" i="1" s="1"/>
  <c r="O17" i="1"/>
  <c r="G225" i="1" s="1"/>
  <c r="N17" i="1"/>
  <c r="F225" i="1" s="1"/>
  <c r="M17" i="1"/>
  <c r="E225" i="1" s="1"/>
  <c r="L17" i="1"/>
  <c r="D225" i="1" s="1"/>
  <c r="K17" i="1"/>
  <c r="C225" i="1" s="1"/>
  <c r="J17" i="1"/>
  <c r="I17" i="1"/>
  <c r="H17" i="1"/>
  <c r="W17" i="1"/>
  <c r="O225" i="1" s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M15" i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K15" i="1"/>
  <c r="J15" i="1" s="1"/>
  <c r="I15" i="1" s="1"/>
  <c r="H15" i="1" s="1"/>
  <c r="G15" i="1" s="1"/>
  <c r="F15" i="1" s="1"/>
  <c r="E6" i="1"/>
  <c r="F6" i="1"/>
  <c r="G6" i="1"/>
  <c r="H6" i="1"/>
  <c r="I6" i="1"/>
  <c r="J6" i="1"/>
  <c r="F96" i="1" s="1"/>
  <c r="G96" i="1"/>
  <c r="L6" i="1"/>
  <c r="D223" i="1" s="1"/>
  <c r="L9" i="1"/>
  <c r="J9" i="1"/>
  <c r="I9" i="1"/>
  <c r="H9" i="1"/>
  <c r="G9" i="1"/>
  <c r="F9" i="1"/>
  <c r="E9" i="1"/>
  <c r="K4" i="1"/>
  <c r="J4" i="1" s="1"/>
  <c r="I4" i="1" s="1"/>
  <c r="H4" i="1" s="1"/>
  <c r="G4" i="1" s="1"/>
  <c r="F4" i="1" s="1"/>
  <c r="E4" i="1" s="1"/>
  <c r="D4" i="1" s="1"/>
  <c r="X12" i="1"/>
  <c r="M29" i="1"/>
  <c r="Y12" i="1"/>
  <c r="Z12" i="1"/>
  <c r="AB12" i="1"/>
  <c r="AD12" i="1"/>
  <c r="AE12" i="1"/>
  <c r="F46" i="2" l="1"/>
  <c r="V58" i="2"/>
  <c r="V60" i="2"/>
  <c r="U58" i="2"/>
  <c r="S60" i="2"/>
  <c r="R58" i="2"/>
  <c r="U60" i="2"/>
  <c r="W58" i="2"/>
  <c r="T58" i="2"/>
  <c r="R60" i="2"/>
  <c r="N60" i="2"/>
  <c r="M60" i="2"/>
  <c r="L60" i="2"/>
  <c r="K60" i="2"/>
  <c r="J60" i="2"/>
  <c r="P60" i="2"/>
  <c r="O60" i="2"/>
  <c r="T60" i="2"/>
  <c r="L58" i="2"/>
  <c r="K58" i="2"/>
  <c r="P58" i="2"/>
  <c r="J58" i="2"/>
  <c r="O58" i="2"/>
  <c r="N58" i="2"/>
  <c r="M58" i="2"/>
  <c r="S58" i="2"/>
  <c r="Q60" i="2"/>
  <c r="D46" i="2"/>
  <c r="C46" i="2" s="1"/>
  <c r="G46" i="2"/>
  <c r="H46" i="2"/>
  <c r="E46" i="2"/>
  <c r="F44" i="2"/>
  <c r="E31" i="2"/>
  <c r="H31" i="2"/>
  <c r="H29" i="2"/>
  <c r="E29" i="2"/>
  <c r="I29" i="2"/>
  <c r="D29" i="2"/>
  <c r="C29" i="2" s="1"/>
  <c r="H44" i="2"/>
  <c r="F29" i="2"/>
  <c r="L40" i="2"/>
  <c r="J40" i="2"/>
  <c r="O40" i="2"/>
  <c r="F33" i="2"/>
  <c r="G44" i="2"/>
  <c r="C43" i="2"/>
  <c r="N40" i="2"/>
  <c r="H33" i="2"/>
  <c r="H47" i="2"/>
  <c r="H35" i="2"/>
  <c r="I36" i="2" s="1"/>
  <c r="E33" i="2"/>
  <c r="P31" i="2"/>
  <c r="W53" i="2" s="1"/>
  <c r="G33" i="2"/>
  <c r="F17" i="2"/>
  <c r="G18" i="2" s="1"/>
  <c r="N29" i="2" s="1"/>
  <c r="U51" i="2" s="1"/>
  <c r="I46" i="2"/>
  <c r="I59" i="2"/>
  <c r="I57" i="2"/>
  <c r="I61" i="2"/>
  <c r="K40" i="2"/>
  <c r="I44" i="2"/>
  <c r="E44" i="2"/>
  <c r="I50" i="2"/>
  <c r="I54" i="2"/>
  <c r="I52" i="2"/>
  <c r="H37" i="2"/>
  <c r="G39" i="2"/>
  <c r="H40" i="2" s="1"/>
  <c r="C20" i="2"/>
  <c r="K31" i="2"/>
  <c r="R53" i="2" s="1"/>
  <c r="K38" i="2"/>
  <c r="N38" i="2"/>
  <c r="P44" i="2"/>
  <c r="P51" i="2"/>
  <c r="P48" i="2"/>
  <c r="P55" i="2"/>
  <c r="P46" i="2"/>
  <c r="P53" i="2"/>
  <c r="W55" i="2"/>
  <c r="W48" i="2"/>
  <c r="R48" i="2"/>
  <c r="R55" i="2"/>
  <c r="W44" i="2"/>
  <c r="W51" i="2"/>
  <c r="Q48" i="2"/>
  <c r="Q55" i="2"/>
  <c r="V53" i="2"/>
  <c r="V46" i="2"/>
  <c r="S48" i="2"/>
  <c r="S55" i="2"/>
  <c r="W46" i="2"/>
  <c r="U53" i="2"/>
  <c r="U46" i="2"/>
  <c r="T55" i="2"/>
  <c r="T48" i="2"/>
  <c r="T53" i="2"/>
  <c r="T46" i="2"/>
  <c r="V55" i="2"/>
  <c r="V48" i="2"/>
  <c r="U55" i="2"/>
  <c r="U48" i="2"/>
  <c r="S46" i="2"/>
  <c r="S53" i="2"/>
  <c r="V44" i="2"/>
  <c r="O36" i="2"/>
  <c r="BE74" i="2"/>
  <c r="BF15" i="2"/>
  <c r="I7" i="2"/>
  <c r="R100" i="1"/>
  <c r="R96" i="1"/>
  <c r="T97" i="1"/>
  <c r="M100" i="1"/>
  <c r="N101" i="1"/>
  <c r="L27" i="1"/>
  <c r="M27" i="1"/>
  <c r="K99" i="1"/>
  <c r="H101" i="1"/>
  <c r="V97" i="1"/>
  <c r="X101" i="1"/>
  <c r="R101" i="1"/>
  <c r="U97" i="1"/>
  <c r="U100" i="1"/>
  <c r="U101" i="1"/>
  <c r="U99" i="1"/>
  <c r="J99" i="1"/>
  <c r="O99" i="1"/>
  <c r="O100" i="1"/>
  <c r="S96" i="1"/>
  <c r="K224" i="1"/>
  <c r="Z97" i="1"/>
  <c r="AF12" i="1"/>
  <c r="H98" i="1"/>
  <c r="P96" i="1"/>
  <c r="S97" i="1"/>
  <c r="Y101" i="1"/>
  <c r="M98" i="1"/>
  <c r="O98" i="1"/>
  <c r="Q98" i="1"/>
  <c r="R98" i="1"/>
  <c r="T98" i="1"/>
  <c r="AV19" i="1"/>
  <c r="I96" i="1"/>
  <c r="K100" i="1"/>
  <c r="L98" i="1"/>
  <c r="K101" i="1"/>
  <c r="P100" i="1"/>
  <c r="W96" i="1"/>
  <c r="W99" i="1"/>
  <c r="I98" i="1"/>
  <c r="N96" i="1"/>
  <c r="O101" i="1"/>
  <c r="S101" i="1"/>
  <c r="X100" i="1"/>
  <c r="Y100" i="1"/>
  <c r="H96" i="1"/>
  <c r="J98" i="1"/>
  <c r="L96" i="1"/>
  <c r="N98" i="1"/>
  <c r="T96" i="1"/>
  <c r="AG12" i="1"/>
  <c r="Y288" i="1" s="1"/>
  <c r="F29" i="1"/>
  <c r="M96" i="1"/>
  <c r="V96" i="1"/>
  <c r="V100" i="1"/>
  <c r="E27" i="1"/>
  <c r="F98" i="1"/>
  <c r="E29" i="1"/>
  <c r="L101" i="1"/>
  <c r="G101" i="1"/>
  <c r="P98" i="1"/>
  <c r="R99" i="1"/>
  <c r="R225" i="1"/>
  <c r="K98" i="1"/>
  <c r="G223" i="1"/>
  <c r="K96" i="1"/>
  <c r="T228" i="1"/>
  <c r="V101" i="1"/>
  <c r="J96" i="1"/>
  <c r="C227" i="1"/>
  <c r="J100" i="1"/>
  <c r="AE225" i="1"/>
  <c r="X98" i="1"/>
  <c r="N100" i="1"/>
  <c r="G226" i="1"/>
  <c r="N99" i="1"/>
  <c r="J226" i="1"/>
  <c r="Q99" i="1"/>
  <c r="R228" i="1"/>
  <c r="T101" i="1"/>
  <c r="O226" i="1"/>
  <c r="V99" i="1"/>
  <c r="C224" i="1"/>
  <c r="R97" i="1"/>
  <c r="H224" i="1"/>
  <c r="W97" i="1"/>
  <c r="M226" i="1"/>
  <c r="T99" i="1"/>
  <c r="G228" i="1"/>
  <c r="I101" i="1"/>
  <c r="O228" i="1"/>
  <c r="Q101" i="1"/>
  <c r="U96" i="1"/>
  <c r="G98" i="1"/>
  <c r="O96" i="1"/>
  <c r="Q96" i="1"/>
  <c r="S99" i="1"/>
  <c r="S100" i="1"/>
  <c r="U98" i="1"/>
  <c r="V98" i="1"/>
  <c r="W98" i="1"/>
  <c r="X96" i="1"/>
  <c r="L99" i="1"/>
  <c r="L100" i="1"/>
  <c r="J101" i="1"/>
  <c r="M101" i="1"/>
  <c r="M99" i="1"/>
  <c r="P99" i="1"/>
  <c r="Q100" i="1"/>
  <c r="S98" i="1"/>
  <c r="W100" i="1"/>
  <c r="X97" i="1"/>
  <c r="Y96" i="1"/>
  <c r="P101" i="1"/>
  <c r="T100" i="1"/>
  <c r="J224" i="1"/>
  <c r="Y97" i="1"/>
  <c r="W101" i="1"/>
  <c r="Y98" i="1"/>
  <c r="X99" i="1"/>
  <c r="Y99" i="1"/>
  <c r="P62" i="2" l="1"/>
  <c r="O62" i="2"/>
  <c r="N62" i="2"/>
  <c r="J62" i="2"/>
  <c r="M62" i="2"/>
  <c r="L62" i="2"/>
  <c r="K62" i="2"/>
  <c r="W62" i="2"/>
  <c r="R62" i="2"/>
  <c r="U62" i="2"/>
  <c r="S62" i="2"/>
  <c r="Q62" i="2"/>
  <c r="V62" i="2"/>
  <c r="T62" i="2"/>
  <c r="I49" i="2"/>
  <c r="H50" i="2"/>
  <c r="I51" i="2" s="1"/>
  <c r="G47" i="2"/>
  <c r="H48" i="2" s="1"/>
  <c r="H42" i="2"/>
  <c r="H54" i="2"/>
  <c r="I55" i="2" s="1"/>
  <c r="E17" i="2"/>
  <c r="I48" i="2"/>
  <c r="F39" i="2"/>
  <c r="G40" i="2" s="1"/>
  <c r="G37" i="2"/>
  <c r="H38" i="2" s="1"/>
  <c r="H61" i="2"/>
  <c r="I62" i="2" s="1"/>
  <c r="R46" i="2"/>
  <c r="I38" i="2"/>
  <c r="H57" i="2"/>
  <c r="I58" i="2" s="1"/>
  <c r="H52" i="2"/>
  <c r="H59" i="2"/>
  <c r="I60" i="2" s="1"/>
  <c r="G35" i="2"/>
  <c r="H36" i="2" s="1"/>
  <c r="D44" i="2"/>
  <c r="C44" i="2" s="1"/>
  <c r="J38" i="2"/>
  <c r="J31" i="2"/>
  <c r="O46" i="2"/>
  <c r="O53" i="2"/>
  <c r="O44" i="2"/>
  <c r="O51" i="2"/>
  <c r="O48" i="2"/>
  <c r="O55" i="2"/>
  <c r="U44" i="2"/>
  <c r="N36" i="2"/>
  <c r="BF74" i="2"/>
  <c r="BG15" i="2"/>
  <c r="AW19" i="1"/>
  <c r="D17" i="2" l="1"/>
  <c r="G52" i="2"/>
  <c r="H53" i="2" s="1"/>
  <c r="I53" i="2"/>
  <c r="F37" i="2"/>
  <c r="G38" i="2" s="1"/>
  <c r="G54" i="2"/>
  <c r="H55" i="2" s="1"/>
  <c r="E39" i="2"/>
  <c r="F40" i="2" s="1"/>
  <c r="F47" i="2"/>
  <c r="G48" i="2"/>
  <c r="G42" i="2"/>
  <c r="G57" i="2"/>
  <c r="F35" i="2"/>
  <c r="G36" i="2" s="1"/>
  <c r="G59" i="2"/>
  <c r="H60" i="2" s="1"/>
  <c r="G61" i="2"/>
  <c r="H62" i="2" s="1"/>
  <c r="F18" i="2"/>
  <c r="M29" i="2" s="1"/>
  <c r="T51" i="2" s="1"/>
  <c r="G50" i="2"/>
  <c r="H51" i="2" s="1"/>
  <c r="H49" i="2"/>
  <c r="I84" i="2" s="1"/>
  <c r="Q46" i="2"/>
  <c r="Q53" i="2"/>
  <c r="N44" i="2"/>
  <c r="N51" i="2"/>
  <c r="N48" i="2"/>
  <c r="N55" i="2"/>
  <c r="N53" i="2"/>
  <c r="N46" i="2"/>
  <c r="BG74" i="2"/>
  <c r="BH15" i="2"/>
  <c r="AT16" i="1"/>
  <c r="AU16" i="1" s="1"/>
  <c r="AV16" i="1" s="1"/>
  <c r="AW16" i="1" s="1"/>
  <c r="AX16" i="1" s="1"/>
  <c r="AX19" i="1"/>
  <c r="F57" i="2" l="1"/>
  <c r="G58" i="2" s="1"/>
  <c r="E37" i="2"/>
  <c r="F38" i="2" s="1"/>
  <c r="C17" i="2"/>
  <c r="D18" i="2" s="1"/>
  <c r="C18" i="2" s="1"/>
  <c r="F54" i="2"/>
  <c r="G55" i="2" s="1"/>
  <c r="E47" i="2"/>
  <c r="F48" i="2" s="1"/>
  <c r="F42" i="2"/>
  <c r="G83" i="2" s="1"/>
  <c r="M36" i="2"/>
  <c r="F61" i="2"/>
  <c r="G62" i="2" s="1"/>
  <c r="F52" i="2"/>
  <c r="F59" i="2"/>
  <c r="G60" i="2" s="1"/>
  <c r="D83" i="2"/>
  <c r="E35" i="2"/>
  <c r="F36" i="2" s="1"/>
  <c r="D39" i="2"/>
  <c r="E40" i="2" s="1"/>
  <c r="F50" i="2"/>
  <c r="G51" i="2" s="1"/>
  <c r="G49" i="2"/>
  <c r="H84" i="2" s="1"/>
  <c r="H58" i="2"/>
  <c r="H83" i="2"/>
  <c r="E18" i="2"/>
  <c r="L36" i="2" s="1"/>
  <c r="M53" i="2"/>
  <c r="M46" i="2"/>
  <c r="M48" i="2"/>
  <c r="M55" i="2"/>
  <c r="M44" i="2"/>
  <c r="M51" i="2"/>
  <c r="I42" i="2"/>
  <c r="T44" i="2"/>
  <c r="BH74" i="2"/>
  <c r="BI15" i="2"/>
  <c r="BI74" i="2" s="1"/>
  <c r="E52" i="2" l="1"/>
  <c r="F53" i="2" s="1"/>
  <c r="C39" i="2"/>
  <c r="D40" i="2"/>
  <c r="C40" i="2" s="1"/>
  <c r="J39" i="2" s="1"/>
  <c r="K39" i="2" s="1"/>
  <c r="L39" i="2" s="1"/>
  <c r="M39" i="2" s="1"/>
  <c r="N39" i="2" s="1"/>
  <c r="O39" i="2" s="1"/>
  <c r="P39" i="2" s="1"/>
  <c r="E61" i="2"/>
  <c r="F62" i="2" s="1"/>
  <c r="D37" i="2"/>
  <c r="E59" i="2"/>
  <c r="F60" i="2" s="1"/>
  <c r="E54" i="2"/>
  <c r="F55" i="2" s="1"/>
  <c r="L29" i="2"/>
  <c r="S51" i="2" s="1"/>
  <c r="D35" i="2"/>
  <c r="E34" i="2"/>
  <c r="E50" i="2"/>
  <c r="F51" i="2" s="1"/>
  <c r="F49" i="2"/>
  <c r="G53" i="2"/>
  <c r="D47" i="2"/>
  <c r="E48" i="2" s="1"/>
  <c r="E42" i="2"/>
  <c r="F83" i="2" s="1"/>
  <c r="E57" i="2"/>
  <c r="F58" i="2" s="1"/>
  <c r="E83" i="2"/>
  <c r="I83" i="2"/>
  <c r="L51" i="2"/>
  <c r="L44" i="2"/>
  <c r="L46" i="2"/>
  <c r="L53" i="2"/>
  <c r="L55" i="2"/>
  <c r="L48" i="2"/>
  <c r="F34" i="2"/>
  <c r="K36" i="2"/>
  <c r="K29" i="2"/>
  <c r="R51" i="2" s="1"/>
  <c r="S44" i="2" l="1"/>
  <c r="C47" i="2"/>
  <c r="C42" i="2" s="1"/>
  <c r="D42" i="2"/>
  <c r="C37" i="2"/>
  <c r="D38" i="2" s="1"/>
  <c r="C38" i="2" s="1"/>
  <c r="D54" i="2"/>
  <c r="E55" i="2" s="1"/>
  <c r="D61" i="2"/>
  <c r="D50" i="2"/>
  <c r="E51" i="2" s="1"/>
  <c r="E49" i="2"/>
  <c r="F84" i="2" s="1"/>
  <c r="C35" i="2"/>
  <c r="D34" i="2"/>
  <c r="D59" i="2"/>
  <c r="E60" i="2" s="1"/>
  <c r="D57" i="2"/>
  <c r="E58" i="2" s="1"/>
  <c r="G84" i="2"/>
  <c r="E36" i="2"/>
  <c r="E38" i="2"/>
  <c r="D52" i="2"/>
  <c r="K46" i="2"/>
  <c r="K53" i="2"/>
  <c r="K44" i="2"/>
  <c r="K51" i="2"/>
  <c r="K48" i="2"/>
  <c r="K55" i="2"/>
  <c r="G34" i="2"/>
  <c r="R44" i="2"/>
  <c r="J36" i="2"/>
  <c r="J29" i="2"/>
  <c r="D48" i="2" l="1"/>
  <c r="C48" i="2" s="1"/>
  <c r="C34" i="2"/>
  <c r="D36" i="2"/>
  <c r="C36" i="2" s="1"/>
  <c r="J35" i="2" s="1"/>
  <c r="K35" i="2" s="1"/>
  <c r="L35" i="2" s="1"/>
  <c r="M35" i="2" s="1"/>
  <c r="N35" i="2" s="1"/>
  <c r="O35" i="2" s="1"/>
  <c r="P35" i="2" s="1"/>
  <c r="C61" i="2"/>
  <c r="D62" i="2" s="1"/>
  <c r="C62" i="2" s="1"/>
  <c r="C52" i="2"/>
  <c r="D53" i="2" s="1"/>
  <c r="C53" i="2" s="1"/>
  <c r="C54" i="2"/>
  <c r="D55" i="2" s="1"/>
  <c r="C55" i="2" s="1"/>
  <c r="C57" i="2"/>
  <c r="D58" i="2" s="1"/>
  <c r="C58" i="2" s="1"/>
  <c r="C50" i="2"/>
  <c r="D51" i="2" s="1"/>
  <c r="C51" i="2" s="1"/>
  <c r="D49" i="2"/>
  <c r="E84" i="2" s="1"/>
  <c r="E53" i="2"/>
  <c r="C59" i="2"/>
  <c r="D60" i="2" s="1"/>
  <c r="C60" i="2" s="1"/>
  <c r="E62" i="2"/>
  <c r="J44" i="2"/>
  <c r="J43" i="2" s="1"/>
  <c r="J51" i="2"/>
  <c r="J48" i="2"/>
  <c r="J55" i="2"/>
  <c r="J53" i="2"/>
  <c r="J46" i="2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D84" i="2"/>
  <c r="H34" i="2"/>
  <c r="Q51" i="2"/>
  <c r="Q44" i="2"/>
  <c r="C16" i="2"/>
  <c r="J65" i="2" l="1"/>
  <c r="J57" i="2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J66" i="2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J59" i="2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J67" i="2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J61" i="2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K65" i="2"/>
  <c r="J64" i="2"/>
  <c r="C24" i="2"/>
  <c r="C49" i="2"/>
  <c r="J47" i="2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Q69" i="2"/>
  <c r="R69" i="2" s="1"/>
  <c r="S69" i="2" s="1"/>
  <c r="T69" i="2" s="1"/>
  <c r="U69" i="2" s="1"/>
  <c r="V69" i="2" s="1"/>
  <c r="W69" i="2" s="1"/>
  <c r="Q71" i="2"/>
  <c r="R71" i="2" s="1"/>
  <c r="S71" i="2" s="1"/>
  <c r="T71" i="2" s="1"/>
  <c r="U71" i="2" s="1"/>
  <c r="V71" i="2" s="1"/>
  <c r="W71" i="2" s="1"/>
  <c r="J54" i="2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C25" i="2"/>
  <c r="J52" i="2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Q70" i="2"/>
  <c r="R70" i="2" s="1"/>
  <c r="S70" i="2" s="1"/>
  <c r="T70" i="2" s="1"/>
  <c r="U70" i="2" s="1"/>
  <c r="V70" i="2" s="1"/>
  <c r="W70" i="2" s="1"/>
  <c r="K43" i="2"/>
  <c r="C27" i="2"/>
  <c r="C23" i="2" s="1"/>
  <c r="D24" i="2"/>
  <c r="J50" i="2"/>
  <c r="J37" i="2"/>
  <c r="K37" i="2" s="1"/>
  <c r="L37" i="2" s="1"/>
  <c r="M37" i="2" s="1"/>
  <c r="N37" i="2" s="1"/>
  <c r="O37" i="2" s="1"/>
  <c r="P37" i="2" s="1"/>
  <c r="I34" i="2"/>
  <c r="D16" i="2"/>
  <c r="D81" i="2" s="1"/>
  <c r="J78" i="2" l="1"/>
  <c r="L65" i="2"/>
  <c r="K64" i="2"/>
  <c r="J42" i="2"/>
  <c r="J83" i="2" s="1"/>
  <c r="D27" i="2"/>
  <c r="D82" i="2" s="1"/>
  <c r="D25" i="2"/>
  <c r="K50" i="2"/>
  <c r="J49" i="2"/>
  <c r="J84" i="2" s="1"/>
  <c r="K42" i="2"/>
  <c r="L43" i="2"/>
  <c r="J34" i="2"/>
  <c r="K34" i="2"/>
  <c r="Q68" i="2"/>
  <c r="M34" i="2"/>
  <c r="E16" i="2"/>
  <c r="E81" i="2" s="1"/>
  <c r="L34" i="2"/>
  <c r="K78" i="2" l="1"/>
  <c r="M65" i="2"/>
  <c r="L64" i="2"/>
  <c r="K83" i="2"/>
  <c r="D23" i="2"/>
  <c r="M43" i="2"/>
  <c r="L42" i="2"/>
  <c r="L83" i="2" s="1"/>
  <c r="E27" i="2"/>
  <c r="E24" i="2"/>
  <c r="L50" i="2"/>
  <c r="K49" i="2"/>
  <c r="K84" i="2" s="1"/>
  <c r="E25" i="2"/>
  <c r="F16" i="2"/>
  <c r="F81" i="2" s="1"/>
  <c r="L78" i="2" l="1"/>
  <c r="N65" i="2"/>
  <c r="M64" i="2"/>
  <c r="E23" i="2"/>
  <c r="E82" i="2"/>
  <c r="F25" i="2"/>
  <c r="G24" i="2"/>
  <c r="F27" i="2"/>
  <c r="F24" i="2"/>
  <c r="N43" i="2"/>
  <c r="M42" i="2"/>
  <c r="M83" i="2" s="1"/>
  <c r="M50" i="2"/>
  <c r="L49" i="2"/>
  <c r="L84" i="2" s="1"/>
  <c r="R68" i="2"/>
  <c r="S68" i="2"/>
  <c r="G16" i="2"/>
  <c r="G81" i="2" s="1"/>
  <c r="O34" i="2"/>
  <c r="N34" i="2"/>
  <c r="M78" i="2" l="1"/>
  <c r="O65" i="2"/>
  <c r="N64" i="2"/>
  <c r="F23" i="2"/>
  <c r="F82" i="2"/>
  <c r="N50" i="2"/>
  <c r="M49" i="2"/>
  <c r="M84" i="2" s="1"/>
  <c r="O43" i="2"/>
  <c r="N42" i="2"/>
  <c r="N83" i="2" s="1"/>
  <c r="H24" i="2"/>
  <c r="G27" i="2"/>
  <c r="G25" i="2"/>
  <c r="P34" i="2"/>
  <c r="H16" i="2"/>
  <c r="H81" i="2" s="1"/>
  <c r="T68" i="2"/>
  <c r="N78" i="2" l="1"/>
  <c r="P65" i="2"/>
  <c r="O64" i="2"/>
  <c r="G23" i="2"/>
  <c r="G82" i="2"/>
  <c r="O50" i="2"/>
  <c r="N49" i="2"/>
  <c r="N84" i="2" s="1"/>
  <c r="H25" i="2"/>
  <c r="H27" i="2"/>
  <c r="O42" i="2"/>
  <c r="O83" i="2" s="1"/>
  <c r="P43" i="2"/>
  <c r="U68" i="2"/>
  <c r="I16" i="2"/>
  <c r="I81" i="2" s="1"/>
  <c r="O78" i="2" l="1"/>
  <c r="Q65" i="2"/>
  <c r="P64" i="2"/>
  <c r="H23" i="2"/>
  <c r="H82" i="2"/>
  <c r="J32" i="2"/>
  <c r="J28" i="2"/>
  <c r="K28" i="2" s="1"/>
  <c r="I27" i="2"/>
  <c r="J30" i="2"/>
  <c r="K30" i="2" s="1"/>
  <c r="L30" i="2" s="1"/>
  <c r="M30" i="2" s="1"/>
  <c r="N30" i="2" s="1"/>
  <c r="O30" i="2" s="1"/>
  <c r="P30" i="2" s="1"/>
  <c r="I25" i="2"/>
  <c r="I24" i="2"/>
  <c r="Q43" i="2"/>
  <c r="P42" i="2"/>
  <c r="P83" i="2" s="1"/>
  <c r="O49" i="2"/>
  <c r="O84" i="2" s="1"/>
  <c r="P50" i="2"/>
  <c r="V68" i="2"/>
  <c r="P78" i="2" l="1"/>
  <c r="R65" i="2"/>
  <c r="Q64" i="2"/>
  <c r="I23" i="2"/>
  <c r="J18" i="2" s="1"/>
  <c r="J17" i="2" s="1"/>
  <c r="J24" i="2" s="1"/>
  <c r="I82" i="2"/>
  <c r="J20" i="2"/>
  <c r="Q38" i="2" s="1"/>
  <c r="R43" i="2"/>
  <c r="Q42" i="2"/>
  <c r="Q83" i="2" s="1"/>
  <c r="L28" i="2"/>
  <c r="J27" i="2"/>
  <c r="K32" i="2"/>
  <c r="L32" i="2" s="1"/>
  <c r="M32" i="2" s="1"/>
  <c r="N32" i="2" s="1"/>
  <c r="O32" i="2" s="1"/>
  <c r="P32" i="2" s="1"/>
  <c r="P49" i="2"/>
  <c r="P84" i="2" s="1"/>
  <c r="Q50" i="2"/>
  <c r="W68" i="2"/>
  <c r="Q78" i="2" l="1"/>
  <c r="S65" i="2"/>
  <c r="R64" i="2"/>
  <c r="J23" i="2"/>
  <c r="K18" i="2" s="1"/>
  <c r="J82" i="2"/>
  <c r="Q29" i="2"/>
  <c r="X58" i="2" s="1"/>
  <c r="Q36" i="2"/>
  <c r="X69" i="2" s="1"/>
  <c r="Q31" i="2"/>
  <c r="J19" i="2"/>
  <c r="J25" i="2" s="1"/>
  <c r="K20" i="2" s="1"/>
  <c r="K27" i="2"/>
  <c r="M28" i="2"/>
  <c r="L27" i="2"/>
  <c r="X70" i="2"/>
  <c r="Q37" i="2"/>
  <c r="S43" i="2"/>
  <c r="R42" i="2"/>
  <c r="R83" i="2" s="1"/>
  <c r="R50" i="2"/>
  <c r="Q49" i="2"/>
  <c r="Q84" i="2" s="1"/>
  <c r="Q30" i="2" l="1"/>
  <c r="X60" i="2"/>
  <c r="R78" i="2"/>
  <c r="T65" i="2"/>
  <c r="S64" i="2"/>
  <c r="K23" i="2"/>
  <c r="K82" i="2"/>
  <c r="L23" i="2"/>
  <c r="L82" i="2"/>
  <c r="Q35" i="2"/>
  <c r="X51" i="2"/>
  <c r="X57" i="2"/>
  <c r="X44" i="2"/>
  <c r="K19" i="2"/>
  <c r="K25" i="2" s="1"/>
  <c r="X53" i="2"/>
  <c r="X52" i="2" s="1"/>
  <c r="X46" i="2"/>
  <c r="X45" i="2" s="1"/>
  <c r="N28" i="2"/>
  <c r="M27" i="2"/>
  <c r="S50" i="2"/>
  <c r="R49" i="2"/>
  <c r="R84" i="2" s="1"/>
  <c r="T43" i="2"/>
  <c r="S42" i="2"/>
  <c r="S83" i="2" s="1"/>
  <c r="R36" i="2"/>
  <c r="R29" i="2"/>
  <c r="Y58" i="2" s="1"/>
  <c r="K17" i="2"/>
  <c r="R31" i="2"/>
  <c r="Y60" i="2" s="1"/>
  <c r="R38" i="2"/>
  <c r="Y70" i="2" s="1"/>
  <c r="AE66" i="2" l="1"/>
  <c r="X59" i="2"/>
  <c r="S78" i="2"/>
  <c r="U65" i="2"/>
  <c r="T64" i="2"/>
  <c r="L20" i="2"/>
  <c r="L19" i="2" s="1"/>
  <c r="L25" i="2" s="1"/>
  <c r="M23" i="2"/>
  <c r="M82" i="2"/>
  <c r="Y53" i="2"/>
  <c r="Y52" i="2" s="1"/>
  <c r="Y46" i="2"/>
  <c r="Y45" i="2" s="1"/>
  <c r="U43" i="2"/>
  <c r="T42" i="2"/>
  <c r="T83" i="2" s="1"/>
  <c r="T50" i="2"/>
  <c r="S49" i="2"/>
  <c r="S84" i="2" s="1"/>
  <c r="R37" i="2"/>
  <c r="Y57" i="2"/>
  <c r="Y51" i="2"/>
  <c r="Y44" i="2"/>
  <c r="R30" i="2"/>
  <c r="Y69" i="2"/>
  <c r="R35" i="2"/>
  <c r="O28" i="2"/>
  <c r="N27" i="2"/>
  <c r="N82" i="2" s="1"/>
  <c r="K24" i="2"/>
  <c r="AF66" i="2" l="1"/>
  <c r="Y59" i="2"/>
  <c r="T78" i="2"/>
  <c r="V65" i="2"/>
  <c r="U64" i="2"/>
  <c r="S31" i="2"/>
  <c r="S38" i="2"/>
  <c r="Z70" i="2" s="1"/>
  <c r="M20" i="2"/>
  <c r="M19" i="2" s="1"/>
  <c r="M25" i="2" s="1"/>
  <c r="L18" i="2"/>
  <c r="L17" i="2" s="1"/>
  <c r="L24" i="2" s="1"/>
  <c r="U50" i="2"/>
  <c r="T49" i="2"/>
  <c r="T84" i="2" s="1"/>
  <c r="N23" i="2"/>
  <c r="N41" i="2"/>
  <c r="P28" i="2"/>
  <c r="O27" i="2"/>
  <c r="O82" i="2" s="1"/>
  <c r="U42" i="2"/>
  <c r="U83" i="2" s="1"/>
  <c r="V43" i="2"/>
  <c r="Z60" i="2" l="1"/>
  <c r="AG66" i="2" s="1"/>
  <c r="U78" i="2"/>
  <c r="S37" i="2"/>
  <c r="W65" i="2"/>
  <c r="V64" i="2"/>
  <c r="Z46" i="2"/>
  <c r="Z45" i="2" s="1"/>
  <c r="S30" i="2"/>
  <c r="Z53" i="2"/>
  <c r="Z52" i="2" s="1"/>
  <c r="S29" i="2"/>
  <c r="T31" i="2"/>
  <c r="AA60" i="2" s="1"/>
  <c r="N20" i="2"/>
  <c r="N19" i="2" s="1"/>
  <c r="N25" i="2" s="1"/>
  <c r="T38" i="2"/>
  <c r="AA70" i="2" s="1"/>
  <c r="M18" i="2"/>
  <c r="M17" i="2" s="1"/>
  <c r="M24" i="2" s="1"/>
  <c r="N18" i="2" s="1"/>
  <c r="S36" i="2"/>
  <c r="Z69" i="2" s="1"/>
  <c r="V42" i="2"/>
  <c r="V83" i="2" s="1"/>
  <c r="W43" i="2"/>
  <c r="O23" i="2"/>
  <c r="O41" i="2"/>
  <c r="V50" i="2"/>
  <c r="U49" i="2"/>
  <c r="U84" i="2" s="1"/>
  <c r="P27" i="2"/>
  <c r="P82" i="2" s="1"/>
  <c r="Q28" i="2"/>
  <c r="Z59" i="2" l="1"/>
  <c r="Z51" i="2"/>
  <c r="Z58" i="2"/>
  <c r="Z57" i="2" s="1"/>
  <c r="V78" i="2"/>
  <c r="T30" i="2"/>
  <c r="W64" i="2"/>
  <c r="X65" i="2"/>
  <c r="T37" i="2"/>
  <c r="S35" i="2"/>
  <c r="Z44" i="2"/>
  <c r="T29" i="2"/>
  <c r="AH66" i="2"/>
  <c r="AA53" i="2"/>
  <c r="AA52" i="2" s="1"/>
  <c r="AA46" i="2"/>
  <c r="AA45" i="2" s="1"/>
  <c r="T36" i="2"/>
  <c r="U31" i="2"/>
  <c r="U38" i="2"/>
  <c r="AB70" i="2" s="1"/>
  <c r="O20" i="2"/>
  <c r="O19" i="2" s="1"/>
  <c r="O25" i="2" s="1"/>
  <c r="W50" i="2"/>
  <c r="V49" i="2"/>
  <c r="V84" i="2" s="1"/>
  <c r="U36" i="2"/>
  <c r="U29" i="2"/>
  <c r="AB58" i="2" s="1"/>
  <c r="R28" i="2"/>
  <c r="P23" i="2"/>
  <c r="P41" i="2"/>
  <c r="W42" i="2"/>
  <c r="W83" i="2" s="1"/>
  <c r="X43" i="2"/>
  <c r="N17" i="2"/>
  <c r="U30" i="2" l="1"/>
  <c r="AB60" i="2"/>
  <c r="AI66" i="2" s="1"/>
  <c r="AA51" i="2"/>
  <c r="AA58" i="2"/>
  <c r="AA57" i="2" s="1"/>
  <c r="AA59" i="2"/>
  <c r="W78" i="2"/>
  <c r="T35" i="2"/>
  <c r="U35" i="2" s="1"/>
  <c r="Y65" i="2"/>
  <c r="X64" i="2"/>
  <c r="AA44" i="2"/>
  <c r="AA69" i="2"/>
  <c r="AB69" i="2" s="1"/>
  <c r="U37" i="2"/>
  <c r="AB46" i="2"/>
  <c r="AB45" i="2" s="1"/>
  <c r="AB53" i="2"/>
  <c r="AB52" i="2" s="1"/>
  <c r="V38" i="2"/>
  <c r="V31" i="2"/>
  <c r="P20" i="2"/>
  <c r="P19" i="2" s="1"/>
  <c r="P25" i="2" s="1"/>
  <c r="S28" i="2"/>
  <c r="Y43" i="2"/>
  <c r="W49" i="2"/>
  <c r="W84" i="2" s="1"/>
  <c r="X50" i="2"/>
  <c r="AB44" i="2"/>
  <c r="AB51" i="2"/>
  <c r="N24" i="2"/>
  <c r="O18" i="2" s="1"/>
  <c r="AC46" i="2" l="1"/>
  <c r="AC45" i="2" s="1"/>
  <c r="AC60" i="2"/>
  <c r="AJ66" i="2" s="1"/>
  <c r="AB57" i="2"/>
  <c r="AB59" i="2"/>
  <c r="X78" i="2"/>
  <c r="Z65" i="2"/>
  <c r="Y64" i="2"/>
  <c r="V37" i="2"/>
  <c r="AC53" i="2"/>
  <c r="AC52" i="2" s="1"/>
  <c r="V30" i="2"/>
  <c r="AC70" i="2"/>
  <c r="W31" i="2"/>
  <c r="AD60" i="2" s="1"/>
  <c r="W38" i="2"/>
  <c r="Q20" i="2"/>
  <c r="Q19" i="2" s="1"/>
  <c r="Q25" i="2" s="1"/>
  <c r="T28" i="2"/>
  <c r="V36" i="2"/>
  <c r="V35" i="2" s="1"/>
  <c r="V29" i="2"/>
  <c r="AC58" i="2" s="1"/>
  <c r="Z43" i="2"/>
  <c r="O17" i="2"/>
  <c r="Y50" i="2"/>
  <c r="AC59" i="2" l="1"/>
  <c r="AD59" i="2" s="1"/>
  <c r="Y78" i="2"/>
  <c r="AK66" i="2"/>
  <c r="AA65" i="2"/>
  <c r="Z64" i="2"/>
  <c r="W37" i="2"/>
  <c r="W30" i="2"/>
  <c r="AD53" i="2"/>
  <c r="AD52" i="2" s="1"/>
  <c r="AD46" i="2"/>
  <c r="AD45" i="2" s="1"/>
  <c r="AD70" i="2"/>
  <c r="X31" i="2"/>
  <c r="X38" i="2"/>
  <c r="AC69" i="2"/>
  <c r="AA43" i="2"/>
  <c r="U28" i="2"/>
  <c r="Z50" i="2"/>
  <c r="O24" i="2"/>
  <c r="AC44" i="2"/>
  <c r="AC51" i="2"/>
  <c r="AC57" i="2"/>
  <c r="AE60" i="2" l="1"/>
  <c r="AL66" i="2" s="1"/>
  <c r="Z78" i="2"/>
  <c r="AB65" i="2"/>
  <c r="AA64" i="2"/>
  <c r="X37" i="2"/>
  <c r="AE70" i="2"/>
  <c r="AE53" i="2"/>
  <c r="AE52" i="2" s="1"/>
  <c r="AE46" i="2"/>
  <c r="AE45" i="2" s="1"/>
  <c r="X30" i="2"/>
  <c r="P18" i="2"/>
  <c r="P17" i="2" s="1"/>
  <c r="P24" i="2" s="1"/>
  <c r="AB43" i="2"/>
  <c r="AA50" i="2"/>
  <c r="V28" i="2"/>
  <c r="AE59" i="2" l="1"/>
  <c r="AA78" i="2"/>
  <c r="AC65" i="2"/>
  <c r="AB64" i="2"/>
  <c r="W29" i="2"/>
  <c r="W36" i="2"/>
  <c r="AD69" i="2" s="1"/>
  <c r="Q18" i="2"/>
  <c r="Q17" i="2" s="1"/>
  <c r="Q24" i="2" s="1"/>
  <c r="AB50" i="2"/>
  <c r="AC43" i="2"/>
  <c r="AD58" i="2" l="1"/>
  <c r="AD57" i="2" s="1"/>
  <c r="AB78" i="2"/>
  <c r="AD65" i="2"/>
  <c r="AC64" i="2"/>
  <c r="X36" i="2"/>
  <c r="AE69" i="2" s="1"/>
  <c r="X29" i="2"/>
  <c r="W35" i="2"/>
  <c r="AD51" i="2"/>
  <c r="AD44" i="2"/>
  <c r="AD43" i="2" s="1"/>
  <c r="W28" i="2"/>
  <c r="AC50" i="2"/>
  <c r="AE58" i="2" l="1"/>
  <c r="AE57" i="2" s="1"/>
  <c r="AC78" i="2"/>
  <c r="AE51" i="2"/>
  <c r="AD64" i="2"/>
  <c r="AE65" i="2"/>
  <c r="AF65" i="2" s="1"/>
  <c r="AG65" i="2" s="1"/>
  <c r="AH65" i="2" s="1"/>
  <c r="AI65" i="2" s="1"/>
  <c r="AJ65" i="2" s="1"/>
  <c r="AK65" i="2" s="1"/>
  <c r="X28" i="2"/>
  <c r="AE44" i="2"/>
  <c r="AE43" i="2" s="1"/>
  <c r="X35" i="2"/>
  <c r="AD50" i="2"/>
  <c r="AL65" i="2" l="1"/>
  <c r="AD78" i="2"/>
  <c r="AE50" i="2"/>
  <c r="H56" i="2"/>
  <c r="H75" i="2" s="1"/>
  <c r="N79" i="2" s="1"/>
  <c r="G56" i="2"/>
  <c r="F56" i="2"/>
  <c r="D56" i="2"/>
  <c r="D75" i="2" s="1"/>
  <c r="J79" i="2" s="1"/>
  <c r="C56" i="2"/>
  <c r="C75" i="2" s="1"/>
  <c r="C26" i="2"/>
  <c r="D26" i="2"/>
  <c r="E26" i="2"/>
  <c r="E56" i="2"/>
  <c r="E75" i="2" s="1"/>
  <c r="K79" i="2" s="1"/>
  <c r="F26" i="2"/>
  <c r="G26" i="2"/>
  <c r="I26" i="2"/>
  <c r="H26" i="2"/>
  <c r="J22" i="2" l="1"/>
  <c r="Q33" i="2" s="1"/>
  <c r="X62" i="2" s="1"/>
  <c r="E76" i="2"/>
  <c r="D76" i="2"/>
  <c r="I56" i="2"/>
  <c r="G75" i="2"/>
  <c r="M79" i="2" s="1"/>
  <c r="F75" i="2"/>
  <c r="F76" i="2" l="1"/>
  <c r="L79" i="2"/>
  <c r="J21" i="2"/>
  <c r="J16" i="2" s="1"/>
  <c r="J81" i="2" s="1"/>
  <c r="Q40" i="2"/>
  <c r="Q39" i="2" s="1"/>
  <c r="G76" i="2"/>
  <c r="J56" i="2"/>
  <c r="H76" i="2"/>
  <c r="I75" i="2"/>
  <c r="X55" i="2"/>
  <c r="X54" i="2" s="1"/>
  <c r="Q32" i="2"/>
  <c r="X48" i="2"/>
  <c r="X47" i="2" s="1"/>
  <c r="AE67" i="2" l="1"/>
  <c r="AE64" i="2" s="1"/>
  <c r="X61" i="2"/>
  <c r="I76" i="2"/>
  <c r="O79" i="2"/>
  <c r="J26" i="2"/>
  <c r="K22" i="2" s="1"/>
  <c r="R40" i="2" s="1"/>
  <c r="X71" i="2"/>
  <c r="X68" i="2" s="1"/>
  <c r="K56" i="2"/>
  <c r="X49" i="2"/>
  <c r="Q34" i="2"/>
  <c r="X42" i="2"/>
  <c r="Q27" i="2"/>
  <c r="R20" i="2" s="1"/>
  <c r="J63" i="2"/>
  <c r="J75" i="2"/>
  <c r="J76" i="2" l="1"/>
  <c r="P79" i="2"/>
  <c r="AE78" i="2"/>
  <c r="R33" i="2"/>
  <c r="K21" i="2"/>
  <c r="K26" i="2" s="1"/>
  <c r="L22" i="2" s="1"/>
  <c r="Y71" i="2"/>
  <c r="Y68" i="2" s="1"/>
  <c r="X84" i="2"/>
  <c r="K63" i="2"/>
  <c r="K75" i="2"/>
  <c r="Q23" i="2"/>
  <c r="R18" i="2" s="1"/>
  <c r="Q41" i="2"/>
  <c r="Q82" i="2"/>
  <c r="X83" i="2"/>
  <c r="L56" i="2"/>
  <c r="R39" i="2"/>
  <c r="R32" i="2" l="1"/>
  <c r="R27" i="2" s="1"/>
  <c r="R82" i="2" s="1"/>
  <c r="Y62" i="2"/>
  <c r="K76" i="2"/>
  <c r="Q79" i="2"/>
  <c r="K16" i="2"/>
  <c r="K81" i="2" s="1"/>
  <c r="Y55" i="2"/>
  <c r="Y54" i="2" s="1"/>
  <c r="Y49" i="2" s="1"/>
  <c r="Y48" i="2"/>
  <c r="Y47" i="2" s="1"/>
  <c r="Y42" i="2" s="1"/>
  <c r="L75" i="2"/>
  <c r="L63" i="2"/>
  <c r="S40" i="2"/>
  <c r="Z71" i="2" s="1"/>
  <c r="S33" i="2"/>
  <c r="Z62" i="2" s="1"/>
  <c r="M56" i="2"/>
  <c r="Y38" i="2"/>
  <c r="Y31" i="2"/>
  <c r="AF60" i="2" s="1"/>
  <c r="R19" i="2"/>
  <c r="R34" i="2"/>
  <c r="L21" i="2"/>
  <c r="Y36" i="2"/>
  <c r="Y29" i="2"/>
  <c r="AF58" i="2" s="1"/>
  <c r="R17" i="2"/>
  <c r="R41" i="2" l="1"/>
  <c r="AF67" i="2"/>
  <c r="AF64" i="2" s="1"/>
  <c r="AF78" i="2" s="1"/>
  <c r="Y61" i="2"/>
  <c r="L76" i="2"/>
  <c r="R79" i="2"/>
  <c r="R23" i="2"/>
  <c r="S39" i="2"/>
  <c r="S34" i="2" s="1"/>
  <c r="AF46" i="2"/>
  <c r="AF45" i="2" s="1"/>
  <c r="AF53" i="2"/>
  <c r="AF52" i="2" s="1"/>
  <c r="Y30" i="2"/>
  <c r="Y84" i="2"/>
  <c r="Z48" i="2"/>
  <c r="Z47" i="2" s="1"/>
  <c r="Z55" i="2"/>
  <c r="Z54" i="2" s="1"/>
  <c r="S32" i="2"/>
  <c r="N56" i="2"/>
  <c r="AF51" i="2"/>
  <c r="AF50" i="2" s="1"/>
  <c r="AF44" i="2"/>
  <c r="AF43" i="2" s="1"/>
  <c r="Y28" i="2"/>
  <c r="Y37" i="2"/>
  <c r="AF70" i="2"/>
  <c r="Z68" i="2"/>
  <c r="Y35" i="2"/>
  <c r="AF69" i="2"/>
  <c r="L16" i="2"/>
  <c r="L81" i="2" s="1"/>
  <c r="L26" i="2"/>
  <c r="M22" i="2" s="1"/>
  <c r="M63" i="2"/>
  <c r="M75" i="2"/>
  <c r="Y83" i="2"/>
  <c r="R24" i="2"/>
  <c r="R25" i="2"/>
  <c r="S20" i="2" s="1"/>
  <c r="S19" i="2" s="1"/>
  <c r="AG67" i="2" l="1"/>
  <c r="AG64" i="2" s="1"/>
  <c r="Z61" i="2"/>
  <c r="AM66" i="2"/>
  <c r="AF59" i="2"/>
  <c r="AM65" i="2"/>
  <c r="AF57" i="2"/>
  <c r="M76" i="2"/>
  <c r="S79" i="2"/>
  <c r="S18" i="2"/>
  <c r="Z36" i="2" s="1"/>
  <c r="Z35" i="2" s="1"/>
  <c r="S25" i="2"/>
  <c r="Z42" i="2"/>
  <c r="N63" i="2"/>
  <c r="N75" i="2"/>
  <c r="O56" i="2"/>
  <c r="S27" i="2"/>
  <c r="Z31" i="2"/>
  <c r="Z38" i="2"/>
  <c r="Z37" i="2" s="1"/>
  <c r="T33" i="2"/>
  <c r="T40" i="2"/>
  <c r="M21" i="2"/>
  <c r="Z49" i="2"/>
  <c r="T32" i="2" l="1"/>
  <c r="T27" i="2" s="1"/>
  <c r="AA62" i="2"/>
  <c r="AH67" i="2" s="1"/>
  <c r="Z30" i="2"/>
  <c r="AG60" i="2"/>
  <c r="AN66" i="2" s="1"/>
  <c r="AG78" i="2"/>
  <c r="N76" i="2"/>
  <c r="T79" i="2"/>
  <c r="S17" i="2"/>
  <c r="S24" i="2" s="1"/>
  <c r="Z29" i="2"/>
  <c r="AG69" i="2"/>
  <c r="AG70" i="2"/>
  <c r="S23" i="2"/>
  <c r="S41" i="2"/>
  <c r="S82" i="2"/>
  <c r="P56" i="2"/>
  <c r="Z83" i="2"/>
  <c r="O75" i="2"/>
  <c r="O63" i="2"/>
  <c r="T39" i="2"/>
  <c r="AA71" i="2"/>
  <c r="M26" i="2"/>
  <c r="N22" i="2" s="1"/>
  <c r="M16" i="2"/>
  <c r="M81" i="2" s="1"/>
  <c r="AA55" i="2"/>
  <c r="AA54" i="2" s="1"/>
  <c r="AA48" i="2"/>
  <c r="AA47" i="2" s="1"/>
  <c r="Z84" i="2"/>
  <c r="AG53" i="2"/>
  <c r="AG52" i="2" s="1"/>
  <c r="AG46" i="2"/>
  <c r="AG45" i="2" s="1"/>
  <c r="T20" i="2"/>
  <c r="Z28" i="2" l="1"/>
  <c r="AG58" i="2"/>
  <c r="AA61" i="2"/>
  <c r="AG59" i="2"/>
  <c r="O76" i="2"/>
  <c r="U79" i="2"/>
  <c r="AG44" i="2"/>
  <c r="AG43" i="2" s="1"/>
  <c r="AG51" i="2"/>
  <c r="AG50" i="2" s="1"/>
  <c r="T18" i="2"/>
  <c r="AA36" i="2" s="1"/>
  <c r="T34" i="2"/>
  <c r="T23" i="2" s="1"/>
  <c r="Q56" i="2"/>
  <c r="U40" i="2"/>
  <c r="U39" i="2" s="1"/>
  <c r="U33" i="2"/>
  <c r="AB62" i="2" s="1"/>
  <c r="AA42" i="2"/>
  <c r="AA31" i="2"/>
  <c r="AH60" i="2" s="1"/>
  <c r="AA38" i="2"/>
  <c r="T19" i="2"/>
  <c r="AH64" i="2"/>
  <c r="P75" i="2"/>
  <c r="P63" i="2"/>
  <c r="AA68" i="2"/>
  <c r="AA49" i="2"/>
  <c r="T82" i="2"/>
  <c r="N21" i="2"/>
  <c r="AN65" i="2" l="1"/>
  <c r="AG57" i="2"/>
  <c r="P76" i="2"/>
  <c r="V79" i="2"/>
  <c r="AH78" i="2"/>
  <c r="AB71" i="2"/>
  <c r="AB68" i="2" s="1"/>
  <c r="T41" i="2"/>
  <c r="T17" i="2"/>
  <c r="T24" i="2" s="1"/>
  <c r="U18" i="2" s="1"/>
  <c r="AA29" i="2"/>
  <c r="R56" i="2"/>
  <c r="Q63" i="2"/>
  <c r="Q75" i="2"/>
  <c r="N26" i="2"/>
  <c r="N16" i="2"/>
  <c r="N81" i="2" s="1"/>
  <c r="AO66" i="2"/>
  <c r="AH53" i="2"/>
  <c r="AH52" i="2" s="1"/>
  <c r="AH46" i="2"/>
  <c r="AH45" i="2" s="1"/>
  <c r="AA30" i="2"/>
  <c r="AA83" i="2"/>
  <c r="U34" i="2"/>
  <c r="AA84" i="2"/>
  <c r="T25" i="2"/>
  <c r="U20" i="2" s="1"/>
  <c r="AH70" i="2"/>
  <c r="AA37" i="2"/>
  <c r="AA35" i="2"/>
  <c r="AH69" i="2"/>
  <c r="AB55" i="2"/>
  <c r="AB54" i="2" s="1"/>
  <c r="AB48" i="2"/>
  <c r="AB47" i="2" s="1"/>
  <c r="AI67" i="2"/>
  <c r="U32" i="2"/>
  <c r="AH44" i="2" l="1"/>
  <c r="AH43" i="2" s="1"/>
  <c r="AH58" i="2"/>
  <c r="AB61" i="2"/>
  <c r="AH59" i="2"/>
  <c r="Q76" i="2"/>
  <c r="W79" i="2"/>
  <c r="AO65" i="2"/>
  <c r="AA28" i="2"/>
  <c r="AH51" i="2"/>
  <c r="AH50" i="2" s="1"/>
  <c r="O22" i="2"/>
  <c r="V33" i="2" s="1"/>
  <c r="AB29" i="2"/>
  <c r="AI58" i="2" s="1"/>
  <c r="AB36" i="2"/>
  <c r="AI69" i="2" s="1"/>
  <c r="AB42" i="2"/>
  <c r="U27" i="2"/>
  <c r="AB38" i="2"/>
  <c r="AI70" i="2" s="1"/>
  <c r="AB31" i="2"/>
  <c r="R75" i="2"/>
  <c r="R63" i="2"/>
  <c r="U17" i="2"/>
  <c r="AI64" i="2"/>
  <c r="AB49" i="2"/>
  <c r="U19" i="2"/>
  <c r="S56" i="2"/>
  <c r="V32" i="2" l="1"/>
  <c r="V27" i="2" s="1"/>
  <c r="AC62" i="2"/>
  <c r="AB30" i="2"/>
  <c r="AI60" i="2"/>
  <c r="AP66" i="2" s="1"/>
  <c r="AH57" i="2"/>
  <c r="R76" i="2"/>
  <c r="X79" i="2"/>
  <c r="AI78" i="2"/>
  <c r="V40" i="2"/>
  <c r="AC71" i="2" s="1"/>
  <c r="O21" i="2"/>
  <c r="O16" i="2" s="1"/>
  <c r="O81" i="2" s="1"/>
  <c r="AB28" i="2"/>
  <c r="AB35" i="2"/>
  <c r="AB37" i="2"/>
  <c r="U25" i="2"/>
  <c r="V20" i="2" s="1"/>
  <c r="T56" i="2"/>
  <c r="AB83" i="2"/>
  <c r="U24" i="2"/>
  <c r="S75" i="2"/>
  <c r="S63" i="2"/>
  <c r="U23" i="2"/>
  <c r="U41" i="2"/>
  <c r="U82" i="2"/>
  <c r="AI53" i="2"/>
  <c r="AI52" i="2" s="1"/>
  <c r="AI46" i="2"/>
  <c r="AI45" i="2" s="1"/>
  <c r="AC55" i="2"/>
  <c r="AC54" i="2" s="1"/>
  <c r="AC48" i="2"/>
  <c r="AC47" i="2" s="1"/>
  <c r="AB84" i="2"/>
  <c r="AI51" i="2"/>
  <c r="AI50" i="2" s="1"/>
  <c r="AP65" i="2"/>
  <c r="AI44" i="2"/>
  <c r="AI43" i="2" s="1"/>
  <c r="AJ67" i="2" l="1"/>
  <c r="AJ64" i="2" s="1"/>
  <c r="AC61" i="2"/>
  <c r="AI59" i="2"/>
  <c r="AI57" i="2"/>
  <c r="S76" i="2"/>
  <c r="Y79" i="2"/>
  <c r="V39" i="2"/>
  <c r="V34" i="2" s="1"/>
  <c r="V41" i="2" s="1"/>
  <c r="O26" i="2"/>
  <c r="P22" i="2" s="1"/>
  <c r="P21" i="2" s="1"/>
  <c r="V18" i="2"/>
  <c r="V17" i="2" s="1"/>
  <c r="V24" i="2" s="1"/>
  <c r="AC49" i="2"/>
  <c r="AC31" i="2"/>
  <c r="AJ60" i="2" s="1"/>
  <c r="AC38" i="2"/>
  <c r="U56" i="2"/>
  <c r="V19" i="2"/>
  <c r="AC68" i="2"/>
  <c r="T63" i="2"/>
  <c r="T75" i="2"/>
  <c r="AC42" i="2"/>
  <c r="V82" i="2"/>
  <c r="T76" i="2" l="1"/>
  <c r="Z79" i="2"/>
  <c r="AJ78" i="2"/>
  <c r="W33" i="2"/>
  <c r="AD62" i="2" s="1"/>
  <c r="W40" i="2"/>
  <c r="P16" i="2"/>
  <c r="P81" i="2" s="1"/>
  <c r="P26" i="2"/>
  <c r="V23" i="2"/>
  <c r="W18" i="2" s="1"/>
  <c r="AC36" i="2"/>
  <c r="AJ69" i="2" s="1"/>
  <c r="AC29" i="2"/>
  <c r="U75" i="2"/>
  <c r="U63" i="2"/>
  <c r="AC84" i="2"/>
  <c r="AC37" i="2"/>
  <c r="AJ70" i="2"/>
  <c r="AJ46" i="2"/>
  <c r="AJ45" i="2" s="1"/>
  <c r="AQ66" i="2"/>
  <c r="AJ53" i="2"/>
  <c r="AJ52" i="2" s="1"/>
  <c r="AC30" i="2"/>
  <c r="AC83" i="2"/>
  <c r="V25" i="2"/>
  <c r="W20" i="2" s="1"/>
  <c r="W19" i="2" s="1"/>
  <c r="V56" i="2"/>
  <c r="AJ44" i="2" l="1"/>
  <c r="AJ43" i="2" s="1"/>
  <c r="AJ58" i="2"/>
  <c r="AJ59" i="2"/>
  <c r="U76" i="2"/>
  <c r="AA79" i="2"/>
  <c r="AC35" i="2"/>
  <c r="Q22" i="2"/>
  <c r="Q21" i="2" s="1"/>
  <c r="W39" i="2"/>
  <c r="AD71" i="2"/>
  <c r="W32" i="2"/>
  <c r="AD48" i="2"/>
  <c r="AD47" i="2" s="1"/>
  <c r="AD42" i="2" s="1"/>
  <c r="AD83" i="2" s="1"/>
  <c r="AD55" i="2"/>
  <c r="AD54" i="2" s="1"/>
  <c r="AD49" i="2" s="1"/>
  <c r="AD84" i="2" s="1"/>
  <c r="AC28" i="2"/>
  <c r="AJ51" i="2"/>
  <c r="AJ50" i="2" s="1"/>
  <c r="W25" i="2"/>
  <c r="AD29" i="2"/>
  <c r="AK58" i="2" s="1"/>
  <c r="AD36" i="2"/>
  <c r="AK69" i="2" s="1"/>
  <c r="W17" i="2"/>
  <c r="AD31" i="2"/>
  <c r="AK60" i="2" s="1"/>
  <c r="AD38" i="2"/>
  <c r="AK70" i="2" s="1"/>
  <c r="V75" i="2"/>
  <c r="V63" i="2"/>
  <c r="W56" i="2"/>
  <c r="AK67" i="2" l="1"/>
  <c r="AK64" i="2" s="1"/>
  <c r="AK78" i="2" s="1"/>
  <c r="AD61" i="2"/>
  <c r="AQ65" i="2"/>
  <c r="AJ57" i="2"/>
  <c r="V76" i="2"/>
  <c r="AB79" i="2"/>
  <c r="W27" i="2"/>
  <c r="AD68" i="2"/>
  <c r="W34" i="2"/>
  <c r="Q16" i="2"/>
  <c r="Q81" i="2" s="1"/>
  <c r="Q26" i="2"/>
  <c r="X33" i="2"/>
  <c r="X40" i="2"/>
  <c r="AE71" i="2" s="1"/>
  <c r="AD35" i="2"/>
  <c r="AK46" i="2"/>
  <c r="AK45" i="2" s="1"/>
  <c r="AR66" i="2"/>
  <c r="AK53" i="2"/>
  <c r="AK52" i="2" s="1"/>
  <c r="W24" i="2"/>
  <c r="AD37" i="2"/>
  <c r="X56" i="2"/>
  <c r="W75" i="2"/>
  <c r="W63" i="2"/>
  <c r="AD30" i="2"/>
  <c r="AR65" i="2"/>
  <c r="AK51" i="2"/>
  <c r="AK50" i="2" s="1"/>
  <c r="AK44" i="2"/>
  <c r="AK43" i="2" s="1"/>
  <c r="AD28" i="2"/>
  <c r="X32" i="2" l="1"/>
  <c r="AE62" i="2"/>
  <c r="AK59" i="2"/>
  <c r="AK57" i="2"/>
  <c r="W76" i="2"/>
  <c r="AC79" i="2"/>
  <c r="W23" i="2"/>
  <c r="X18" i="2" s="1"/>
  <c r="AE36" i="2" s="1"/>
  <c r="X39" i="2"/>
  <c r="X34" i="2" s="1"/>
  <c r="X27" i="2"/>
  <c r="AE68" i="2"/>
  <c r="AE55" i="2"/>
  <c r="AE54" i="2" s="1"/>
  <c r="AE49" i="2" s="1"/>
  <c r="AE84" i="2" s="1"/>
  <c r="AL67" i="2"/>
  <c r="AL64" i="2" s="1"/>
  <c r="AE48" i="2"/>
  <c r="AE47" i="2" s="1"/>
  <c r="AE42" i="2" s="1"/>
  <c r="AE83" i="2" s="1"/>
  <c r="W82" i="2"/>
  <c r="W41" i="2"/>
  <c r="R22" i="2"/>
  <c r="R21" i="2" s="1"/>
  <c r="X20" i="2"/>
  <c r="Y56" i="2"/>
  <c r="X75" i="2"/>
  <c r="X63" i="2"/>
  <c r="AE61" i="2" l="1"/>
  <c r="AL78" i="2"/>
  <c r="X76" i="2"/>
  <c r="AD79" i="2"/>
  <c r="X17" i="2"/>
  <c r="X24" i="2" s="1"/>
  <c r="R16" i="2"/>
  <c r="R81" i="2" s="1"/>
  <c r="R26" i="2"/>
  <c r="S22" i="2" s="1"/>
  <c r="S21" i="2" s="1"/>
  <c r="X19" i="2"/>
  <c r="AE31" i="2"/>
  <c r="AL60" i="2" s="1"/>
  <c r="AE38" i="2"/>
  <c r="AE29" i="2"/>
  <c r="Y40" i="2"/>
  <c r="Y33" i="2"/>
  <c r="AF62" i="2" s="1"/>
  <c r="X82" i="2"/>
  <c r="X41" i="2"/>
  <c r="X23" i="2"/>
  <c r="Z56" i="2"/>
  <c r="Y75" i="2"/>
  <c r="Y63" i="2"/>
  <c r="AE35" i="2"/>
  <c r="AL69" i="2"/>
  <c r="AE28" i="2" l="1"/>
  <c r="AL58" i="2"/>
  <c r="Y76" i="2"/>
  <c r="AE79" i="2"/>
  <c r="Y18" i="2"/>
  <c r="Y17" i="2" s="1"/>
  <c r="Y24" i="2" s="1"/>
  <c r="AL51" i="2"/>
  <c r="AL50" i="2" s="1"/>
  <c r="AL44" i="2"/>
  <c r="AL43" i="2" s="1"/>
  <c r="S16" i="2"/>
  <c r="S81" i="2" s="1"/>
  <c r="S26" i="2"/>
  <c r="T22" i="2" s="1"/>
  <c r="T21" i="2" s="1"/>
  <c r="Y39" i="2"/>
  <c r="AF71" i="2"/>
  <c r="AL70" i="2"/>
  <c r="AE37" i="2"/>
  <c r="AE30" i="2"/>
  <c r="AL53" i="2"/>
  <c r="AL52" i="2" s="1"/>
  <c r="AL46" i="2"/>
  <c r="AL45" i="2" s="1"/>
  <c r="X25" i="2"/>
  <c r="Y20" i="2" s="1"/>
  <c r="Y19" i="2" s="1"/>
  <c r="Y25" i="2" s="1"/>
  <c r="Z40" i="2"/>
  <c r="Z33" i="2"/>
  <c r="AG62" i="2" s="1"/>
  <c r="AM67" i="2"/>
  <c r="AM64" i="2" s="1"/>
  <c r="AF48" i="2"/>
  <c r="AF47" i="2" s="1"/>
  <c r="AF42" i="2" s="1"/>
  <c r="AF83" i="2" s="1"/>
  <c r="AF55" i="2"/>
  <c r="AF54" i="2" s="1"/>
  <c r="AF49" i="2" s="1"/>
  <c r="AF84" i="2" s="1"/>
  <c r="Y32" i="2"/>
  <c r="AA56" i="2"/>
  <c r="Z63" i="2"/>
  <c r="Z75" i="2"/>
  <c r="AF61" i="2" l="1"/>
  <c r="AS66" i="2"/>
  <c r="AL59" i="2"/>
  <c r="AS65" i="2"/>
  <c r="AL57" i="2"/>
  <c r="AM78" i="2"/>
  <c r="Z76" i="2"/>
  <c r="AF79" i="2"/>
  <c r="AF29" i="2"/>
  <c r="AF36" i="2"/>
  <c r="AF35" i="2" s="1"/>
  <c r="T26" i="2"/>
  <c r="U22" i="2" s="1"/>
  <c r="U21" i="2" s="1"/>
  <c r="T16" i="2"/>
  <c r="T81" i="2" s="1"/>
  <c r="AG48" i="2"/>
  <c r="AG47" i="2" s="1"/>
  <c r="AG42" i="2" s="1"/>
  <c r="AG83" i="2" s="1"/>
  <c r="AG55" i="2"/>
  <c r="AG54" i="2" s="1"/>
  <c r="AG49" i="2" s="1"/>
  <c r="AG84" i="2" s="1"/>
  <c r="AN67" i="2"/>
  <c r="AN64" i="2" s="1"/>
  <c r="AF68" i="2"/>
  <c r="AG71" i="2"/>
  <c r="AF38" i="2"/>
  <c r="AM70" i="2" s="1"/>
  <c r="AF31" i="2"/>
  <c r="Z39" i="2"/>
  <c r="Z34" i="2" s="1"/>
  <c r="Y34" i="2"/>
  <c r="Z32" i="2"/>
  <c r="Z27" i="2" s="1"/>
  <c r="Y27" i="2"/>
  <c r="Z20" i="2" s="1"/>
  <c r="AA40" i="2"/>
  <c r="AA33" i="2"/>
  <c r="AH62" i="2" s="1"/>
  <c r="AA63" i="2"/>
  <c r="AA75" i="2"/>
  <c r="AB56" i="2"/>
  <c r="AF30" i="2" l="1"/>
  <c r="AM60" i="2"/>
  <c r="AT66" i="2" s="1"/>
  <c r="AM51" i="2"/>
  <c r="AM50" i="2" s="1"/>
  <c r="AM58" i="2"/>
  <c r="AG61" i="2"/>
  <c r="AN78" i="2"/>
  <c r="AA76" i="2"/>
  <c r="AG79" i="2"/>
  <c r="AM69" i="2"/>
  <c r="AM44" i="2"/>
  <c r="AM43" i="2" s="1"/>
  <c r="AF28" i="2"/>
  <c r="AT65" i="2"/>
  <c r="AF37" i="2"/>
  <c r="U16" i="2"/>
  <c r="U81" i="2" s="1"/>
  <c r="U26" i="2"/>
  <c r="V22" i="2" s="1"/>
  <c r="V21" i="2" s="1"/>
  <c r="V16" i="2" s="1"/>
  <c r="Z82" i="2"/>
  <c r="Z41" i="2"/>
  <c r="Z23" i="2"/>
  <c r="AM46" i="2"/>
  <c r="AM45" i="2" s="1"/>
  <c r="AM53" i="2"/>
  <c r="AM52" i="2" s="1"/>
  <c r="Z19" i="2"/>
  <c r="Z25" i="2" s="1"/>
  <c r="AA20" i="2" s="1"/>
  <c r="AA19" i="2" s="1"/>
  <c r="AG31" i="2"/>
  <c r="AN60" i="2" s="1"/>
  <c r="AG38" i="2"/>
  <c r="AA32" i="2"/>
  <c r="AO67" i="2"/>
  <c r="AO64" i="2" s="1"/>
  <c r="AH55" i="2"/>
  <c r="AH54" i="2" s="1"/>
  <c r="AH49" i="2" s="1"/>
  <c r="AH84" i="2" s="1"/>
  <c r="AH48" i="2"/>
  <c r="AH47" i="2" s="1"/>
  <c r="AH42" i="2" s="1"/>
  <c r="AH83" i="2" s="1"/>
  <c r="AG68" i="2"/>
  <c r="AH71" i="2"/>
  <c r="Y23" i="2"/>
  <c r="Z18" i="2" s="1"/>
  <c r="Y41" i="2"/>
  <c r="Y82" i="2"/>
  <c r="AA39" i="2"/>
  <c r="AA34" i="2" s="1"/>
  <c r="AB33" i="2"/>
  <c r="AI62" i="2" s="1"/>
  <c r="AB40" i="2"/>
  <c r="AB75" i="2"/>
  <c r="AB63" i="2"/>
  <c r="AC56" i="2"/>
  <c r="AH61" i="2" l="1"/>
  <c r="AM59" i="2"/>
  <c r="AM57" i="2"/>
  <c r="AO78" i="2"/>
  <c r="AB76" i="2"/>
  <c r="AH79" i="2"/>
  <c r="V81" i="2"/>
  <c r="AB39" i="2"/>
  <c r="AB34" i="2" s="1"/>
  <c r="AH38" i="2"/>
  <c r="AH31" i="2"/>
  <c r="AO60" i="2" s="1"/>
  <c r="AC33" i="2"/>
  <c r="AJ62" i="2" s="1"/>
  <c r="V26" i="2"/>
  <c r="W22" i="2" s="1"/>
  <c r="AD40" i="2" s="1"/>
  <c r="AC40" i="2"/>
  <c r="AP67" i="2"/>
  <c r="AP64" i="2" s="1"/>
  <c r="AI55" i="2"/>
  <c r="AI54" i="2" s="1"/>
  <c r="AI49" i="2" s="1"/>
  <c r="AI84" i="2" s="1"/>
  <c r="AI48" i="2"/>
  <c r="AI47" i="2" s="1"/>
  <c r="AI42" i="2" s="1"/>
  <c r="AI83" i="2" s="1"/>
  <c r="AA27" i="2"/>
  <c r="AB32" i="2"/>
  <c r="AB27" i="2" s="1"/>
  <c r="AN70" i="2"/>
  <c r="AG37" i="2"/>
  <c r="AG29" i="2"/>
  <c r="AN58" i="2" s="1"/>
  <c r="AG36" i="2"/>
  <c r="Z17" i="2"/>
  <c r="Z24" i="2" s="1"/>
  <c r="AA18" i="2" s="1"/>
  <c r="AA17" i="2" s="1"/>
  <c r="AA24" i="2" s="1"/>
  <c r="AU66" i="2"/>
  <c r="AN53" i="2"/>
  <c r="AN52" i="2" s="1"/>
  <c r="AN46" i="2"/>
  <c r="AN45" i="2" s="1"/>
  <c r="AG30" i="2"/>
  <c r="AH68" i="2"/>
  <c r="AI71" i="2"/>
  <c r="AI68" i="2" s="1"/>
  <c r="AC75" i="2"/>
  <c r="AC63" i="2"/>
  <c r="AD56" i="2"/>
  <c r="AA25" i="2"/>
  <c r="AI61" i="2" l="1"/>
  <c r="AJ61" i="2" s="1"/>
  <c r="AN59" i="2"/>
  <c r="AO59" i="2" s="1"/>
  <c r="AO53" i="2"/>
  <c r="AH37" i="2"/>
  <c r="AC76" i="2"/>
  <c r="AI79" i="2"/>
  <c r="AP78" i="2"/>
  <c r="AO46" i="2"/>
  <c r="AO45" i="2" s="1"/>
  <c r="AJ55" i="2"/>
  <c r="AJ54" i="2" s="1"/>
  <c r="AJ49" i="2" s="1"/>
  <c r="AJ84" i="2" s="1"/>
  <c r="AJ48" i="2"/>
  <c r="AJ47" i="2" s="1"/>
  <c r="AJ42" i="2" s="1"/>
  <c r="AJ83" i="2" s="1"/>
  <c r="AD33" i="2"/>
  <c r="W21" i="2"/>
  <c r="W26" i="2" s="1"/>
  <c r="X22" i="2" s="1"/>
  <c r="X21" i="2" s="1"/>
  <c r="AC39" i="2"/>
  <c r="AC34" i="2" s="1"/>
  <c r="AO70" i="2"/>
  <c r="AB82" i="2"/>
  <c r="AQ67" i="2"/>
  <c r="AQ64" i="2" s="1"/>
  <c r="AV66" i="2"/>
  <c r="AB20" i="2"/>
  <c r="AI31" i="2" s="1"/>
  <c r="AP60" i="2" s="1"/>
  <c r="AH36" i="2"/>
  <c r="AB23" i="2"/>
  <c r="AC32" i="2"/>
  <c r="AC27" i="2" s="1"/>
  <c r="AC82" i="2" s="1"/>
  <c r="AH30" i="2"/>
  <c r="AH29" i="2"/>
  <c r="AB41" i="2"/>
  <c r="AJ71" i="2"/>
  <c r="AK71" i="2" s="1"/>
  <c r="AO52" i="2"/>
  <c r="AA41" i="2"/>
  <c r="AA82" i="2"/>
  <c r="AA23" i="2"/>
  <c r="AB18" i="2" s="1"/>
  <c r="AG35" i="2"/>
  <c r="AN69" i="2"/>
  <c r="AU65" i="2"/>
  <c r="AN44" i="2"/>
  <c r="AN43" i="2" s="1"/>
  <c r="AG28" i="2"/>
  <c r="AN51" i="2"/>
  <c r="AN50" i="2" s="1"/>
  <c r="AD63" i="2"/>
  <c r="AD75" i="2"/>
  <c r="AK48" i="2"/>
  <c r="AE56" i="2"/>
  <c r="AK55" i="2" l="1"/>
  <c r="AK54" i="2" s="1"/>
  <c r="AK49" i="2" s="1"/>
  <c r="AK84" i="2" s="1"/>
  <c r="AK62" i="2"/>
  <c r="AR67" i="2" s="1"/>
  <c r="AR64" i="2" s="1"/>
  <c r="AO51" i="2"/>
  <c r="AO58" i="2"/>
  <c r="AV65" i="2" s="1"/>
  <c r="AN57" i="2"/>
  <c r="AQ78" i="2"/>
  <c r="W16" i="2"/>
  <c r="W81" i="2" s="1"/>
  <c r="AD76" i="2"/>
  <c r="AJ79" i="2"/>
  <c r="AD32" i="2"/>
  <c r="AD27" i="2" s="1"/>
  <c r="AD82" i="2" s="1"/>
  <c r="AO44" i="2"/>
  <c r="AO43" i="2" s="1"/>
  <c r="AD39" i="2"/>
  <c r="AD34" i="2" s="1"/>
  <c r="AB19" i="2"/>
  <c r="AB25" i="2" s="1"/>
  <c r="AC20" i="2" s="1"/>
  <c r="AC19" i="2" s="1"/>
  <c r="AJ68" i="2"/>
  <c r="AI38" i="2"/>
  <c r="AP70" i="2" s="1"/>
  <c r="AO69" i="2"/>
  <c r="AH35" i="2"/>
  <c r="AC23" i="2"/>
  <c r="AC41" i="2"/>
  <c r="AK47" i="2"/>
  <c r="AK42" i="2" s="1"/>
  <c r="AK83" i="2" s="1"/>
  <c r="AB17" i="2"/>
  <c r="AB24" i="2" s="1"/>
  <c r="AC18" i="2" s="1"/>
  <c r="AC17" i="2" s="1"/>
  <c r="AC24" i="2" s="1"/>
  <c r="AI29" i="2"/>
  <c r="AP58" i="2" s="1"/>
  <c r="AI36" i="2"/>
  <c r="AH28" i="2"/>
  <c r="AO50" i="2"/>
  <c r="X26" i="2"/>
  <c r="Y22" i="2" s="1"/>
  <c r="Y21" i="2" s="1"/>
  <c r="X16" i="2"/>
  <c r="AE40" i="2"/>
  <c r="AE33" i="2"/>
  <c r="AL62" i="2" s="1"/>
  <c r="AK68" i="2"/>
  <c r="AW66" i="2"/>
  <c r="AP46" i="2"/>
  <c r="AP45" i="2" s="1"/>
  <c r="AP53" i="2"/>
  <c r="AP52" i="2" s="1"/>
  <c r="AI30" i="2"/>
  <c r="AF56" i="2"/>
  <c r="AE63" i="2"/>
  <c r="AE75" i="2"/>
  <c r="AK61" i="2" l="1"/>
  <c r="X81" i="2"/>
  <c r="AP59" i="2"/>
  <c r="AO57" i="2"/>
  <c r="AP57" i="2" s="1"/>
  <c r="AE76" i="2"/>
  <c r="AK79" i="2"/>
  <c r="AR78" i="2"/>
  <c r="AD41" i="2"/>
  <c r="AI35" i="2"/>
  <c r="AD18" i="2"/>
  <c r="AK29" i="2" s="1"/>
  <c r="AR58" i="2" s="1"/>
  <c r="AI37" i="2"/>
  <c r="AD23" i="2"/>
  <c r="AE39" i="2"/>
  <c r="AE34" i="2" s="1"/>
  <c r="AP69" i="2"/>
  <c r="AP44" i="2"/>
  <c r="AP43" i="2" s="1"/>
  <c r="AI28" i="2"/>
  <c r="AP51" i="2"/>
  <c r="AP50" i="2" s="1"/>
  <c r="AJ36" i="2"/>
  <c r="AJ29" i="2"/>
  <c r="AW65" i="2"/>
  <c r="AL71" i="2"/>
  <c r="AL68" i="2" s="1"/>
  <c r="AL48" i="2"/>
  <c r="AL47" i="2" s="1"/>
  <c r="AL55" i="2"/>
  <c r="AL54" i="2" s="1"/>
  <c r="AS67" i="2"/>
  <c r="AE32" i="2"/>
  <c r="AF63" i="2"/>
  <c r="AF75" i="2"/>
  <c r="AG56" i="2"/>
  <c r="AJ31" i="2"/>
  <c r="AQ60" i="2" s="1"/>
  <c r="AJ38" i="2"/>
  <c r="AQ70" i="2" s="1"/>
  <c r="AF33" i="2"/>
  <c r="AM62" i="2" s="1"/>
  <c r="AF40" i="2"/>
  <c r="AC25" i="2"/>
  <c r="AD20" i="2" s="1"/>
  <c r="AD19" i="2" s="1"/>
  <c r="Y26" i="2"/>
  <c r="Z22" i="2" s="1"/>
  <c r="Z21" i="2" s="1"/>
  <c r="Y16" i="2"/>
  <c r="Y81" i="2" s="1"/>
  <c r="AQ51" i="2" l="1"/>
  <c r="AQ50" i="2" s="1"/>
  <c r="AQ58" i="2"/>
  <c r="AX65" i="2" s="1"/>
  <c r="AL61" i="2"/>
  <c r="AF76" i="2"/>
  <c r="AL79" i="2"/>
  <c r="AK36" i="2"/>
  <c r="AD17" i="2"/>
  <c r="AD24" i="2" s="1"/>
  <c r="AE18" i="2" s="1"/>
  <c r="AE17" i="2" s="1"/>
  <c r="AJ35" i="2"/>
  <c r="AQ44" i="2"/>
  <c r="AQ43" i="2" s="1"/>
  <c r="AJ28" i="2"/>
  <c r="AQ69" i="2"/>
  <c r="AM71" i="2"/>
  <c r="AM68" i="2" s="1"/>
  <c r="AJ37" i="2"/>
  <c r="AD25" i="2"/>
  <c r="AE20" i="2" s="1"/>
  <c r="AL49" i="2"/>
  <c r="AL84" i="2" s="1"/>
  <c r="AS64" i="2"/>
  <c r="AG75" i="2"/>
  <c r="AG63" i="2"/>
  <c r="AL42" i="2"/>
  <c r="AL83" i="2" s="1"/>
  <c r="AH56" i="2"/>
  <c r="Z26" i="2"/>
  <c r="AA22" i="2" s="1"/>
  <c r="Z16" i="2"/>
  <c r="Z81" i="2" s="1"/>
  <c r="AG40" i="2"/>
  <c r="AG33" i="2"/>
  <c r="AN62" i="2" s="1"/>
  <c r="AX66" i="2"/>
  <c r="AQ46" i="2"/>
  <c r="AQ45" i="2" s="1"/>
  <c r="AQ53" i="2"/>
  <c r="AQ52" i="2" s="1"/>
  <c r="AF39" i="2"/>
  <c r="AR44" i="2"/>
  <c r="AR51" i="2"/>
  <c r="AM55" i="2"/>
  <c r="AM54" i="2" s="1"/>
  <c r="AT67" i="2"/>
  <c r="AM48" i="2"/>
  <c r="AM47" i="2" s="1"/>
  <c r="AK38" i="2"/>
  <c r="AK31" i="2"/>
  <c r="AR60" i="2" s="1"/>
  <c r="AJ30" i="2"/>
  <c r="AF32" i="2"/>
  <c r="AE27" i="2"/>
  <c r="AE82" i="2" s="1"/>
  <c r="AM61" i="2" l="1"/>
  <c r="AQ59" i="2"/>
  <c r="AR69" i="2"/>
  <c r="AQ57" i="2"/>
  <c r="AR57" i="2" s="1"/>
  <c r="AS78" i="2"/>
  <c r="AG76" i="2"/>
  <c r="AM79" i="2"/>
  <c r="AK35" i="2"/>
  <c r="AR43" i="2"/>
  <c r="AY65" i="2"/>
  <c r="AR50" i="2"/>
  <c r="AK28" i="2"/>
  <c r="AN71" i="2"/>
  <c r="AN68" i="2" s="1"/>
  <c r="AK30" i="2"/>
  <c r="AK37" i="2"/>
  <c r="AT64" i="2"/>
  <c r="AM42" i="2"/>
  <c r="AM83" i="2" s="1"/>
  <c r="AM49" i="2"/>
  <c r="AM84" i="2" s="1"/>
  <c r="AE23" i="2"/>
  <c r="AE41" i="2"/>
  <c r="AG39" i="2"/>
  <c r="AF34" i="2"/>
  <c r="AH75" i="2"/>
  <c r="AH63" i="2"/>
  <c r="AH40" i="2"/>
  <c r="AH33" i="2"/>
  <c r="AO62" i="2" s="1"/>
  <c r="AG32" i="2"/>
  <c r="AF27" i="2"/>
  <c r="AF82" i="2" s="1"/>
  <c r="AE24" i="2"/>
  <c r="AL29" i="2"/>
  <c r="AS58" i="2" s="1"/>
  <c r="AL36" i="2"/>
  <c r="AA21" i="2"/>
  <c r="AR70" i="2"/>
  <c r="AI56" i="2"/>
  <c r="AL31" i="2"/>
  <c r="AS60" i="2" s="1"/>
  <c r="AL38" i="2"/>
  <c r="AU67" i="2"/>
  <c r="AN55" i="2"/>
  <c r="AN54" i="2" s="1"/>
  <c r="AN48" i="2"/>
  <c r="AN47" i="2" s="1"/>
  <c r="AR46" i="2"/>
  <c r="AR45" i="2" s="1"/>
  <c r="AR53" i="2"/>
  <c r="AR52" i="2" s="1"/>
  <c r="AY66" i="2"/>
  <c r="AE19" i="2"/>
  <c r="AN61" i="2" l="1"/>
  <c r="AL37" i="2"/>
  <c r="AR59" i="2"/>
  <c r="AT78" i="2"/>
  <c r="AH76" i="2"/>
  <c r="AN79" i="2"/>
  <c r="AL35" i="2"/>
  <c r="AO71" i="2"/>
  <c r="AO68" i="2" s="1"/>
  <c r="AS70" i="2"/>
  <c r="AL28" i="2"/>
  <c r="AS69" i="2"/>
  <c r="AU64" i="2"/>
  <c r="AN42" i="2"/>
  <c r="AN83" i="2" s="1"/>
  <c r="AN49" i="2"/>
  <c r="AN84" i="2" s="1"/>
  <c r="AJ56" i="2"/>
  <c r="AA26" i="2"/>
  <c r="AB22" i="2" s="1"/>
  <c r="AB21" i="2" s="1"/>
  <c r="AA16" i="2"/>
  <c r="AA81" i="2" s="1"/>
  <c r="AH32" i="2"/>
  <c r="AG27" i="2"/>
  <c r="AG82" i="2" s="1"/>
  <c r="AE25" i="2"/>
  <c r="AF20" i="2" s="1"/>
  <c r="AF19" i="2" s="1"/>
  <c r="AS46" i="2"/>
  <c r="AS45" i="2" s="1"/>
  <c r="AZ66" i="2"/>
  <c r="AS53" i="2"/>
  <c r="AS52" i="2" s="1"/>
  <c r="AF23" i="2"/>
  <c r="AF41" i="2"/>
  <c r="AZ65" i="2"/>
  <c r="AS51" i="2"/>
  <c r="AS50" i="2" s="1"/>
  <c r="AS44" i="2"/>
  <c r="AS43" i="2" s="1"/>
  <c r="AL30" i="2"/>
  <c r="AI63" i="2"/>
  <c r="AI75" i="2"/>
  <c r="AF18" i="2"/>
  <c r="AV67" i="2"/>
  <c r="AO48" i="2"/>
  <c r="AO47" i="2" s="1"/>
  <c r="AO55" i="2"/>
  <c r="AO54" i="2" s="1"/>
  <c r="AH39" i="2"/>
  <c r="AG34" i="2"/>
  <c r="AO61" i="2" l="1"/>
  <c r="AS59" i="2"/>
  <c r="AS57" i="2"/>
  <c r="AU78" i="2"/>
  <c r="AI76" i="2"/>
  <c r="AO79" i="2"/>
  <c r="AO49" i="2"/>
  <c r="AO84" i="2" s="1"/>
  <c r="AO42" i="2"/>
  <c r="AO83" i="2" s="1"/>
  <c r="AF25" i="2"/>
  <c r="AG20" i="2" s="1"/>
  <c r="AG19" i="2" s="1"/>
  <c r="AB26" i="2"/>
  <c r="AC22" i="2" s="1"/>
  <c r="AC21" i="2" s="1"/>
  <c r="AB16" i="2"/>
  <c r="AB81" i="2" s="1"/>
  <c r="AI40" i="2"/>
  <c r="AP71" i="2" s="1"/>
  <c r="AI33" i="2"/>
  <c r="AJ63" i="2"/>
  <c r="AJ75" i="2"/>
  <c r="AH34" i="2"/>
  <c r="AK56" i="2"/>
  <c r="AM36" i="2"/>
  <c r="AM29" i="2"/>
  <c r="AT58" i="2" s="1"/>
  <c r="AF17" i="2"/>
  <c r="AG41" i="2"/>
  <c r="AG23" i="2"/>
  <c r="AM31" i="2"/>
  <c r="AM38" i="2"/>
  <c r="AH27" i="2"/>
  <c r="AH82" i="2" s="1"/>
  <c r="AV64" i="2"/>
  <c r="AV78" i="2" s="1"/>
  <c r="AI32" i="2" l="1"/>
  <c r="AI27" i="2" s="1"/>
  <c r="AI82" i="2" s="1"/>
  <c r="AP62" i="2"/>
  <c r="AM30" i="2"/>
  <c r="AT60" i="2"/>
  <c r="BA66" i="2" s="1"/>
  <c r="AJ76" i="2"/>
  <c r="AP79" i="2"/>
  <c r="AI39" i="2"/>
  <c r="AI34" i="2" s="1"/>
  <c r="AP68" i="2"/>
  <c r="AG25" i="2"/>
  <c r="AH20" i="2" s="1"/>
  <c r="AH41" i="2"/>
  <c r="AH23" i="2"/>
  <c r="AM35" i="2"/>
  <c r="AT69" i="2"/>
  <c r="AK63" i="2"/>
  <c r="AK75" i="2"/>
  <c r="AF24" i="2"/>
  <c r="AG18" i="2" s="1"/>
  <c r="AT70" i="2"/>
  <c r="AM37" i="2"/>
  <c r="AL56" i="2"/>
  <c r="AP48" i="2"/>
  <c r="AP47" i="2" s="1"/>
  <c r="AP55" i="2"/>
  <c r="AP54" i="2" s="1"/>
  <c r="AW67" i="2"/>
  <c r="AT46" i="2"/>
  <c r="AT45" i="2" s="1"/>
  <c r="AT53" i="2"/>
  <c r="AT52" i="2" s="1"/>
  <c r="AC26" i="2"/>
  <c r="AD22" i="2" s="1"/>
  <c r="AC16" i="2"/>
  <c r="AC81" i="2" s="1"/>
  <c r="AJ40" i="2"/>
  <c r="AJ33" i="2"/>
  <c r="AQ62" i="2" s="1"/>
  <c r="BA65" i="2"/>
  <c r="AT44" i="2"/>
  <c r="AT43" i="2" s="1"/>
  <c r="AT51" i="2"/>
  <c r="AT50" i="2" s="1"/>
  <c r="AM28" i="2"/>
  <c r="AN31" i="2"/>
  <c r="AU60" i="2" s="1"/>
  <c r="AN38" i="2"/>
  <c r="AP61" i="2" l="1"/>
  <c r="AT59" i="2"/>
  <c r="AT57" i="2"/>
  <c r="AK76" i="2"/>
  <c r="AQ79" i="2"/>
  <c r="AJ39" i="2"/>
  <c r="AJ34" i="2" s="1"/>
  <c r="AO38" i="2"/>
  <c r="AO31" i="2"/>
  <c r="AV60" i="2" s="1"/>
  <c r="AN37" i="2"/>
  <c r="AU70" i="2"/>
  <c r="AM56" i="2"/>
  <c r="AN36" i="2"/>
  <c r="AU69" i="2" s="1"/>
  <c r="AN29" i="2"/>
  <c r="AU58" i="2" s="1"/>
  <c r="AQ71" i="2"/>
  <c r="AK33" i="2"/>
  <c r="AR62" i="2" s="1"/>
  <c r="AK40" i="2"/>
  <c r="AQ55" i="2"/>
  <c r="AQ54" i="2" s="1"/>
  <c r="AX67" i="2"/>
  <c r="AQ48" i="2"/>
  <c r="AQ47" i="2" s="1"/>
  <c r="AW64" i="2"/>
  <c r="AW78" i="2" s="1"/>
  <c r="AI23" i="2"/>
  <c r="AI41" i="2"/>
  <c r="AP49" i="2"/>
  <c r="AP84" i="2" s="1"/>
  <c r="AJ32" i="2"/>
  <c r="AU53" i="2"/>
  <c r="AU52" i="2" s="1"/>
  <c r="AU46" i="2"/>
  <c r="AU45" i="2" s="1"/>
  <c r="BB66" i="2"/>
  <c r="AG17" i="2"/>
  <c r="AP42" i="2"/>
  <c r="AP83" i="2" s="1"/>
  <c r="AD21" i="2"/>
  <c r="AL75" i="2"/>
  <c r="AL63" i="2"/>
  <c r="AH19" i="2"/>
  <c r="AN30" i="2"/>
  <c r="AQ61" i="2" l="1"/>
  <c r="AU59" i="2"/>
  <c r="AL76" i="2"/>
  <c r="AR79" i="2"/>
  <c r="AO30" i="2"/>
  <c r="AV70" i="2"/>
  <c r="AK39" i="2"/>
  <c r="AK34" i="2" s="1"/>
  <c r="AN35" i="2"/>
  <c r="AO37" i="2"/>
  <c r="AQ49" i="2"/>
  <c r="AQ84" i="2" s="1"/>
  <c r="AD26" i="2"/>
  <c r="AE22" i="2" s="1"/>
  <c r="AD16" i="2"/>
  <c r="AD81" i="2" s="1"/>
  <c r="AY67" i="2"/>
  <c r="AR48" i="2"/>
  <c r="AR47" i="2" s="1"/>
  <c r="AR55" i="2"/>
  <c r="AR54" i="2" s="1"/>
  <c r="AN56" i="2"/>
  <c r="AK32" i="2"/>
  <c r="AJ27" i="2"/>
  <c r="AJ82" i="2" s="1"/>
  <c r="BB65" i="2"/>
  <c r="AU44" i="2"/>
  <c r="AU43" i="2" s="1"/>
  <c r="AU51" i="2"/>
  <c r="AU50" i="2" s="1"/>
  <c r="AV46" i="2"/>
  <c r="AV45" i="2" s="1"/>
  <c r="AV53" i="2"/>
  <c r="AV52" i="2" s="1"/>
  <c r="BC66" i="2"/>
  <c r="AH25" i="2"/>
  <c r="AI20" i="2" s="1"/>
  <c r="AI19" i="2" s="1"/>
  <c r="AG24" i="2"/>
  <c r="AH18" i="2" s="1"/>
  <c r="AR71" i="2"/>
  <c r="AQ68" i="2"/>
  <c r="AQ42" i="2"/>
  <c r="AQ83" i="2" s="1"/>
  <c r="AX64" i="2"/>
  <c r="AX78" i="2" s="1"/>
  <c r="AN28" i="2"/>
  <c r="AM75" i="2"/>
  <c r="AM63" i="2"/>
  <c r="AR61" i="2" l="1"/>
  <c r="AV59" i="2"/>
  <c r="AU57" i="2"/>
  <c r="AM76" i="2"/>
  <c r="AS79" i="2"/>
  <c r="AR49" i="2"/>
  <c r="AR84" i="2" s="1"/>
  <c r="AY64" i="2"/>
  <c r="AY78" i="2" s="1"/>
  <c r="AL40" i="2"/>
  <c r="AL39" i="2" s="1"/>
  <c r="AL33" i="2"/>
  <c r="AR42" i="2"/>
  <c r="AR83" i="2" s="1"/>
  <c r="AE21" i="2"/>
  <c r="AO56" i="2"/>
  <c r="AP38" i="2"/>
  <c r="AP31" i="2"/>
  <c r="AW60" i="2" s="1"/>
  <c r="AO29" i="2"/>
  <c r="AO36" i="2"/>
  <c r="AN63" i="2"/>
  <c r="AN75" i="2"/>
  <c r="AI25" i="2"/>
  <c r="AJ20" i="2" s="1"/>
  <c r="AH17" i="2"/>
  <c r="AJ41" i="2"/>
  <c r="AJ23" i="2"/>
  <c r="AR68" i="2"/>
  <c r="AK27" i="2"/>
  <c r="AK82" i="2" s="1"/>
  <c r="AS71" i="2" l="1"/>
  <c r="AS68" i="2" s="1"/>
  <c r="AL32" i="2"/>
  <c r="AS62" i="2"/>
  <c r="AO28" i="2"/>
  <c r="AV58" i="2"/>
  <c r="AN76" i="2"/>
  <c r="AT79" i="2"/>
  <c r="AH24" i="2"/>
  <c r="AI18" i="2" s="1"/>
  <c r="AO75" i="2"/>
  <c r="AO63" i="2"/>
  <c r="AP56" i="2"/>
  <c r="AE26" i="2"/>
  <c r="AF22" i="2" s="1"/>
  <c r="AE16" i="2"/>
  <c r="AE81" i="2" s="1"/>
  <c r="AQ31" i="2"/>
  <c r="AX60" i="2" s="1"/>
  <c r="AQ38" i="2"/>
  <c r="AJ19" i="2"/>
  <c r="AL27" i="2"/>
  <c r="AL82" i="2" s="1"/>
  <c r="AW70" i="2"/>
  <c r="AP37" i="2"/>
  <c r="AO35" i="2"/>
  <c r="AV69" i="2"/>
  <c r="AZ67" i="2"/>
  <c r="AS48" i="2"/>
  <c r="AS47" i="2" s="1"/>
  <c r="AS55" i="2"/>
  <c r="AS54" i="2" s="1"/>
  <c r="AK23" i="2"/>
  <c r="AK41" i="2"/>
  <c r="AV51" i="2"/>
  <c r="AV50" i="2" s="1"/>
  <c r="AV44" i="2"/>
  <c r="AV43" i="2" s="1"/>
  <c r="BC65" i="2"/>
  <c r="AW46" i="2"/>
  <c r="AW45" i="2" s="1"/>
  <c r="AW53" i="2"/>
  <c r="AW52" i="2" s="1"/>
  <c r="BD66" i="2"/>
  <c r="AP30" i="2"/>
  <c r="AL34" i="2"/>
  <c r="AS61" i="2" l="1"/>
  <c r="AW59" i="2"/>
  <c r="AV57" i="2"/>
  <c r="AO76" i="2"/>
  <c r="AU79" i="2"/>
  <c r="AX70" i="2"/>
  <c r="AS42" i="2"/>
  <c r="AS83" i="2" s="1"/>
  <c r="AL41" i="2"/>
  <c r="AL23" i="2"/>
  <c r="AQ56" i="2"/>
  <c r="AX46" i="2"/>
  <c r="AX45" i="2" s="1"/>
  <c r="BE66" i="2"/>
  <c r="AX53" i="2"/>
  <c r="AX52" i="2" s="1"/>
  <c r="AJ25" i="2"/>
  <c r="AK20" i="2" s="1"/>
  <c r="AK19" i="2" s="1"/>
  <c r="AM33" i="2"/>
  <c r="AT62" i="2" s="1"/>
  <c r="AM40" i="2"/>
  <c r="AF21" i="2"/>
  <c r="AZ64" i="2"/>
  <c r="AZ78" i="2" s="1"/>
  <c r="AP36" i="2"/>
  <c r="AP35" i="2" s="1"/>
  <c r="AP29" i="2"/>
  <c r="AW58" i="2" s="1"/>
  <c r="AS49" i="2"/>
  <c r="AS84" i="2" s="1"/>
  <c r="AP75" i="2"/>
  <c r="AP76" i="2" s="1"/>
  <c r="AP63" i="2"/>
  <c r="AQ30" i="2"/>
  <c r="AQ37" i="2"/>
  <c r="AI17" i="2"/>
  <c r="AX59" i="2" l="1"/>
  <c r="AK25" i="2"/>
  <c r="AL20" i="2" s="1"/>
  <c r="AT71" i="2"/>
  <c r="AM39" i="2"/>
  <c r="AW69" i="2"/>
  <c r="AQ75" i="2"/>
  <c r="AQ76" i="2" s="1"/>
  <c r="AQ63" i="2"/>
  <c r="AW44" i="2"/>
  <c r="AW43" i="2" s="1"/>
  <c r="AW51" i="2"/>
  <c r="AW50" i="2" s="1"/>
  <c r="BD65" i="2"/>
  <c r="AP28" i="2"/>
  <c r="AR56" i="2"/>
  <c r="AR31" i="2"/>
  <c r="AR38" i="2"/>
  <c r="AY70" i="2" s="1"/>
  <c r="AT48" i="2"/>
  <c r="BA67" i="2"/>
  <c r="AT55" i="2"/>
  <c r="AT54" i="2" s="1"/>
  <c r="AM32" i="2"/>
  <c r="AF26" i="2"/>
  <c r="AG22" i="2" s="1"/>
  <c r="AG21" i="2" s="1"/>
  <c r="AF16" i="2"/>
  <c r="AF81" i="2" s="1"/>
  <c r="AI24" i="2"/>
  <c r="AJ18" i="2" s="1"/>
  <c r="AJ17" i="2" s="1"/>
  <c r="AR30" i="2" l="1"/>
  <c r="AY60" i="2"/>
  <c r="AT61" i="2"/>
  <c r="AW57" i="2"/>
  <c r="AR37" i="2"/>
  <c r="AG26" i="2"/>
  <c r="AH22" i="2" s="1"/>
  <c r="AG16" i="2"/>
  <c r="AG81" i="2" s="1"/>
  <c r="AS56" i="2"/>
  <c r="AM27" i="2"/>
  <c r="AM82" i="2" s="1"/>
  <c r="AT47" i="2"/>
  <c r="AM34" i="2"/>
  <c r="AN33" i="2"/>
  <c r="AN40" i="2"/>
  <c r="AN39" i="2" s="1"/>
  <c r="AT49" i="2"/>
  <c r="AT84" i="2" s="1"/>
  <c r="AT68" i="2"/>
  <c r="BA64" i="2"/>
  <c r="BA78" i="2" s="1"/>
  <c r="AR63" i="2"/>
  <c r="AR75" i="2"/>
  <c r="AR76" i="2" s="1"/>
  <c r="AS31" i="2"/>
  <c r="AS38" i="2"/>
  <c r="AZ70" i="2" s="1"/>
  <c r="AJ24" i="2"/>
  <c r="AK18" i="2" s="1"/>
  <c r="AL19" i="2"/>
  <c r="AQ29" i="2"/>
  <c r="AQ36" i="2"/>
  <c r="AQ35" i="2" s="1"/>
  <c r="BF66" i="2"/>
  <c r="AY46" i="2"/>
  <c r="AY45" i="2" s="1"/>
  <c r="AY53" i="2"/>
  <c r="AY52" i="2" s="1"/>
  <c r="AN32" i="2" l="1"/>
  <c r="AN27" i="2" s="1"/>
  <c r="AN82" i="2" s="1"/>
  <c r="AU62" i="2"/>
  <c r="BB67" i="2" s="1"/>
  <c r="AS30" i="2"/>
  <c r="AZ60" i="2"/>
  <c r="BG66" i="2" s="1"/>
  <c r="AQ28" i="2"/>
  <c r="AX58" i="2"/>
  <c r="BE65" i="2" s="1"/>
  <c r="AY59" i="2"/>
  <c r="AU71" i="2"/>
  <c r="AU68" i="2" s="1"/>
  <c r="AX69" i="2"/>
  <c r="AS37" i="2"/>
  <c r="AN34" i="2"/>
  <c r="AR36" i="2"/>
  <c r="AR29" i="2"/>
  <c r="AY58" i="2" s="1"/>
  <c r="AK17" i="2"/>
  <c r="AS75" i="2"/>
  <c r="AS76" i="2" s="1"/>
  <c r="AS63" i="2"/>
  <c r="AT56" i="2"/>
  <c r="AX51" i="2"/>
  <c r="AX50" i="2" s="1"/>
  <c r="AX44" i="2"/>
  <c r="AX43" i="2" s="1"/>
  <c r="AZ46" i="2"/>
  <c r="AZ45" i="2" s="1"/>
  <c r="AZ53" i="2"/>
  <c r="AZ52" i="2" s="1"/>
  <c r="AO33" i="2"/>
  <c r="AO40" i="2"/>
  <c r="AO39" i="2" s="1"/>
  <c r="AL25" i="2"/>
  <c r="AM20" i="2" s="1"/>
  <c r="AT42" i="2"/>
  <c r="AT83" i="2" s="1"/>
  <c r="AU48" i="2"/>
  <c r="AU55" i="2"/>
  <c r="AU54" i="2" s="1"/>
  <c r="AM23" i="2"/>
  <c r="AM41" i="2"/>
  <c r="AH21" i="2"/>
  <c r="AU47" i="2" l="1"/>
  <c r="AO32" i="2"/>
  <c r="AV62" i="2"/>
  <c r="AU61" i="2"/>
  <c r="AU56" i="2" s="1"/>
  <c r="AZ59" i="2"/>
  <c r="AX57" i="2"/>
  <c r="AV71" i="2"/>
  <c r="AV68" i="2" s="1"/>
  <c r="AT75" i="2"/>
  <c r="AT76" i="2" s="1"/>
  <c r="AY69" i="2"/>
  <c r="AR35" i="2"/>
  <c r="AO34" i="2"/>
  <c r="BF65" i="2"/>
  <c r="AY44" i="2"/>
  <c r="AY43" i="2" s="1"/>
  <c r="AY51" i="2"/>
  <c r="AY50" i="2" s="1"/>
  <c r="AU49" i="2"/>
  <c r="AU84" i="2" s="1"/>
  <c r="AT38" i="2"/>
  <c r="AT31" i="2"/>
  <c r="BA60" i="2" s="1"/>
  <c r="BB64" i="2"/>
  <c r="BB78" i="2" s="1"/>
  <c r="AR28" i="2"/>
  <c r="AO27" i="2"/>
  <c r="AO82" i="2" s="1"/>
  <c r="AT63" i="2"/>
  <c r="AK24" i="2"/>
  <c r="AL18" i="2" s="1"/>
  <c r="AM19" i="2"/>
  <c r="AV48" i="2"/>
  <c r="AV55" i="2"/>
  <c r="AV54" i="2" s="1"/>
  <c r="BC67" i="2"/>
  <c r="AH26" i="2"/>
  <c r="AI22" i="2" s="1"/>
  <c r="AI21" i="2" s="1"/>
  <c r="AH16" i="2"/>
  <c r="AH81" i="2" s="1"/>
  <c r="AN23" i="2"/>
  <c r="AN41" i="2"/>
  <c r="AV47" i="2" l="1"/>
  <c r="AV42" i="2" s="1"/>
  <c r="AU42" i="2"/>
  <c r="AU83" i="2" s="1"/>
  <c r="AV61" i="2"/>
  <c r="AV56" i="2" s="1"/>
  <c r="AY57" i="2"/>
  <c r="BC64" i="2"/>
  <c r="BC78" i="2" s="1"/>
  <c r="AI26" i="2"/>
  <c r="AJ22" i="2" s="1"/>
  <c r="AJ21" i="2" s="1"/>
  <c r="AI16" i="2"/>
  <c r="AI81" i="2" s="1"/>
  <c r="AV49" i="2"/>
  <c r="AV84" i="2" s="1"/>
  <c r="AO41" i="2"/>
  <c r="AO23" i="2"/>
  <c r="BA46" i="2"/>
  <c r="BA45" i="2" s="1"/>
  <c r="BA53" i="2"/>
  <c r="BA52" i="2" s="1"/>
  <c r="BH66" i="2"/>
  <c r="AT30" i="2"/>
  <c r="AM25" i="2"/>
  <c r="AN20" i="2" s="1"/>
  <c r="AN19" i="2" s="1"/>
  <c r="AS36" i="2"/>
  <c r="AS29" i="2"/>
  <c r="AT37" i="2"/>
  <c r="BA70" i="2"/>
  <c r="AL17" i="2"/>
  <c r="AP33" i="2"/>
  <c r="AW62" i="2" s="1"/>
  <c r="AP40" i="2"/>
  <c r="AV83" i="2" l="1"/>
  <c r="AU63" i="2"/>
  <c r="AU75" i="2"/>
  <c r="AU76" i="2" s="1"/>
  <c r="AS28" i="2"/>
  <c r="AZ58" i="2"/>
  <c r="BA59" i="2"/>
  <c r="AN25" i="2"/>
  <c r="AO20" i="2" s="1"/>
  <c r="AO19" i="2" s="1"/>
  <c r="AJ26" i="2"/>
  <c r="AK22" i="2" s="1"/>
  <c r="AJ16" i="2"/>
  <c r="AJ81" i="2" s="1"/>
  <c r="AV75" i="2"/>
  <c r="AV76" i="2" s="1"/>
  <c r="AP39" i="2"/>
  <c r="AW71" i="2"/>
  <c r="AQ40" i="2"/>
  <c r="AQ33" i="2"/>
  <c r="AX62" i="2" s="1"/>
  <c r="AW55" i="2"/>
  <c r="AW54" i="2" s="1"/>
  <c r="AW48" i="2"/>
  <c r="BD67" i="2"/>
  <c r="AP32" i="2"/>
  <c r="AV63" i="2"/>
  <c r="AU31" i="2"/>
  <c r="AU38" i="2"/>
  <c r="BB70" i="2" s="1"/>
  <c r="BG65" i="2"/>
  <c r="AZ51" i="2"/>
  <c r="AZ50" i="2" s="1"/>
  <c r="AZ44" i="2"/>
  <c r="AZ43" i="2" s="1"/>
  <c r="AL24" i="2"/>
  <c r="AM18" i="2" s="1"/>
  <c r="AS35" i="2"/>
  <c r="AZ69" i="2"/>
  <c r="AU30" i="2" l="1"/>
  <c r="BB60" i="2"/>
  <c r="AW61" i="2"/>
  <c r="AZ57" i="2"/>
  <c r="AU37" i="2"/>
  <c r="AO25" i="2"/>
  <c r="AP20" i="2" s="1"/>
  <c r="AT29" i="2"/>
  <c r="BA58" i="2" s="1"/>
  <c r="AT36" i="2"/>
  <c r="AT35" i="2" s="1"/>
  <c r="AQ32" i="2"/>
  <c r="AP27" i="2"/>
  <c r="AP82" i="2" s="1"/>
  <c r="AW47" i="2"/>
  <c r="AQ39" i="2"/>
  <c r="AP34" i="2"/>
  <c r="AM17" i="2"/>
  <c r="BD64" i="2"/>
  <c r="BD78" i="2" s="1"/>
  <c r="AW49" i="2"/>
  <c r="AW84" i="2" s="1"/>
  <c r="AR33" i="2"/>
  <c r="AY62" i="2" s="1"/>
  <c r="AR40" i="2"/>
  <c r="AX71" i="2"/>
  <c r="AW68" i="2"/>
  <c r="AK21" i="2"/>
  <c r="BE67" i="2"/>
  <c r="AX55" i="2"/>
  <c r="AX54" i="2" s="1"/>
  <c r="AX48" i="2"/>
  <c r="BB46" i="2"/>
  <c r="BB45" i="2" s="1"/>
  <c r="BB53" i="2"/>
  <c r="BB52" i="2" s="1"/>
  <c r="AV31" i="2"/>
  <c r="BC60" i="2" s="1"/>
  <c r="AV38" i="2"/>
  <c r="BC70" i="2" s="1"/>
  <c r="AX61" i="2" l="1"/>
  <c r="BI66" i="2"/>
  <c r="BB59" i="2"/>
  <c r="BA69" i="2"/>
  <c r="AX49" i="2"/>
  <c r="AX84" i="2" s="1"/>
  <c r="BE64" i="2"/>
  <c r="BE78" i="2" s="1"/>
  <c r="AR32" i="2"/>
  <c r="AQ27" i="2"/>
  <c r="AQ82" i="2" s="1"/>
  <c r="AM24" i="2"/>
  <c r="AN18" i="2" s="1"/>
  <c r="BF67" i="2"/>
  <c r="AY55" i="2"/>
  <c r="AY54" i="2" s="1"/>
  <c r="AY48" i="2"/>
  <c r="AV37" i="2"/>
  <c r="BH65" i="2"/>
  <c r="BA44" i="2"/>
  <c r="BA43" i="2" s="1"/>
  <c r="BA51" i="2"/>
  <c r="BA50" i="2" s="1"/>
  <c r="AT28" i="2"/>
  <c r="AW38" i="2"/>
  <c r="BD70" i="2" s="1"/>
  <c r="AW31" i="2"/>
  <c r="BD60" i="2" s="1"/>
  <c r="BC46" i="2"/>
  <c r="BC45" i="2" s="1"/>
  <c r="BC53" i="2"/>
  <c r="BC52" i="2" s="1"/>
  <c r="AR39" i="2"/>
  <c r="AQ34" i="2"/>
  <c r="AP19" i="2"/>
  <c r="AK26" i="2"/>
  <c r="AL22" i="2" s="1"/>
  <c r="AL21" i="2" s="1"/>
  <c r="AK16" i="2"/>
  <c r="AK81" i="2" s="1"/>
  <c r="AY71" i="2"/>
  <c r="AX68" i="2"/>
  <c r="AX47" i="2"/>
  <c r="AW42" i="2"/>
  <c r="AW83" i="2" s="1"/>
  <c r="AV30" i="2"/>
  <c r="AP41" i="2"/>
  <c r="AP23" i="2"/>
  <c r="AW56" i="2"/>
  <c r="AY61" i="2" l="1"/>
  <c r="BA57" i="2"/>
  <c r="BC59" i="2"/>
  <c r="AW63" i="2"/>
  <c r="AW75" i="2"/>
  <c r="AW76" i="2" s="1"/>
  <c r="AW37" i="2"/>
  <c r="AY49" i="2"/>
  <c r="AY84" i="2" s="1"/>
  <c r="AL26" i="2"/>
  <c r="AM22" i="2" s="1"/>
  <c r="AL16" i="2"/>
  <c r="AL81" i="2" s="1"/>
  <c r="BF64" i="2"/>
  <c r="BF78" i="2" s="1"/>
  <c r="AP25" i="2"/>
  <c r="AQ20" i="2" s="1"/>
  <c r="AQ19" i="2" s="1"/>
  <c r="AR34" i="2"/>
  <c r="AQ23" i="2"/>
  <c r="AQ41" i="2"/>
  <c r="AY68" i="2"/>
  <c r="AR27" i="2"/>
  <c r="AR82" i="2" s="1"/>
  <c r="BD53" i="2"/>
  <c r="BD52" i="2" s="1"/>
  <c r="BD46" i="2"/>
  <c r="BD45" i="2" s="1"/>
  <c r="AX56" i="2"/>
  <c r="AY47" i="2"/>
  <c r="AX42" i="2"/>
  <c r="AX83" i="2" s="1"/>
  <c r="AU29" i="2"/>
  <c r="AU36" i="2"/>
  <c r="AS40" i="2"/>
  <c r="AZ71" i="2" s="1"/>
  <c r="AS33" i="2"/>
  <c r="AW30" i="2"/>
  <c r="AN17" i="2"/>
  <c r="AS32" i="2" l="1"/>
  <c r="AZ47" i="2" s="1"/>
  <c r="AZ62" i="2"/>
  <c r="AU28" i="2"/>
  <c r="BB58" i="2"/>
  <c r="BD59" i="2"/>
  <c r="AX75" i="2"/>
  <c r="AX76" i="2" s="1"/>
  <c r="AS39" i="2"/>
  <c r="AS34" i="2" s="1"/>
  <c r="AZ68" i="2"/>
  <c r="AR41" i="2"/>
  <c r="AR23" i="2"/>
  <c r="AY56" i="2"/>
  <c r="AZ48" i="2"/>
  <c r="AZ55" i="2"/>
  <c r="AZ54" i="2" s="1"/>
  <c r="AT33" i="2"/>
  <c r="AT40" i="2"/>
  <c r="BA71" i="2" s="1"/>
  <c r="AU35" i="2"/>
  <c r="BB69" i="2"/>
  <c r="AM21" i="2"/>
  <c r="AY42" i="2"/>
  <c r="AY83" i="2" s="1"/>
  <c r="AN24" i="2"/>
  <c r="AO18" i="2" s="1"/>
  <c r="BB44" i="2"/>
  <c r="BB43" i="2" s="1"/>
  <c r="BB51" i="2"/>
  <c r="BB50" i="2" s="1"/>
  <c r="AQ25" i="2"/>
  <c r="AR20" i="2" s="1"/>
  <c r="AR19" i="2" s="1"/>
  <c r="AX63" i="2"/>
  <c r="AX31" i="2"/>
  <c r="AX38" i="2"/>
  <c r="AS27" i="2" l="1"/>
  <c r="AS82" i="2" s="1"/>
  <c r="AT32" i="2"/>
  <c r="BA47" i="2" s="1"/>
  <c r="BA62" i="2"/>
  <c r="AX30" i="2"/>
  <c r="BE60" i="2"/>
  <c r="BE59" i="2" s="1"/>
  <c r="BG67" i="2"/>
  <c r="BG64" i="2" s="1"/>
  <c r="BG78" i="2" s="1"/>
  <c r="AZ61" i="2"/>
  <c r="AZ56" i="2" s="1"/>
  <c r="AY75" i="2"/>
  <c r="AY76" i="2" s="1"/>
  <c r="BI65" i="2"/>
  <c r="BB57" i="2"/>
  <c r="AT39" i="2"/>
  <c r="AT34" i="2" s="1"/>
  <c r="AY63" i="2"/>
  <c r="BA68" i="2"/>
  <c r="AR25" i="2"/>
  <c r="AS20" i="2" s="1"/>
  <c r="AS19" i="2" s="1"/>
  <c r="AZ49" i="2"/>
  <c r="AZ84" i="2" s="1"/>
  <c r="AS41" i="2"/>
  <c r="AV29" i="2"/>
  <c r="BC58" i="2" s="1"/>
  <c r="AV36" i="2"/>
  <c r="AV35" i="2" s="1"/>
  <c r="AO17" i="2"/>
  <c r="AY31" i="2"/>
  <c r="AY38" i="2"/>
  <c r="AM26" i="2"/>
  <c r="AN22" i="2" s="1"/>
  <c r="AN21" i="2" s="1"/>
  <c r="AM16" i="2"/>
  <c r="AM81" i="2" s="1"/>
  <c r="AX37" i="2"/>
  <c r="BE70" i="2"/>
  <c r="BE46" i="2"/>
  <c r="BE45" i="2" s="1"/>
  <c r="BE53" i="2"/>
  <c r="BE52" i="2" s="1"/>
  <c r="AZ42" i="2"/>
  <c r="AZ83" i="2" s="1"/>
  <c r="BA55" i="2"/>
  <c r="BA54" i="2" s="1"/>
  <c r="BA48" i="2"/>
  <c r="AT27" i="2" l="1"/>
  <c r="AT82" i="2" s="1"/>
  <c r="BH67" i="2"/>
  <c r="AS23" i="2"/>
  <c r="AY30" i="2"/>
  <c r="BF60" i="2"/>
  <c r="BF59" i="2" s="1"/>
  <c r="BA61" i="2"/>
  <c r="BA56" i="2" s="1"/>
  <c r="BF70" i="2"/>
  <c r="AY37" i="2"/>
  <c r="BA49" i="2"/>
  <c r="BA84" i="2" s="1"/>
  <c r="BH64" i="2"/>
  <c r="BH78" i="2" s="1"/>
  <c r="AS25" i="2"/>
  <c r="AT20" i="2" s="1"/>
  <c r="AZ38" i="2"/>
  <c r="AZ31" i="2"/>
  <c r="BC69" i="2"/>
  <c r="AU33" i="2"/>
  <c r="BB62" i="2" s="1"/>
  <c r="AU40" i="2"/>
  <c r="AZ75" i="2"/>
  <c r="AZ76" i="2" s="1"/>
  <c r="BC51" i="2"/>
  <c r="BC50" i="2" s="1"/>
  <c r="BC57" i="2"/>
  <c r="BC44" i="2"/>
  <c r="BC43" i="2" s="1"/>
  <c r="AV28" i="2"/>
  <c r="AT23" i="2"/>
  <c r="AN26" i="2"/>
  <c r="AO22" i="2" s="1"/>
  <c r="AN16" i="2"/>
  <c r="AN81" i="2" s="1"/>
  <c r="BF46" i="2"/>
  <c r="BF45" i="2" s="1"/>
  <c r="BF53" i="2"/>
  <c r="BF52" i="2" s="1"/>
  <c r="AZ63" i="2"/>
  <c r="BA42" i="2"/>
  <c r="BA83" i="2" s="1"/>
  <c r="AO24" i="2"/>
  <c r="AP18" i="2" s="1"/>
  <c r="AP17" i="2" s="1"/>
  <c r="AT41" i="2" l="1"/>
  <c r="AZ30" i="2"/>
  <c r="BG60" i="2"/>
  <c r="AZ37" i="2"/>
  <c r="BA63" i="2"/>
  <c r="AP24" i="2"/>
  <c r="AQ18" i="2" s="1"/>
  <c r="BA31" i="2"/>
  <c r="BA38" i="2"/>
  <c r="BA37" i="2" s="1"/>
  <c r="BB71" i="2"/>
  <c r="AU39" i="2"/>
  <c r="AV40" i="2"/>
  <c r="AV33" i="2"/>
  <c r="BC62" i="2" s="1"/>
  <c r="BG53" i="2"/>
  <c r="BG52" i="2" s="1"/>
  <c r="BG59" i="2"/>
  <c r="BG46" i="2"/>
  <c r="BG45" i="2" s="1"/>
  <c r="BB48" i="2"/>
  <c r="BB55" i="2"/>
  <c r="BB54" i="2" s="1"/>
  <c r="AU32" i="2"/>
  <c r="AW29" i="2"/>
  <c r="BD58" i="2" s="1"/>
  <c r="AW36" i="2"/>
  <c r="AW35" i="2" s="1"/>
  <c r="AO21" i="2"/>
  <c r="BG70" i="2"/>
  <c r="BA75" i="2"/>
  <c r="BA76" i="2" s="1"/>
  <c r="AT19" i="2"/>
  <c r="BA30" i="2" l="1"/>
  <c r="BH60" i="2"/>
  <c r="BH59" i="2" s="1"/>
  <c r="BI67" i="2"/>
  <c r="BI64" i="2" s="1"/>
  <c r="BI78" i="2" s="1"/>
  <c r="BB61" i="2"/>
  <c r="BB49" i="2"/>
  <c r="BB84" i="2" s="1"/>
  <c r="AV39" i="2"/>
  <c r="AU34" i="2"/>
  <c r="BH53" i="2"/>
  <c r="BH52" i="2" s="1"/>
  <c r="BH46" i="2"/>
  <c r="BH45" i="2" s="1"/>
  <c r="BC71" i="2"/>
  <c r="BB68" i="2"/>
  <c r="AV32" i="2"/>
  <c r="AU27" i="2"/>
  <c r="AU82" i="2" s="1"/>
  <c r="BB47" i="2"/>
  <c r="AX29" i="2"/>
  <c r="BE58" i="2" s="1"/>
  <c r="AX36" i="2"/>
  <c r="AX35" i="2" s="1"/>
  <c r="BC55" i="2"/>
  <c r="BC54" i="2" s="1"/>
  <c r="BC48" i="2"/>
  <c r="AQ17" i="2"/>
  <c r="BH70" i="2"/>
  <c r="BD69" i="2"/>
  <c r="AO26" i="2"/>
  <c r="AP22" i="2" s="1"/>
  <c r="AP21" i="2" s="1"/>
  <c r="AO16" i="2"/>
  <c r="AO81" i="2" s="1"/>
  <c r="AT25" i="2"/>
  <c r="AU20" i="2" s="1"/>
  <c r="BD44" i="2"/>
  <c r="BD43" i="2" s="1"/>
  <c r="BD57" i="2"/>
  <c r="BD51" i="2"/>
  <c r="BD50" i="2" s="1"/>
  <c r="AW28" i="2"/>
  <c r="BC61" i="2" l="1"/>
  <c r="AP26" i="2"/>
  <c r="AQ22" i="2" s="1"/>
  <c r="AQ21" i="2" s="1"/>
  <c r="AP16" i="2"/>
  <c r="AP81" i="2" s="1"/>
  <c r="BC49" i="2"/>
  <c r="BC84" i="2" s="1"/>
  <c r="AU23" i="2"/>
  <c r="AU41" i="2"/>
  <c r="AV34" i="2"/>
  <c r="BB38" i="2"/>
  <c r="BB37" i="2" s="1"/>
  <c r="BB31" i="2"/>
  <c r="BI60" i="2" s="1"/>
  <c r="BC47" i="2"/>
  <c r="BB42" i="2"/>
  <c r="BB83" i="2" s="1"/>
  <c r="AX28" i="2"/>
  <c r="AV27" i="2"/>
  <c r="AV82" i="2" s="1"/>
  <c r="AQ24" i="2"/>
  <c r="AR18" i="2" s="1"/>
  <c r="AR17" i="2" s="1"/>
  <c r="BB56" i="2"/>
  <c r="BC68" i="2"/>
  <c r="BE57" i="2"/>
  <c r="BE51" i="2"/>
  <c r="BE50" i="2" s="1"/>
  <c r="BE44" i="2"/>
  <c r="BE43" i="2" s="1"/>
  <c r="AW40" i="2"/>
  <c r="BD71" i="2" s="1"/>
  <c r="AW33" i="2"/>
  <c r="BD62" i="2" s="1"/>
  <c r="BE69" i="2"/>
  <c r="AU19" i="2"/>
  <c r="BB75" i="2" l="1"/>
  <c r="BB76" i="2" s="1"/>
  <c r="BI70" i="2"/>
  <c r="AQ26" i="2"/>
  <c r="AR22" i="2" s="1"/>
  <c r="AR21" i="2" s="1"/>
  <c r="AR16" i="2" s="1"/>
  <c r="AQ16" i="2"/>
  <c r="AQ81" i="2" s="1"/>
  <c r="BD68" i="2"/>
  <c r="BI46" i="2"/>
  <c r="BI45" i="2" s="1"/>
  <c r="BI53" i="2"/>
  <c r="BI52" i="2" s="1"/>
  <c r="BI59" i="2"/>
  <c r="BB30" i="2"/>
  <c r="BD48" i="2"/>
  <c r="BD55" i="2"/>
  <c r="BD54" i="2" s="1"/>
  <c r="BD61" i="2"/>
  <c r="BC42" i="2"/>
  <c r="BC83" i="2" s="1"/>
  <c r="AR24" i="2"/>
  <c r="AS18" i="2" s="1"/>
  <c r="AS17" i="2" s="1"/>
  <c r="AW39" i="2"/>
  <c r="AU25" i="2"/>
  <c r="AV20" i="2" s="1"/>
  <c r="AV19" i="2" s="1"/>
  <c r="AW32" i="2"/>
  <c r="AY36" i="2"/>
  <c r="AY35" i="2" s="1"/>
  <c r="AY29" i="2"/>
  <c r="AV23" i="2"/>
  <c r="AV41" i="2"/>
  <c r="BC56" i="2"/>
  <c r="BB63" i="2"/>
  <c r="AX40" i="2"/>
  <c r="BE71" i="2" s="1"/>
  <c r="AX33" i="2"/>
  <c r="BE62" i="2" s="1"/>
  <c r="AY28" i="2" l="1"/>
  <c r="BF58" i="2"/>
  <c r="BF57" i="2" s="1"/>
  <c r="AR81" i="2"/>
  <c r="BC75" i="2"/>
  <c r="BC76" i="2" s="1"/>
  <c r="BE68" i="2"/>
  <c r="AV25" i="2"/>
  <c r="AW20" i="2" s="1"/>
  <c r="AW19" i="2" s="1"/>
  <c r="BF69" i="2"/>
  <c r="BC63" i="2"/>
  <c r="BD49" i="2"/>
  <c r="BD84" i="2" s="1"/>
  <c r="AX32" i="2"/>
  <c r="AW27" i="2"/>
  <c r="AW82" i="2" s="1"/>
  <c r="BD47" i="2"/>
  <c r="BD56" i="2"/>
  <c r="AS24" i="2"/>
  <c r="AT18" i="2" s="1"/>
  <c r="AT17" i="2" s="1"/>
  <c r="BC31" i="2"/>
  <c r="BC30" i="2" s="1"/>
  <c r="BC38" i="2"/>
  <c r="BC37" i="2" s="1"/>
  <c r="AX39" i="2"/>
  <c r="AW34" i="2"/>
  <c r="BE55" i="2"/>
  <c r="BE54" i="2" s="1"/>
  <c r="BE48" i="2"/>
  <c r="BE61" i="2"/>
  <c r="BF51" i="2"/>
  <c r="BF50" i="2" s="1"/>
  <c r="BF44" i="2"/>
  <c r="BF43" i="2" s="1"/>
  <c r="AZ36" i="2"/>
  <c r="AZ35" i="2" s="1"/>
  <c r="AZ29" i="2"/>
  <c r="BG58" i="2" s="1"/>
  <c r="AY33" i="2"/>
  <c r="BF62" i="2" s="1"/>
  <c r="AY40" i="2"/>
  <c r="BF71" i="2" s="1"/>
  <c r="AR26" i="2"/>
  <c r="AS22" i="2" s="1"/>
  <c r="AT24" i="2" l="1"/>
  <c r="AU18" i="2" s="1"/>
  <c r="AU17" i="2" s="1"/>
  <c r="BF55" i="2"/>
  <c r="BF54" i="2" s="1"/>
  <c r="BF48" i="2"/>
  <c r="BF61" i="2"/>
  <c r="BE56" i="2"/>
  <c r="BG57" i="2"/>
  <c r="BG44" i="2"/>
  <c r="BG43" i="2" s="1"/>
  <c r="BG51" i="2"/>
  <c r="BG50" i="2" s="1"/>
  <c r="AZ28" i="2"/>
  <c r="BE47" i="2"/>
  <c r="BD42" i="2"/>
  <c r="AW25" i="2"/>
  <c r="AX20" i="2" s="1"/>
  <c r="AZ33" i="2"/>
  <c r="BG62" i="2" s="1"/>
  <c r="AZ40" i="2"/>
  <c r="BG71" i="2" s="1"/>
  <c r="BF68" i="2"/>
  <c r="BG69" i="2"/>
  <c r="AW41" i="2"/>
  <c r="AW23" i="2"/>
  <c r="BD38" i="2"/>
  <c r="BD37" i="2" s="1"/>
  <c r="BD31" i="2"/>
  <c r="BD30" i="2" s="1"/>
  <c r="AS21" i="2"/>
  <c r="BE49" i="2"/>
  <c r="BE84" i="2" s="1"/>
  <c r="AY39" i="2"/>
  <c r="AX34" i="2"/>
  <c r="BA36" i="2"/>
  <c r="BA35" i="2" s="1"/>
  <c r="BA29" i="2"/>
  <c r="BH58" i="2" s="1"/>
  <c r="AY32" i="2"/>
  <c r="AX27" i="2"/>
  <c r="AX82" i="2" s="1"/>
  <c r="BD63" i="2" l="1"/>
  <c r="BD83" i="2"/>
  <c r="BD75" i="2"/>
  <c r="BD76" i="2" s="1"/>
  <c r="BF49" i="2"/>
  <c r="BF84" i="2" s="1"/>
  <c r="AU24" i="2"/>
  <c r="AV18" i="2" s="1"/>
  <c r="AV17" i="2" s="1"/>
  <c r="BG48" i="2"/>
  <c r="BG61" i="2"/>
  <c r="BG55" i="2"/>
  <c r="BG54" i="2" s="1"/>
  <c r="AZ39" i="2"/>
  <c r="AY34" i="2"/>
  <c r="BE38" i="2"/>
  <c r="BE37" i="2" s="1"/>
  <c r="BE31" i="2"/>
  <c r="BE30" i="2" s="1"/>
  <c r="AZ32" i="2"/>
  <c r="AY27" i="2"/>
  <c r="AY82" i="2" s="1"/>
  <c r="AX19" i="2"/>
  <c r="BH57" i="2"/>
  <c r="BH44" i="2"/>
  <c r="BH43" i="2" s="1"/>
  <c r="BH51" i="2"/>
  <c r="BH50" i="2" s="1"/>
  <c r="BH69" i="2"/>
  <c r="BG68" i="2"/>
  <c r="BF47" i="2"/>
  <c r="BE42" i="2"/>
  <c r="AX23" i="2"/>
  <c r="AX41" i="2"/>
  <c r="AS26" i="2"/>
  <c r="AT22" i="2" s="1"/>
  <c r="AS16" i="2"/>
  <c r="AS81" i="2" s="1"/>
  <c r="BA28" i="2"/>
  <c r="BB36" i="2"/>
  <c r="BB35" i="2" s="1"/>
  <c r="BB29" i="2"/>
  <c r="BI58" i="2" s="1"/>
  <c r="BE63" i="2" l="1"/>
  <c r="BE83" i="2"/>
  <c r="BG49" i="2"/>
  <c r="BG84" i="2" s="1"/>
  <c r="AV24" i="2"/>
  <c r="AW18" i="2" s="1"/>
  <c r="AW17" i="2" s="1"/>
  <c r="BF56" i="2"/>
  <c r="AY41" i="2"/>
  <c r="AY23" i="2"/>
  <c r="BA33" i="2"/>
  <c r="BA40" i="2"/>
  <c r="BH71" i="2" s="1"/>
  <c r="BH68" i="2" s="1"/>
  <c r="BI69" i="2"/>
  <c r="AT21" i="2"/>
  <c r="AX25" i="2"/>
  <c r="AY20" i="2" s="1"/>
  <c r="AY19" i="2" s="1"/>
  <c r="BI57" i="2"/>
  <c r="BI51" i="2"/>
  <c r="BI50" i="2" s="1"/>
  <c r="BI44" i="2"/>
  <c r="BI43" i="2" s="1"/>
  <c r="BB28" i="2"/>
  <c r="BC36" i="2"/>
  <c r="BC35" i="2" s="1"/>
  <c r="BC29" i="2"/>
  <c r="BG47" i="2"/>
  <c r="BF42" i="2"/>
  <c r="BF83" i="2" s="1"/>
  <c r="BE75" i="2"/>
  <c r="BE76" i="2" s="1"/>
  <c r="AZ27" i="2"/>
  <c r="AZ82" i="2" s="1"/>
  <c r="AZ34" i="2"/>
  <c r="BA32" i="2" l="1"/>
  <c r="BH47" i="2" s="1"/>
  <c r="BH62" i="2"/>
  <c r="BH61" i="2" s="1"/>
  <c r="BF75" i="2"/>
  <c r="BF76" i="2" s="1"/>
  <c r="BA39" i="2"/>
  <c r="BA34" i="2" s="1"/>
  <c r="AY25" i="2"/>
  <c r="AZ20" i="2" s="1"/>
  <c r="AZ19" i="2" s="1"/>
  <c r="AZ23" i="2"/>
  <c r="AZ41" i="2"/>
  <c r="BG56" i="2"/>
  <c r="BH48" i="2"/>
  <c r="BH55" i="2"/>
  <c r="BH54" i="2" s="1"/>
  <c r="BC28" i="2"/>
  <c r="BG42" i="2"/>
  <c r="BG83" i="2" s="1"/>
  <c r="AW24" i="2"/>
  <c r="AX18" i="2" s="1"/>
  <c r="BF63" i="2"/>
  <c r="BD36" i="2"/>
  <c r="BD35" i="2" s="1"/>
  <c r="BD29" i="2"/>
  <c r="BF31" i="2"/>
  <c r="BF30" i="2" s="1"/>
  <c r="BF38" i="2"/>
  <c r="BF37" i="2" s="1"/>
  <c r="AT26" i="2"/>
  <c r="AU22" i="2" s="1"/>
  <c r="AU21" i="2" s="1"/>
  <c r="AT16" i="2"/>
  <c r="AT81" i="2" s="1"/>
  <c r="BA27" i="2" l="1"/>
  <c r="BA82" i="2" s="1"/>
  <c r="BG75" i="2"/>
  <c r="BG76" i="2" s="1"/>
  <c r="BE36" i="2"/>
  <c r="BE35" i="2" s="1"/>
  <c r="BE29" i="2"/>
  <c r="BH49" i="2"/>
  <c r="BH84" i="2" s="1"/>
  <c r="BB33" i="2"/>
  <c r="BI62" i="2" s="1"/>
  <c r="BB40" i="2"/>
  <c r="BG63" i="2"/>
  <c r="BH42" i="2"/>
  <c r="BH83" i="2" s="1"/>
  <c r="BG38" i="2"/>
  <c r="BG31" i="2"/>
  <c r="BG37" i="2"/>
  <c r="BG30" i="2"/>
  <c r="AX17" i="2"/>
  <c r="AU26" i="2"/>
  <c r="AV22" i="2" s="1"/>
  <c r="AV21" i="2" s="1"/>
  <c r="AU16" i="2"/>
  <c r="AU81" i="2" s="1"/>
  <c r="AZ25" i="2"/>
  <c r="BA20" i="2" s="1"/>
  <c r="BD28" i="2"/>
  <c r="BH56" i="2"/>
  <c r="BA41" i="2" l="1"/>
  <c r="BA23" i="2"/>
  <c r="BE28" i="2"/>
  <c r="BI48" i="2"/>
  <c r="BI61" i="2"/>
  <c r="BI55" i="2"/>
  <c r="BI54" i="2" s="1"/>
  <c r="BI49" i="2" s="1"/>
  <c r="BI84" i="2" s="1"/>
  <c r="BB32" i="2"/>
  <c r="AV26" i="2"/>
  <c r="AW22" i="2" s="1"/>
  <c r="AW21" i="2" s="1"/>
  <c r="AV16" i="2"/>
  <c r="AV81" i="2" s="1"/>
  <c r="BB39" i="2"/>
  <c r="BI71" i="2"/>
  <c r="BI68" i="2" s="1"/>
  <c r="BH75" i="2"/>
  <c r="BH76" i="2" s="1"/>
  <c r="BH38" i="2"/>
  <c r="BH37" i="2" s="1"/>
  <c r="BH31" i="2"/>
  <c r="BH30" i="2" s="1"/>
  <c r="AX24" i="2"/>
  <c r="AY18" i="2" s="1"/>
  <c r="BA19" i="2"/>
  <c r="BH63" i="2"/>
  <c r="BC33" i="2"/>
  <c r="BC40" i="2"/>
  <c r="AW26" i="2" l="1"/>
  <c r="AX22" i="2" s="1"/>
  <c r="AW16" i="2"/>
  <c r="AW81" i="2" s="1"/>
  <c r="BC32" i="2"/>
  <c r="BB27" i="2"/>
  <c r="BB82" i="2" s="1"/>
  <c r="BI47" i="2"/>
  <c r="BI42" i="2" s="1"/>
  <c r="BI83" i="2" s="1"/>
  <c r="BI56" i="2"/>
  <c r="BF29" i="2"/>
  <c r="BF28" i="2" s="1"/>
  <c r="BF36" i="2"/>
  <c r="BF35" i="2" s="1"/>
  <c r="AY17" i="2"/>
  <c r="BA25" i="2"/>
  <c r="BB20" i="2" s="1"/>
  <c r="BC39" i="2"/>
  <c r="BB34" i="2"/>
  <c r="BD40" i="2"/>
  <c r="BD33" i="2"/>
  <c r="BI75" i="2" l="1"/>
  <c r="BI76" i="2" s="1"/>
  <c r="BB23" i="2"/>
  <c r="BB41" i="2"/>
  <c r="BD39" i="2"/>
  <c r="BC34" i="2"/>
  <c r="BI38" i="2"/>
  <c r="BI37" i="2" s="1"/>
  <c r="BI31" i="2"/>
  <c r="BI30" i="2" s="1"/>
  <c r="BI63" i="2"/>
  <c r="BE33" i="2"/>
  <c r="BE40" i="2"/>
  <c r="BB19" i="2"/>
  <c r="BD32" i="2"/>
  <c r="BC27" i="2"/>
  <c r="BC82" i="2" s="1"/>
  <c r="AY24" i="2"/>
  <c r="AZ18" i="2" s="1"/>
  <c r="AX21" i="2"/>
  <c r="AX26" i="2" l="1"/>
  <c r="AY22" i="2" s="1"/>
  <c r="AY21" i="2" s="1"/>
  <c r="AX16" i="2"/>
  <c r="AX81" i="2" s="1"/>
  <c r="BC41" i="2"/>
  <c r="BC23" i="2"/>
  <c r="BE32" i="2"/>
  <c r="BD27" i="2"/>
  <c r="BD82" i="2" s="1"/>
  <c r="BE39" i="2"/>
  <c r="BD34" i="2"/>
  <c r="BB25" i="2"/>
  <c r="BC20" i="2" s="1"/>
  <c r="BC19" i="2" s="1"/>
  <c r="BG29" i="2"/>
  <c r="BG28" i="2" s="1"/>
  <c r="BG36" i="2"/>
  <c r="BG35" i="2" s="1"/>
  <c r="AZ17" i="2"/>
  <c r="BC25" i="2" l="1"/>
  <c r="BD20" i="2" s="1"/>
  <c r="BD19" i="2" s="1"/>
  <c r="BE34" i="2"/>
  <c r="BD23" i="2"/>
  <c r="BD41" i="2"/>
  <c r="BE27" i="2"/>
  <c r="BE82" i="2" s="1"/>
  <c r="AZ24" i="2"/>
  <c r="BA18" i="2" s="1"/>
  <c r="BA17" i="2" s="1"/>
  <c r="AY26" i="2"/>
  <c r="AZ22" i="2" s="1"/>
  <c r="AY16" i="2"/>
  <c r="AY81" i="2" s="1"/>
  <c r="BF40" i="2"/>
  <c r="BF39" i="2" s="1"/>
  <c r="BF33" i="2"/>
  <c r="BF32" i="2" s="1"/>
  <c r="BF34" i="2" l="1"/>
  <c r="BE23" i="2"/>
  <c r="BE41" i="2"/>
  <c r="BA24" i="2"/>
  <c r="BB18" i="2" s="1"/>
  <c r="BG33" i="2"/>
  <c r="BG32" i="2" s="1"/>
  <c r="BG40" i="2"/>
  <c r="BG39" i="2" s="1"/>
  <c r="BD25" i="2"/>
  <c r="BE20" i="2" s="1"/>
  <c r="BE19" i="2" s="1"/>
  <c r="AZ21" i="2"/>
  <c r="BF27" i="2"/>
  <c r="BF82" i="2" s="1"/>
  <c r="BH36" i="2"/>
  <c r="BH35" i="2" s="1"/>
  <c r="BH29" i="2"/>
  <c r="BH28" i="2" s="1"/>
  <c r="BG34" i="2" l="1"/>
  <c r="BG27" i="2"/>
  <c r="BG82" i="2" s="1"/>
  <c r="BI29" i="2"/>
  <c r="BI28" i="2" s="1"/>
  <c r="BI36" i="2"/>
  <c r="BI35" i="2" s="1"/>
  <c r="BF23" i="2"/>
  <c r="BF41" i="2"/>
  <c r="BB17" i="2"/>
  <c r="AZ26" i="2"/>
  <c r="BA22" i="2" s="1"/>
  <c r="AZ16" i="2"/>
  <c r="AZ81" i="2" s="1"/>
  <c r="BE25" i="2"/>
  <c r="BF20" i="2" s="1"/>
  <c r="BF19" i="2" s="1"/>
  <c r="BF25" i="2" l="1"/>
  <c r="BG20" i="2" s="1"/>
  <c r="BG19" i="2" s="1"/>
  <c r="BH33" i="2"/>
  <c r="BH32" i="2" s="1"/>
  <c r="BH40" i="2"/>
  <c r="BH39" i="2" s="1"/>
  <c r="BB24" i="2"/>
  <c r="BC18" i="2" s="1"/>
  <c r="BC17" i="2" s="1"/>
  <c r="BG23" i="2"/>
  <c r="BG41" i="2"/>
  <c r="BA21" i="2"/>
  <c r="BG25" i="2" l="1"/>
  <c r="BH20" i="2" s="1"/>
  <c r="BH19" i="2" s="1"/>
  <c r="BC24" i="2"/>
  <c r="BD18" i="2" s="1"/>
  <c r="BD17" i="2" s="1"/>
  <c r="BH34" i="2"/>
  <c r="BH27" i="2"/>
  <c r="BH82" i="2" s="1"/>
  <c r="BA26" i="2"/>
  <c r="BB22" i="2" s="1"/>
  <c r="BB21" i="2" s="1"/>
  <c r="BA16" i="2"/>
  <c r="BA81" i="2" s="1"/>
  <c r="BH25" i="2" l="1"/>
  <c r="BI20" i="2" s="1"/>
  <c r="BI19" i="2" s="1"/>
  <c r="BI25" i="2" s="1"/>
  <c r="BD24" i="2"/>
  <c r="BE18" i="2" s="1"/>
  <c r="BE17" i="2" s="1"/>
  <c r="BH23" i="2"/>
  <c r="BH41" i="2"/>
  <c r="BB26" i="2"/>
  <c r="BC22" i="2" s="1"/>
  <c r="BC21" i="2" s="1"/>
  <c r="BB16" i="2"/>
  <c r="BB81" i="2" s="1"/>
  <c r="BI40" i="2"/>
  <c r="BI39" i="2" s="1"/>
  <c r="BI34" i="2" s="1"/>
  <c r="BI33" i="2"/>
  <c r="BI32" i="2" s="1"/>
  <c r="BI27" i="2" s="1"/>
  <c r="BI82" i="2" s="1"/>
  <c r="BC26" i="2" l="1"/>
  <c r="BD22" i="2" s="1"/>
  <c r="BD21" i="2" s="1"/>
  <c r="BC16" i="2"/>
  <c r="BC81" i="2" s="1"/>
  <c r="BE24" i="2"/>
  <c r="BF18" i="2" s="1"/>
  <c r="BF17" i="2" s="1"/>
  <c r="BI41" i="2"/>
  <c r="BI23" i="2"/>
  <c r="BF24" i="2" l="1"/>
  <c r="BG18" i="2" s="1"/>
  <c r="BG17" i="2" s="1"/>
  <c r="BD26" i="2"/>
  <c r="BE22" i="2" s="1"/>
  <c r="BE21" i="2" s="1"/>
  <c r="BD16" i="2"/>
  <c r="BD81" i="2" s="1"/>
  <c r="BG24" i="2" l="1"/>
  <c r="BH18" i="2" s="1"/>
  <c r="BH17" i="2" s="1"/>
  <c r="BE26" i="2"/>
  <c r="BF22" i="2" s="1"/>
  <c r="BF21" i="2" s="1"/>
  <c r="BE16" i="2"/>
  <c r="BE81" i="2" s="1"/>
  <c r="BH24" i="2" l="1"/>
  <c r="BI18" i="2" s="1"/>
  <c r="BI17" i="2" s="1"/>
  <c r="BF26" i="2"/>
  <c r="BG22" i="2" s="1"/>
  <c r="BG21" i="2" s="1"/>
  <c r="BF16" i="2"/>
  <c r="BF81" i="2" s="1"/>
  <c r="BI24" i="2" l="1"/>
  <c r="BG26" i="2"/>
  <c r="BH22" i="2" s="1"/>
  <c r="BH21" i="2" s="1"/>
  <c r="BG16" i="2"/>
  <c r="BG81" i="2" s="1"/>
  <c r="BH26" i="2" l="1"/>
  <c r="BI22" i="2" s="1"/>
  <c r="BI21" i="2" s="1"/>
  <c r="BH16" i="2"/>
  <c r="BH81" i="2" s="1"/>
  <c r="BI26" i="2" l="1"/>
  <c r="BI16" i="2"/>
  <c r="BI81" i="2" s="1"/>
</calcChain>
</file>

<file path=xl/sharedStrings.xml><?xml version="1.0" encoding="utf-8"?>
<sst xmlns="http://schemas.openxmlformats.org/spreadsheetml/2006/main" count="293" uniqueCount="151">
  <si>
    <t>France</t>
  </si>
  <si>
    <t>cas</t>
  </si>
  <si>
    <t>jours</t>
  </si>
  <si>
    <t>morts</t>
  </si>
  <si>
    <t>Italie</t>
  </si>
  <si>
    <t>Chine</t>
  </si>
  <si>
    <t>USA</t>
  </si>
  <si>
    <t>JOURS</t>
  </si>
  <si>
    <t>M/C-6</t>
  </si>
  <si>
    <t>j</t>
  </si>
  <si>
    <t>Allemagne</t>
  </si>
  <si>
    <t>sources</t>
  </si>
  <si>
    <t>https://fr.wikipedia.org/wiki/Pand%C3%A9mie_de_maladie_%C3%A0_coronavirus_de_2020_en_Allemagne</t>
  </si>
  <si>
    <t>https://fr.wikipedia.org/w/index.php?title=Pand%C3%A9mie_de_maladie_%C3%A0_coronavirus_(COVID-19)_de_2020_en_France</t>
  </si>
  <si>
    <t>https://fr.wikipedia.org/wiki/Pand%C3%A9mie_de_maladie_%C3%A0_coronavirus_de_2020_en_Italie</t>
  </si>
  <si>
    <t>UK</t>
  </si>
  <si>
    <t>https://en.wikipedia.org/wiki/2020_coronavirus_pandemic_in_the_United_Kingdom</t>
  </si>
  <si>
    <t>N/N-1</t>
  </si>
  <si>
    <t>N/N-1 (avg)</t>
  </si>
  <si>
    <t>Espagne</t>
  </si>
  <si>
    <t>mort</t>
  </si>
  <si>
    <t>Qualité confinement</t>
  </si>
  <si>
    <t>Qualité soins</t>
  </si>
  <si>
    <t>Premier indicateur : croissance du nombre de cas</t>
  </si>
  <si>
    <t>facteurs</t>
  </si>
  <si>
    <t>social distancing culturel</t>
  </si>
  <si>
    <t>confinement</t>
  </si>
  <si>
    <t>test + isolation des cas (légers)</t>
  </si>
  <si>
    <t>taux de tests</t>
  </si>
  <si>
    <t>ESD (Elderly Social Distancing)</t>
  </si>
  <si>
    <t>nombre de lits soins intensifs</t>
  </si>
  <si>
    <t>Corée</t>
  </si>
  <si>
    <t>new deaths</t>
  </si>
  <si>
    <t>dM[0-2]/dC-[5-8]</t>
  </si>
  <si>
    <t xml:space="preserve">M/C avec 5 jours décalage </t>
  </si>
  <si>
    <t>COVID Data - source: Wikipedia - updated daily</t>
  </si>
  <si>
    <t>C / M-6</t>
  </si>
  <si>
    <t>lissage 3 jours (C et M)</t>
  </si>
  <si>
    <t>https://en.wikipedia.org/wiki/2020_coronavirus_pandemic_in_the_United_States</t>
  </si>
  <si>
    <t>MAP</t>
  </si>
  <si>
    <t>https://coronavirus.jhu.edu/map.html</t>
  </si>
  <si>
    <t>D(&gt;100)</t>
  </si>
  <si>
    <t>D+1</t>
  </si>
  <si>
    <t>https://en.wikipedia.org/wiki/2020_coronavirus_pandemic_in_South_Korea</t>
  </si>
  <si>
    <t>South Korea</t>
  </si>
  <si>
    <t>Objectif lissage</t>
  </si>
  <si>
    <t>Sortie confinement</t>
  </si>
  <si>
    <t>Objectif sortie</t>
  </si>
  <si>
    <t>Quatre KPI à suivre</t>
  </si>
  <si>
    <t>new case/M</t>
  </si>
  <si>
    <t>Troisième indicateur : morbidité à 5 jours (M - M-2) / (C-5 - C-8)</t>
  </si>
  <si>
    <t>Deuxième indicateur : evolution du nombre de cas pour 1M</t>
  </si>
  <si>
    <t>Growth rate à partir de 100 morts</t>
  </si>
  <si>
    <t>Quatrième indicateur : morbidité à 6 jours (globale)</t>
  </si>
  <si>
    <t>Same in new case / 1M</t>
  </si>
  <si>
    <t>note (&gt; 500 for US)</t>
  </si>
  <si>
    <t xml:space="preserve">Coutry </t>
  </si>
  <si>
    <t>Population(K)</t>
  </si>
  <si>
    <t>over 80</t>
  </si>
  <si>
    <t>morbidity</t>
  </si>
  <si>
    <t>start</t>
  </si>
  <si>
    <t>60-80</t>
  </si>
  <si>
    <t>début confinement</t>
  </si>
  <si>
    <t>Symptomatic</t>
  </si>
  <si>
    <t>Asymptomatic</t>
  </si>
  <si>
    <t>incubation</t>
  </si>
  <si>
    <t>assymptomatic rate</t>
  </si>
  <si>
    <t>contagious</t>
  </si>
  <si>
    <t>7days</t>
  </si>
  <si>
    <t>7 days</t>
  </si>
  <si>
    <t>phase 1 (S or AS)</t>
  </si>
  <si>
    <t>Sick</t>
  </si>
  <si>
    <t>Hospital OK</t>
  </si>
  <si>
    <t>new HOK 80</t>
  </si>
  <si>
    <t>new HOK 60</t>
  </si>
  <si>
    <t>H to Death</t>
  </si>
  <si>
    <t>H to Death 60</t>
  </si>
  <si>
    <t>H to Death 80</t>
  </si>
  <si>
    <t>Cured</t>
  </si>
  <si>
    <t>Dead</t>
  </si>
  <si>
    <t>new Dead 60</t>
  </si>
  <si>
    <t>new Dead 80</t>
  </si>
  <si>
    <t>other</t>
  </si>
  <si>
    <t>Incube</t>
  </si>
  <si>
    <t>incubation young</t>
  </si>
  <si>
    <t>incub 60</t>
  </si>
  <si>
    <t>incub 80</t>
  </si>
  <si>
    <t>Contagious</t>
  </si>
  <si>
    <t>symp young</t>
  </si>
  <si>
    <t>Assymp young</t>
  </si>
  <si>
    <t>Assymp 60</t>
  </si>
  <si>
    <t>Assymp 80</t>
  </si>
  <si>
    <t>symp 60</t>
  </si>
  <si>
    <t>Succeptible</t>
  </si>
  <si>
    <t>factor</t>
  </si>
  <si>
    <t>effet confinement</t>
  </si>
  <si>
    <t>contagion sans confinement</t>
  </si>
  <si>
    <t>regular</t>
  </si>
  <si>
    <t>Sick young</t>
  </si>
  <si>
    <t>Cured young</t>
  </si>
  <si>
    <t>Dead young</t>
  </si>
  <si>
    <t>Cured 60</t>
  </si>
  <si>
    <t>Cured 80</t>
  </si>
  <si>
    <t>Hospital OK young</t>
  </si>
  <si>
    <t>hospital rate (phase2)</t>
  </si>
  <si>
    <t xml:space="preserve"> H to Death young</t>
  </si>
  <si>
    <t>over80</t>
  </si>
  <si>
    <t>Drate</t>
  </si>
  <si>
    <t>death rate at H</t>
  </si>
  <si>
    <t>Phase2</t>
  </si>
  <si>
    <t>HOK</t>
  </si>
  <si>
    <t>Hnok</t>
  </si>
  <si>
    <t>from Inc</t>
  </si>
  <si>
    <t>from hToD</t>
  </si>
  <si>
    <t>symptomatic 80</t>
  </si>
  <si>
    <t>from Sympto</t>
  </si>
  <si>
    <t>From Sympto</t>
  </si>
  <si>
    <t>Phase1</t>
  </si>
  <si>
    <t>Sick over 60</t>
  </si>
  <si>
    <t>Sick over 80</t>
  </si>
  <si>
    <t>from A,Si,HOK</t>
  </si>
  <si>
    <t>KPI</t>
  </si>
  <si>
    <t>growth</t>
  </si>
  <si>
    <t>mortality</t>
  </si>
  <si>
    <t>Succeptibe 60-80</t>
  </si>
  <si>
    <t>Succeptible over 80</t>
  </si>
  <si>
    <t>delta young</t>
  </si>
  <si>
    <t>detlta 60</t>
  </si>
  <si>
    <t>delta 80</t>
  </si>
  <si>
    <t>Start profile</t>
  </si>
  <si>
    <t>incubated Day 7</t>
  </si>
  <si>
    <t>Growth rate</t>
  </si>
  <si>
    <t>Test Policy</t>
  </si>
  <si>
    <t>Sick test percentage</t>
  </si>
  <si>
    <t>Assympto</t>
  </si>
  <si>
    <t>Hopital</t>
  </si>
  <si>
    <t>Hopital OK</t>
  </si>
  <si>
    <t>Hopital Death</t>
  </si>
  <si>
    <t xml:space="preserve">congestion hopital </t>
  </si>
  <si>
    <t>Case tally</t>
  </si>
  <si>
    <t>Simplistic COVID Model</t>
  </si>
  <si>
    <t>Sick GR</t>
  </si>
  <si>
    <t>Sympo GR</t>
  </si>
  <si>
    <t>Hopital OK GR</t>
  </si>
  <si>
    <t>Incub GR</t>
  </si>
  <si>
    <t>M:C-6</t>
  </si>
  <si>
    <t>Notes</t>
  </si>
  <si>
    <t>I start with a simple dumb model : Succeptible -&gt; Incubation -&gt; (Syptomatic or Assymptomatic) ---(if symptomatic)-&gt; (sick at home or hospital-OK or hospital-to-death).  I make this even simpler with a weekly pattern.   The only subtlety is the division of the population into three groups:  (0 - 60), (60 - 80), (80- 100)</t>
  </si>
  <si>
    <t>New Death / 1M</t>
  </si>
  <si>
    <t>deaths</t>
  </si>
  <si>
    <t>https://en.wikipedia.org/wiki/2020_coronavirus_pandemic_in_Spain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</si>
</sst>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0.0%"/>
    <numFmt numFmtId="165" formatCode="0.0"/>
    <numFmt numFmtId="166" formatCode="0.0000%"/>
    <numFmt numFmtId="167" formatCode="0.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0"/>
      <color rgb="FFC00000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9" tint="-0.24997711111789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i/>
      <sz val="9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3">
    <xf numFmtId="0" fontId="0" fillId="0" borderId="0" xfId="0"/>
    <xf numFmtId="164" fontId="0" fillId="0" borderId="0" xfId="0" applyNumberFormat="1"/>
    <xf numFmtId="0" fontId="3" fillId="0" borderId="0" xfId="0" applyFont="1"/>
    <xf numFmtId="10" fontId="4" fillId="0" borderId="0" xfId="0" applyNumberFormat="1" applyFont="1"/>
    <xf numFmtId="0" fontId="0" fillId="0" borderId="1" xfId="0" applyBorder="1"/>
    <xf numFmtId="0" fontId="2" fillId="0" borderId="1" xfId="0" applyFont="1" applyBorder="1"/>
    <xf numFmtId="14" fontId="2" fillId="0" borderId="1" xfId="0" applyNumberFormat="1" applyFont="1" applyBorder="1"/>
    <xf numFmtId="9" fontId="0" fillId="0" borderId="1" xfId="0" applyNumberFormat="1" applyBorder="1"/>
    <xf numFmtId="164" fontId="5" fillId="0" borderId="1" xfId="0" applyNumberFormat="1" applyFont="1" applyBorder="1"/>
    <xf numFmtId="1" fontId="10" fillId="0" borderId="1" xfId="0" applyNumberFormat="1" applyFont="1" applyBorder="1"/>
    <xf numFmtId="164" fontId="9" fillId="0" borderId="1" xfId="0" applyNumberFormat="1" applyFont="1" applyBorder="1"/>
    <xf numFmtId="0" fontId="3" fillId="0" borderId="1" xfId="0" applyFont="1" applyBorder="1"/>
    <xf numFmtId="14" fontId="3" fillId="0" borderId="1" xfId="0" applyNumberFormat="1" applyFont="1" applyBorder="1"/>
    <xf numFmtId="3" fontId="0" fillId="0" borderId="1" xfId="0" applyNumberFormat="1" applyBorder="1"/>
    <xf numFmtId="10" fontId="8" fillId="0" borderId="1" xfId="0" applyNumberFormat="1" applyFont="1" applyBorder="1"/>
    <xf numFmtId="164" fontId="7" fillId="0" borderId="1" xfId="0" applyNumberFormat="1" applyFont="1" applyBorder="1"/>
    <xf numFmtId="164" fontId="0" fillId="0" borderId="1" xfId="0" applyNumberFormat="1" applyBorder="1"/>
    <xf numFmtId="3" fontId="0" fillId="0" borderId="2" xfId="0" applyNumberFormat="1" applyFill="1" applyBorder="1"/>
    <xf numFmtId="0" fontId="0" fillId="0" borderId="2" xfId="0" applyFill="1" applyBorder="1"/>
    <xf numFmtId="0" fontId="0" fillId="0" borderId="0" xfId="0" applyBorder="1"/>
    <xf numFmtId="164" fontId="5" fillId="0" borderId="0" xfId="0" applyNumberFormat="1" applyFont="1" applyBorder="1"/>
    <xf numFmtId="164" fontId="7" fillId="0" borderId="0" xfId="0" applyNumberFormat="1" applyFont="1" applyBorder="1"/>
    <xf numFmtId="14" fontId="3" fillId="2" borderId="1" xfId="0" applyNumberFormat="1" applyFont="1" applyFill="1" applyBorder="1"/>
    <xf numFmtId="14" fontId="2" fillId="2" borderId="1" xfId="0" applyNumberFormat="1" applyFont="1" applyFill="1" applyBorder="1"/>
    <xf numFmtId="0" fontId="11" fillId="0" borderId="1" xfId="0" applyFont="1" applyBorder="1"/>
    <xf numFmtId="164" fontId="12" fillId="0" borderId="1" xfId="0" applyNumberFormat="1" applyFont="1" applyBorder="1"/>
    <xf numFmtId="0" fontId="11" fillId="0" borderId="0" xfId="0" applyFont="1"/>
    <xf numFmtId="0" fontId="0" fillId="0" borderId="1" xfId="0" applyFill="1" applyBorder="1"/>
    <xf numFmtId="0" fontId="0" fillId="2" borderId="1" xfId="0" applyFill="1" applyBorder="1"/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9" fontId="0" fillId="0" borderId="0" xfId="0" applyNumberFormat="1" applyBorder="1"/>
    <xf numFmtId="164" fontId="9" fillId="0" borderId="0" xfId="0" applyNumberFormat="1" applyFont="1" applyBorder="1"/>
    <xf numFmtId="1" fontId="14" fillId="0" borderId="0" xfId="0" applyNumberFormat="1" applyFont="1" applyBorder="1"/>
    <xf numFmtId="14" fontId="3" fillId="0" borderId="1" xfId="0" applyNumberFormat="1" applyFont="1" applyFill="1" applyBorder="1"/>
    <xf numFmtId="0" fontId="0" fillId="0" borderId="2" xfId="0" applyBorder="1"/>
    <xf numFmtId="164" fontId="15" fillId="0" borderId="0" xfId="0" applyNumberFormat="1" applyFont="1" applyBorder="1"/>
    <xf numFmtId="10" fontId="8" fillId="0" borderId="0" xfId="0" applyNumberFormat="1" applyFont="1" applyBorder="1"/>
    <xf numFmtId="0" fontId="0" fillId="0" borderId="0" xfId="0" applyAlignment="1">
      <alignment horizontal="center"/>
    </xf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5" borderId="0" xfId="0" applyFill="1"/>
    <xf numFmtId="0" fontId="0" fillId="4" borderId="0" xfId="0" applyFill="1"/>
    <xf numFmtId="0" fontId="0" fillId="9" borderId="0" xfId="0" applyFill="1"/>
    <xf numFmtId="10" fontId="0" fillId="0" borderId="1" xfId="0" applyNumberFormat="1" applyBorder="1"/>
    <xf numFmtId="0" fontId="0" fillId="0" borderId="0" xfId="0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44" fontId="6" fillId="0" borderId="0" xfId="1" applyFont="1" applyAlignment="1">
      <alignment horizontal="center"/>
    </xf>
    <xf numFmtId="0" fontId="6" fillId="0" borderId="0" xfId="2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8" fillId="0" borderId="1" xfId="0" applyFont="1" applyBorder="1"/>
    <xf numFmtId="1" fontId="12" fillId="0" borderId="1" xfId="0" applyNumberFormat="1" applyFont="1" applyBorder="1"/>
    <xf numFmtId="1" fontId="0" fillId="0" borderId="0" xfId="0" applyNumberFormat="1"/>
    <xf numFmtId="1" fontId="0" fillId="0" borderId="1" xfId="0" applyNumberFormat="1" applyBorder="1"/>
    <xf numFmtId="9" fontId="0" fillId="0" borderId="0" xfId="0" applyNumberFormat="1"/>
    <xf numFmtId="10" fontId="0" fillId="0" borderId="0" xfId="0" applyNumberFormat="1"/>
    <xf numFmtId="0" fontId="19" fillId="4" borderId="0" xfId="0" applyFont="1" applyFill="1"/>
    <xf numFmtId="0" fontId="19" fillId="4" borderId="0" xfId="0" applyFont="1" applyFill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14" fontId="17" fillId="0" borderId="0" xfId="0" applyNumberFormat="1" applyFont="1"/>
    <xf numFmtId="0" fontId="4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Alignment="1"/>
    <xf numFmtId="0" fontId="17" fillId="0" borderId="0" xfId="0" applyFont="1"/>
    <xf numFmtId="0" fontId="20" fillId="0" borderId="0" xfId="0" applyFont="1" applyAlignment="1">
      <alignment horizontal="center"/>
    </xf>
    <xf numFmtId="165" fontId="0" fillId="0" borderId="0" xfId="0" applyNumberFormat="1"/>
    <xf numFmtId="167" fontId="0" fillId="0" borderId="0" xfId="0" applyNumberFormat="1"/>
    <xf numFmtId="1" fontId="17" fillId="0" borderId="8" xfId="0" applyNumberFormat="1" applyFont="1" applyBorder="1"/>
    <xf numFmtId="1" fontId="17" fillId="0" borderId="3" xfId="0" applyNumberFormat="1" applyFont="1" applyBorder="1"/>
    <xf numFmtId="1" fontId="4" fillId="0" borderId="0" xfId="0" applyNumberFormat="1" applyFont="1"/>
    <xf numFmtId="1" fontId="21" fillId="0" borderId="8" xfId="0" applyNumberFormat="1" applyFont="1" applyBorder="1"/>
    <xf numFmtId="0" fontId="2" fillId="0" borderId="0" xfId="0" applyFont="1"/>
    <xf numFmtId="0" fontId="21" fillId="0" borderId="0" xfId="0" applyFont="1"/>
    <xf numFmtId="165" fontId="21" fillId="0" borderId="0" xfId="0" applyNumberFormat="1" applyFont="1"/>
    <xf numFmtId="167" fontId="17" fillId="0" borderId="8" xfId="0" applyNumberFormat="1" applyFont="1" applyBorder="1"/>
    <xf numFmtId="167" fontId="0" fillId="0" borderId="8" xfId="0" applyNumberFormat="1" applyBorder="1"/>
    <xf numFmtId="1" fontId="21" fillId="0" borderId="0" xfId="0" applyNumberFormat="1" applyFont="1"/>
    <xf numFmtId="0" fontId="0" fillId="0" borderId="10" xfId="0" applyBorder="1" applyAlignment="1">
      <alignment horizontal="center"/>
    </xf>
    <xf numFmtId="10" fontId="0" fillId="0" borderId="10" xfId="0" applyNumberFormat="1" applyBorder="1"/>
    <xf numFmtId="0" fontId="0" fillId="0" borderId="10" xfId="0" applyBorder="1"/>
    <xf numFmtId="9" fontId="0" fillId="0" borderId="10" xfId="0" applyNumberFormat="1" applyBorder="1"/>
    <xf numFmtId="14" fontId="2" fillId="0" borderId="10" xfId="0" applyNumberFormat="1" applyFont="1" applyBorder="1"/>
    <xf numFmtId="1" fontId="4" fillId="0" borderId="10" xfId="0" applyNumberFormat="1" applyFont="1" applyBorder="1"/>
    <xf numFmtId="1" fontId="17" fillId="0" borderId="4" xfId="0" applyNumberFormat="1" applyFont="1" applyBorder="1"/>
    <xf numFmtId="165" fontId="0" fillId="0" borderId="10" xfId="0" applyNumberFormat="1" applyBorder="1"/>
    <xf numFmtId="1" fontId="0" fillId="0" borderId="10" xfId="0" applyNumberFormat="1" applyBorder="1"/>
    <xf numFmtId="0" fontId="0" fillId="0" borderId="10" xfId="0" applyBorder="1" applyAlignment="1"/>
    <xf numFmtId="166" fontId="0" fillId="2" borderId="10" xfId="0" applyNumberFormat="1" applyFill="1" applyBorder="1"/>
    <xf numFmtId="167" fontId="17" fillId="0" borderId="4" xfId="0" applyNumberFormat="1" applyFont="1" applyBorder="1"/>
    <xf numFmtId="167" fontId="0" fillId="0" borderId="10" xfId="0" applyNumberFormat="1" applyBorder="1"/>
    <xf numFmtId="165" fontId="4" fillId="0" borderId="0" xfId="0" applyNumberFormat="1" applyFont="1"/>
    <xf numFmtId="0" fontId="22" fillId="0" borderId="0" xfId="0" applyFont="1"/>
    <xf numFmtId="0" fontId="4" fillId="0" borderId="10" xfId="0" applyFont="1" applyBorder="1"/>
    <xf numFmtId="165" fontId="17" fillId="0" borderId="8" xfId="0" applyNumberFormat="1" applyFont="1" applyBorder="1"/>
    <xf numFmtId="165" fontId="4" fillId="0" borderId="10" xfId="0" applyNumberFormat="1" applyFont="1" applyBorder="1"/>
    <xf numFmtId="9" fontId="16" fillId="0" borderId="0" xfId="0" applyNumberFormat="1" applyFont="1"/>
    <xf numFmtId="1" fontId="2" fillId="0" borderId="0" xfId="0" applyNumberFormat="1" applyFont="1"/>
    <xf numFmtId="1" fontId="23" fillId="0" borderId="0" xfId="0" applyNumberFormat="1" applyFont="1"/>
    <xf numFmtId="0" fontId="23" fillId="0" borderId="0" xfId="0" applyFont="1"/>
    <xf numFmtId="164" fontId="23" fillId="0" borderId="0" xfId="0" applyNumberFormat="1" applyFont="1"/>
    <xf numFmtId="165" fontId="0" fillId="11" borderId="0" xfId="0" applyNumberFormat="1" applyFill="1"/>
    <xf numFmtId="165" fontId="0" fillId="0" borderId="0" xfId="0" applyNumberFormat="1" applyFill="1"/>
    <xf numFmtId="166" fontId="16" fillId="0" borderId="0" xfId="0" applyNumberFormat="1" applyFont="1"/>
    <xf numFmtId="1" fontId="8" fillId="0" borderId="0" xfId="0" applyNumberFormat="1" applyFont="1"/>
    <xf numFmtId="1" fontId="8" fillId="0" borderId="10" xfId="0" applyNumberFormat="1" applyFont="1" applyBorder="1"/>
    <xf numFmtId="165" fontId="24" fillId="0" borderId="0" xfId="0" applyNumberFormat="1" applyFont="1"/>
    <xf numFmtId="165" fontId="24" fillId="11" borderId="0" xfId="0" applyNumberFormat="1" applyFont="1" applyFill="1"/>
    <xf numFmtId="165" fontId="24" fillId="11" borderId="10" xfId="0" applyNumberFormat="1" applyFont="1" applyFill="1" applyBorder="1"/>
    <xf numFmtId="165" fontId="24" fillId="0" borderId="0" xfId="0" applyNumberFormat="1" applyFont="1" applyFill="1"/>
    <xf numFmtId="165" fontId="25" fillId="0" borderId="0" xfId="0" applyNumberFormat="1" applyFont="1"/>
    <xf numFmtId="165" fontId="25" fillId="0" borderId="0" xfId="0" applyNumberFormat="1" applyFont="1" applyFill="1"/>
    <xf numFmtId="0" fontId="0" fillId="0" borderId="10" xfId="0" applyBorder="1" applyAlignment="1">
      <alignment horizontal="center"/>
    </xf>
    <xf numFmtId="165" fontId="17" fillId="11" borderId="4" xfId="0" applyNumberFormat="1" applyFont="1" applyFill="1" applyBorder="1"/>
    <xf numFmtId="0" fontId="26" fillId="0" borderId="0" xfId="0" applyFont="1"/>
    <xf numFmtId="0" fontId="24" fillId="0" borderId="0" xfId="0" applyFont="1"/>
    <xf numFmtId="165" fontId="24" fillId="0" borderId="10" xfId="0" applyNumberFormat="1" applyFont="1" applyBorder="1"/>
    <xf numFmtId="165" fontId="26" fillId="0" borderId="0" xfId="0" applyNumberFormat="1" applyFont="1"/>
    <xf numFmtId="167" fontId="24" fillId="0" borderId="0" xfId="0" applyNumberFormat="1" applyFont="1"/>
    <xf numFmtId="167" fontId="21" fillId="0" borderId="0" xfId="0" applyNumberFormat="1" applyFont="1"/>
    <xf numFmtId="167" fontId="26" fillId="0" borderId="0" xfId="0" applyNumberFormat="1" applyFont="1"/>
    <xf numFmtId="165" fontId="17" fillId="0" borderId="3" xfId="0" applyNumberFormat="1" applyFont="1" applyBorder="1"/>
    <xf numFmtId="165" fontId="21" fillId="0" borderId="8" xfId="0" applyNumberFormat="1" applyFont="1" applyBorder="1"/>
    <xf numFmtId="165" fontId="17" fillId="0" borderId="4" xfId="0" applyNumberFormat="1" applyFont="1" applyBorder="1"/>
    <xf numFmtId="2" fontId="0" fillId="11" borderId="0" xfId="0" applyNumberFormat="1" applyFill="1"/>
    <xf numFmtId="2" fontId="0" fillId="0" borderId="0" xfId="0" applyNumberFormat="1"/>
    <xf numFmtId="9" fontId="0" fillId="7" borderId="0" xfId="0" applyNumberFormat="1" applyFill="1"/>
    <xf numFmtId="165" fontId="0" fillId="0" borderId="10" xfId="0" applyNumberFormat="1" applyFill="1" applyBorder="1"/>
    <xf numFmtId="165" fontId="24" fillId="0" borderId="10" xfId="0" applyNumberFormat="1" applyFont="1" applyFill="1" applyBorder="1"/>
    <xf numFmtId="165" fontId="25" fillId="0" borderId="10" xfId="0" applyNumberFormat="1" applyFont="1" applyFill="1" applyBorder="1"/>
    <xf numFmtId="164" fontId="23" fillId="0" borderId="10" xfId="0" applyNumberFormat="1" applyFont="1" applyBorder="1"/>
    <xf numFmtId="165" fontId="27" fillId="11" borderId="0" xfId="0" applyNumberFormat="1" applyFont="1" applyFill="1"/>
    <xf numFmtId="2" fontId="17" fillId="0" borderId="8" xfId="0" applyNumberFormat="1" applyFont="1" applyBorder="1"/>
    <xf numFmtId="2" fontId="17" fillId="0" borderId="4" xfId="0" applyNumberFormat="1" applyFont="1" applyBorder="1"/>
    <xf numFmtId="2" fontId="27" fillId="11" borderId="0" xfId="0" applyNumberFormat="1" applyFont="1" applyFill="1"/>
    <xf numFmtId="2" fontId="24" fillId="11" borderId="0" xfId="0" applyNumberFormat="1" applyFont="1" applyFill="1"/>
    <xf numFmtId="2" fontId="24" fillId="11" borderId="10" xfId="0" applyNumberFormat="1" applyFont="1" applyFill="1" applyBorder="1"/>
    <xf numFmtId="164" fontId="0" fillId="0" borderId="10" xfId="0" applyNumberFormat="1" applyBorder="1"/>
    <xf numFmtId="167" fontId="17" fillId="0" borderId="3" xfId="0" applyNumberFormat="1" applyFont="1" applyBorder="1"/>
    <xf numFmtId="167" fontId="21" fillId="0" borderId="8" xfId="0" applyNumberFormat="1" applyFont="1" applyBorder="1"/>
    <xf numFmtId="167" fontId="28" fillId="0" borderId="0" xfId="0" applyNumberFormat="1" applyFont="1"/>
    <xf numFmtId="167" fontId="28" fillId="0" borderId="10" xfId="0" applyNumberFormat="1" applyFont="1" applyBorder="1"/>
    <xf numFmtId="164" fontId="28" fillId="0" borderId="0" xfId="0" applyNumberFormat="1" applyFont="1"/>
    <xf numFmtId="9" fontId="17" fillId="0" borderId="0" xfId="0" applyNumberFormat="1" applyFont="1"/>
    <xf numFmtId="9" fontId="17" fillId="0" borderId="10" xfId="0" applyNumberFormat="1" applyFont="1" applyBorder="1"/>
    <xf numFmtId="9" fontId="17" fillId="8" borderId="0" xfId="0" applyNumberFormat="1" applyFont="1" applyFill="1"/>
    <xf numFmtId="9" fontId="17" fillId="7" borderId="0" xfId="0" applyNumberFormat="1" applyFont="1" applyFill="1"/>
    <xf numFmtId="9" fontId="17" fillId="12" borderId="0" xfId="0" applyNumberFormat="1" applyFont="1" applyFill="1"/>
    <xf numFmtId="0" fontId="0" fillId="0" borderId="0" xfId="0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1" fontId="14" fillId="0" borderId="1" xfId="0" applyNumberFormat="1" applyFont="1" applyBorder="1"/>
    <xf numFmtId="165" fontId="0" fillId="0" borderId="1" xfId="0" applyNumberFormat="1" applyBorder="1"/>
    <xf numFmtId="0" fontId="29" fillId="0" borderId="2" xfId="0" applyFont="1" applyFill="1" applyBorder="1"/>
    <xf numFmtId="0" fontId="2" fillId="0" borderId="2" xfId="0" applyFont="1" applyBorder="1"/>
    <xf numFmtId="14" fontId="3" fillId="0" borderId="4" xfId="0" applyNumberFormat="1" applyFont="1" applyBorder="1"/>
    <xf numFmtId="164" fontId="15" fillId="0" borderId="1" xfId="0" applyNumberFormat="1" applyFont="1" applyBorder="1"/>
    <xf numFmtId="0" fontId="29" fillId="0" borderId="1" xfId="0" applyFont="1" applyFill="1" applyBorder="1"/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New cases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Stats'!$E$96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Stats'!$F$95:$AA$95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'Wikipedia Stats'!$F$96:$AA$96</c:f>
              <c:numCache>
                <c:formatCode>0.0%</c:formatCode>
                <c:ptCount val="22"/>
                <c:pt idx="0">
                  <c:v>0.22917235727943186</c:v>
                </c:pt>
                <c:pt idx="1">
                  <c:v>0.20511111111111111</c:v>
                </c:pt>
                <c:pt idx="2">
                  <c:v>0.2231237322515213</c:v>
                </c:pt>
                <c:pt idx="3">
                  <c:v>0.1653851952359415</c:v>
                </c:pt>
                <c:pt idx="4">
                  <c:v>0.1816300129366106</c:v>
                </c:pt>
                <c:pt idx="5">
                  <c:v>0.20374425224436171</c:v>
                </c:pt>
                <c:pt idx="6">
                  <c:v>0.14706684856753069</c:v>
                </c:pt>
                <c:pt idx="7">
                  <c:v>0.14644782746590548</c:v>
                </c:pt>
                <c:pt idx="8">
                  <c:v>0.154229199806349</c:v>
                </c:pt>
                <c:pt idx="9">
                  <c:v>0.18976571394331596</c:v>
                </c:pt>
                <c:pt idx="10">
                  <c:v>0.12318694601128123</c:v>
                </c:pt>
                <c:pt idx="11">
                  <c:v>0.13142319074522466</c:v>
                </c:pt>
                <c:pt idx="12">
                  <c:v>0.1554313795426624</c:v>
                </c:pt>
                <c:pt idx="13">
                  <c:v>0.13064654433201853</c:v>
                </c:pt>
                <c:pt idx="14">
                  <c:v>0.13987986894794321</c:v>
                </c:pt>
                <c:pt idx="15">
                  <c:v>6.9168330006653359E-2</c:v>
                </c:pt>
                <c:pt idx="16">
                  <c:v>0.10892617115547369</c:v>
                </c:pt>
                <c:pt idx="17">
                  <c:v>0.17010101010101011</c:v>
                </c:pt>
                <c:pt idx="18">
                  <c:v>9.3251227747084095E-2</c:v>
                </c:pt>
                <c:pt idx="19">
                  <c:v>3.7129972450823841E-2</c:v>
                </c:pt>
                <c:pt idx="20">
                  <c:v>8.8537348786058706E-2</c:v>
                </c:pt>
                <c:pt idx="21">
                  <c:v>6.6321613976188257E-2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E-4B5B-B4AF-CDA3D65317DE}"/>
            </c:ext>
          </c:extLst>
        </c:ser>
        <c:ser>
          <c:idx val="1"/>
          <c:order val="1"/>
          <c:tx>
            <c:strRef>
              <c:f>'Wikipedia Stats'!$E$97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Stats'!$F$95:$AA$95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'Wikipedia Stats'!$F$97:$AA$97</c:f>
              <c:numCache>
                <c:formatCode>General</c:formatCode>
                <c:ptCount val="22"/>
                <c:pt idx="3" formatCode="0.0%">
                  <c:v>0.2748353096179183</c:v>
                </c:pt>
                <c:pt idx="4" formatCode="0.0%">
                  <c:v>0.24266225713104589</c:v>
                </c:pt>
                <c:pt idx="5" formatCode="0.0%">
                  <c:v>0.19028609447771125</c:v>
                </c:pt>
                <c:pt idx="6" formatCode="0.0%">
                  <c:v>0.53703186137506986</c:v>
                </c:pt>
                <c:pt idx="7" formatCode="0.0%">
                  <c:v>0.26893353941267389</c:v>
                </c:pt>
                <c:pt idx="8" formatCode="0.0%">
                  <c:v>0.19380955792792148</c:v>
                </c:pt>
                <c:pt idx="9" formatCode="0.0%">
                  <c:v>0.33338109909006236</c:v>
                </c:pt>
                <c:pt idx="10" formatCode="0.0%">
                  <c:v>7.4691026329930146E-2</c:v>
                </c:pt>
                <c:pt idx="11" formatCode="0.0%">
                  <c:v>0.1336</c:v>
                </c:pt>
                <c:pt idx="12" formatCode="0.0%">
                  <c:v>0.21012702893436838</c:v>
                </c:pt>
                <c:pt idx="13" formatCode="0.0%">
                  <c:v>0.14973028138212569</c:v>
                </c:pt>
                <c:pt idx="14" formatCode="0.0%">
                  <c:v>0.15736748668526504</c:v>
                </c:pt>
                <c:pt idx="15" formatCode="0.0%">
                  <c:v>0.15832146378875864</c:v>
                </c:pt>
                <c:pt idx="16" formatCode="0.0%">
                  <c:v>0.14883654937570942</c:v>
                </c:pt>
                <c:pt idx="17" formatCode="0.0%">
                  <c:v>8.1614589765756862E-2</c:v>
                </c:pt>
                <c:pt idx="18" formatCode="0.0%">
                  <c:v>0.1018326450606124</c:v>
                </c:pt>
                <c:pt idx="19" formatCode="0.0%">
                  <c:v>6.9346091402120974E-2</c:v>
                </c:pt>
                <c:pt idx="20" formatCode="0.0%">
                  <c:v>8.8075202300001612E-2</c:v>
                </c:pt>
                <c:pt idx="21" formatCode="0.0%">
                  <c:v>9.1381409019386628E-2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E-4B5B-B4AF-CDA3D65317DE}"/>
            </c:ext>
          </c:extLst>
        </c:ser>
        <c:ser>
          <c:idx val="2"/>
          <c:order val="2"/>
          <c:tx>
            <c:strRef>
              <c:f>'Wikipedia Stats'!$E$98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Stats'!$F$95:$AA$95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'Wikipedia Stats'!$F$98:$AA$98</c:f>
              <c:numCache>
                <c:formatCode>0.00%</c:formatCode>
                <c:ptCount val="22"/>
                <c:pt idx="0">
                  <c:v>0.19801812004530012</c:v>
                </c:pt>
                <c:pt idx="1">
                  <c:v>0.16968379259819444</c:v>
                </c:pt>
                <c:pt idx="2">
                  <c:v>0.13064209803208471</c:v>
                </c:pt>
                <c:pt idx="3">
                  <c:v>0.12601858470335955</c:v>
                </c:pt>
                <c:pt idx="4">
                  <c:v>0.13353012124674665</c:v>
                </c:pt>
                <c:pt idx="5">
                  <c:v>0.14902136476913169</c:v>
                </c:pt>
                <c:pt idx="6">
                  <c:v>0.14587547215791397</c:v>
                </c:pt>
                <c:pt idx="7">
                  <c:v>0.1394483315965207</c:v>
                </c:pt>
                <c:pt idx="8">
                  <c:v>0.10377393706372018</c:v>
                </c:pt>
                <c:pt idx="9">
                  <c:v>8.0980080489702053E-2</c:v>
                </c:pt>
                <c:pt idx="10">
                  <c:v>8.2109280898524886E-2</c:v>
                </c:pt>
                <c:pt idx="11">
                  <c:v>7.5315138198219042E-2</c:v>
                </c:pt>
                <c:pt idx="12">
                  <c:v>8.2717177963595304E-2</c:v>
                </c:pt>
                <c:pt idx="13">
                  <c:v>7.4498069258371727E-2</c:v>
                </c:pt>
                <c:pt idx="14">
                  <c:v>6.855868452374074E-2</c:v>
                </c:pt>
                <c:pt idx="15">
                  <c:v>5.6417077601868676E-2</c:v>
                </c:pt>
                <c:pt idx="16">
                  <c:v>4.1458096612719958E-2</c:v>
                </c:pt>
                <c:pt idx="17">
                  <c:v>3.9837230560552002E-2</c:v>
                </c:pt>
                <c:pt idx="18">
                  <c:v>4.5201905626134305E-2</c:v>
                </c:pt>
                <c:pt idx="19">
                  <c:v>4.2216072494438116E-2</c:v>
                </c:pt>
                <c:pt idx="20">
                  <c:v>3.9785841967338295E-2</c:v>
                </c:pt>
                <c:pt idx="21">
                  <c:v>4.0099476745641634E-2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E-4B5B-B4AF-CDA3D65317DE}"/>
            </c:ext>
          </c:extLst>
        </c:ser>
        <c:ser>
          <c:idx val="3"/>
          <c:order val="3"/>
          <c:tx>
            <c:strRef>
              <c:f>'Wikipedia Stats'!$E$99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Stats'!$F$95:$AA$95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'Wikipedia Stats'!$F$99:$AA$99</c:f>
              <c:numCache>
                <c:formatCode>General</c:formatCode>
                <c:ptCount val="22"/>
                <c:pt idx="3" formatCode="0.00%">
                  <c:v>0.29368709972552609</c:v>
                </c:pt>
                <c:pt idx="4" formatCode="0.00%">
                  <c:v>0.42751060820367753</c:v>
                </c:pt>
                <c:pt idx="5" formatCode="0.00%">
                  <c:v>0.48848154570225416</c:v>
                </c:pt>
                <c:pt idx="6" formatCode="0.00%">
                  <c:v>0.45099018139457481</c:v>
                </c:pt>
                <c:pt idx="7" formatCode="0.00%">
                  <c:v>0.3552012845509806</c:v>
                </c:pt>
                <c:pt idx="8" formatCode="0.00%">
                  <c:v>0.39116452268111035</c:v>
                </c:pt>
                <c:pt idx="9" formatCode="0.00%">
                  <c:v>0.30037109137364643</c:v>
                </c:pt>
                <c:pt idx="10" formatCode="0.00%">
                  <c:v>0.23248578980608642</c:v>
                </c:pt>
                <c:pt idx="11" formatCode="0.00%">
                  <c:v>0.23203643955209718</c:v>
                </c:pt>
                <c:pt idx="12" formatCode="0.00%">
                  <c:v>0.26264711319243328</c:v>
                </c:pt>
                <c:pt idx="13" formatCode="0.00%">
                  <c:v>0.23218163628821706</c:v>
                </c:pt>
                <c:pt idx="14" formatCode="0.00%">
                  <c:v>0.19909502262443438</c:v>
                </c:pt>
                <c:pt idx="15" formatCode="0.00%">
                  <c:v>0.166657033153049</c:v>
                </c:pt>
                <c:pt idx="16" formatCode="0.00%">
                  <c:v>0.1373152709359606</c:v>
                </c:pt>
                <c:pt idx="17" formatCode="0.00%">
                  <c:v>0.15802575160714175</c:v>
                </c:pt>
                <c:pt idx="18" formatCode="0.00%">
                  <c:v>0.14329704108941219</c:v>
                </c:pt>
                <c:pt idx="19" formatCode="0.00%">
                  <c:v>0.13574339473647101</c:v>
                </c:pt>
                <c:pt idx="20" formatCode="0.00%">
                  <c:v>0.13318930909753091</c:v>
                </c:pt>
                <c:pt idx="21" formatCode="0.00%">
                  <c:v>0.12135511015017823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E-4B5B-B4AF-CDA3D65317DE}"/>
            </c:ext>
          </c:extLst>
        </c:ser>
        <c:ser>
          <c:idx val="4"/>
          <c:order val="4"/>
          <c:tx>
            <c:strRef>
              <c:f>'Wikipedia Stats'!$E$100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Stats'!$F$95:$AA$95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'Wikipedia Stats'!$F$100:$AA$100</c:f>
              <c:numCache>
                <c:formatCode>General</c:formatCode>
                <c:ptCount val="22"/>
                <c:pt idx="2" formatCode="0.0%">
                  <c:v>0.10927390366642703</c:v>
                </c:pt>
                <c:pt idx="3" formatCode="0.0%">
                  <c:v>0.26377187297472454</c:v>
                </c:pt>
                <c:pt idx="4" formatCode="0.0%">
                  <c:v>0.34666666666666668</c:v>
                </c:pt>
                <c:pt idx="5" formatCode="0.0%">
                  <c:v>0.24485910129474486</c:v>
                </c:pt>
                <c:pt idx="6" formatCode="0.0%">
                  <c:v>0.21841541755888652</c:v>
                </c:pt>
                <c:pt idx="7" formatCode="0.0%">
                  <c:v>0.25985438111975895</c:v>
                </c:pt>
                <c:pt idx="8" formatCode="0.0%">
                  <c:v>0.13252291749701076</c:v>
                </c:pt>
                <c:pt idx="9" formatCode="0.0%">
                  <c:v>0.17015660742565547</c:v>
                </c:pt>
                <c:pt idx="10" formatCode="0.0%">
                  <c:v>0.21458646616541355</c:v>
                </c:pt>
                <c:pt idx="11" formatCode="0.0%">
                  <c:v>0.17976971647889067</c:v>
                </c:pt>
                <c:pt idx="12" formatCode="0.0%">
                  <c:v>0.21397838178192885</c:v>
                </c:pt>
                <c:pt idx="13" formatCode="0.0%">
                  <c:v>0.26028699861687415</c:v>
                </c:pt>
                <c:pt idx="14" formatCode="0.0%">
                  <c:v>0.17216544344605253</c:v>
                </c:pt>
                <c:pt idx="15" formatCode="0.0%">
                  <c:v>0.14237228626601908</c:v>
                </c:pt>
                <c:pt idx="16" formatCode="0.0%">
                  <c:v>0.13420756070074788</c:v>
                </c:pt>
                <c:pt idx="17" formatCode="0.0%">
                  <c:v>0.13585042001625869</c:v>
                </c:pt>
                <c:pt idx="18" formatCode="0.0%">
                  <c:v>0.17192842942345923</c:v>
                </c:pt>
                <c:pt idx="19" formatCode="0.0%">
                  <c:v>0.14399131437877452</c:v>
                </c:pt>
                <c:pt idx="20" formatCode="0.0%">
                  <c:v>0.13197698558633372</c:v>
                </c:pt>
                <c:pt idx="21" formatCode="0.0%">
                  <c:v>9.7856843429050516E-2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3E-4B5B-B4AF-CDA3D65317DE}"/>
            </c:ext>
          </c:extLst>
        </c:ser>
        <c:ser>
          <c:idx val="5"/>
          <c:order val="5"/>
          <c:tx>
            <c:strRef>
              <c:f>'Wikipedia Stats'!$E$101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Stats'!$F$95:$AA$95</c:f>
              <c:numCache>
                <c:formatCode>m/d/yyyy</c:formatCode>
                <c:ptCount val="22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</c:numCache>
            </c:numRef>
          </c:cat>
          <c:val>
            <c:numRef>
              <c:f>'Wikipedia Stats'!$F$101:$AA$101</c:f>
              <c:numCache>
                <c:formatCode>0.0%</c:formatCode>
                <c:ptCount val="22"/>
                <c:pt idx="1">
                  <c:v>0.18181818181818182</c:v>
                </c:pt>
                <c:pt idx="2">
                  <c:v>0.21686746987951808</c:v>
                </c:pt>
                <c:pt idx="3">
                  <c:v>0.21618975084321618</c:v>
                </c:pt>
                <c:pt idx="4">
                  <c:v>0.22705314009661837</c:v>
                </c:pt>
                <c:pt idx="5">
                  <c:v>0.25495771361913094</c:v>
                </c:pt>
                <c:pt idx="6">
                  <c:v>0.16603729739150641</c:v>
                </c:pt>
                <c:pt idx="7">
                  <c:v>0.14593194160729411</c:v>
                </c:pt>
                <c:pt idx="8">
                  <c:v>0.29752173913043478</c:v>
                </c:pt>
                <c:pt idx="9">
                  <c:v>0.10876922561404684</c:v>
                </c:pt>
                <c:pt idx="10">
                  <c:v>0.19885762640152316</c:v>
                </c:pt>
                <c:pt idx="11">
                  <c:v>0.20018150192845799</c:v>
                </c:pt>
                <c:pt idx="12">
                  <c:v>0.18017223272421759</c:v>
                </c:pt>
                <c:pt idx="13">
                  <c:v>0.14008329180607959</c:v>
                </c:pt>
                <c:pt idx="14">
                  <c:v>0.12783527685415008</c:v>
                </c:pt>
                <c:pt idx="15">
                  <c:v>9.0618425423541135E-2</c:v>
                </c:pt>
                <c:pt idx="16">
                  <c:v>8.1223427882479854E-2</c:v>
                </c:pt>
                <c:pt idx="17">
                  <c:v>0.10824578907212865</c:v>
                </c:pt>
                <c:pt idx="18">
                  <c:v>8.1754345086160335E-2</c:v>
                </c:pt>
                <c:pt idx="19">
                  <c:v>7.932560507558549E-2</c:v>
                </c:pt>
                <c:pt idx="20">
                  <c:v>8.1287759211887009E-2</c:v>
                </c:pt>
                <c:pt idx="21">
                  <c:v>5.8465255581003198E-2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3E-4B5B-B4AF-CDA3D6531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75328"/>
        <c:axId val="681075656"/>
      </c:lineChart>
      <c:dateAx>
        <c:axId val="6810753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656"/>
        <c:crosses val="autoZero"/>
        <c:auto val="1"/>
        <c:lblOffset val="100"/>
        <c:baseTimeUnit val="days"/>
      </c:dateAx>
      <c:valAx>
        <c:axId val="68107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07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Taux de mortalité M / C-6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Stats'!$E$115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Stats'!$F$114:$Y$114</c:f>
              <c:numCache>
                <c:formatCode>m/d/yyyy</c:formatCode>
                <c:ptCount val="2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</c:numCache>
            </c:numRef>
          </c:cat>
          <c:val>
            <c:numRef>
              <c:f>'Wikipedia Stats'!$F$115:$Y$115</c:f>
              <c:numCache>
                <c:formatCode>0.0%</c:formatCode>
                <c:ptCount val="20"/>
                <c:pt idx="0">
                  <c:v>8.0817051509769089E-2</c:v>
                </c:pt>
                <c:pt idx="1">
                  <c:v>8.9943342776203972E-2</c:v>
                </c:pt>
                <c:pt idx="2">
                  <c:v>8.2959641255605385E-2</c:v>
                </c:pt>
                <c:pt idx="3">
                  <c:v>7.672073651907059E-2</c:v>
                </c:pt>
                <c:pt idx="4">
                  <c:v>9.1730368311327304E-2</c:v>
                </c:pt>
                <c:pt idx="5">
                  <c:v>0.10161158153509969</c:v>
                </c:pt>
                <c:pt idx="6">
                  <c:v>0.1</c:v>
                </c:pt>
                <c:pt idx="7">
                  <c:v>0.10363267564078923</c:v>
                </c:pt>
                <c:pt idx="8">
                  <c:v>0.10161314638926579</c:v>
                </c:pt>
                <c:pt idx="9">
                  <c:v>0.11125485122897801</c:v>
                </c:pt>
                <c:pt idx="10">
                  <c:v>0.1204291657543245</c:v>
                </c:pt>
                <c:pt idx="11">
                  <c:v>0.12105502501136881</c:v>
                </c:pt>
                <c:pt idx="12">
                  <c:v>0.13447510307643515</c:v>
                </c:pt>
                <c:pt idx="13">
                  <c:v>0.13797634691195795</c:v>
                </c:pt>
                <c:pt idx="14">
                  <c:v>0.13865420336748757</c:v>
                </c:pt>
                <c:pt idx="15">
                  <c:v>0.13124496373892022</c:v>
                </c:pt>
                <c:pt idx="16">
                  <c:v>0.13559322033898305</c:v>
                </c:pt>
                <c:pt idx="17">
                  <c:v>0.13961875321998971</c:v>
                </c:pt>
                <c:pt idx="18">
                  <c:v>0.1382953181272509</c:v>
                </c:pt>
                <c:pt idx="19">
                  <c:v>0.13660356752821259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F7-40E9-906B-5E62D56ADE7C}"/>
            </c:ext>
          </c:extLst>
        </c:ser>
        <c:ser>
          <c:idx val="1"/>
          <c:order val="1"/>
          <c:tx>
            <c:strRef>
              <c:f>'Wikipedia Stats'!$E$116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Stats'!$F$114:$Y$114</c:f>
              <c:numCache>
                <c:formatCode>m/d/yyyy</c:formatCode>
                <c:ptCount val="2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</c:numCache>
            </c:numRef>
          </c:cat>
          <c:val>
            <c:numRef>
              <c:f>'Wikipedia Stats'!$F$116:$Y$116</c:f>
              <c:numCache>
                <c:formatCode>General</c:formatCode>
                <c:ptCount val="20"/>
                <c:pt idx="4" formatCode="0.0%">
                  <c:v>1.7868538608806637E-2</c:v>
                </c:pt>
                <c:pt idx="5" formatCode="0.0%">
                  <c:v>1.8573237653018153E-2</c:v>
                </c:pt>
                <c:pt idx="6" formatCode="0.0%">
                  <c:v>1.370223978919631E-2</c:v>
                </c:pt>
                <c:pt idx="7" formatCode="0.0%">
                  <c:v>1.4055394791236048E-2</c:v>
                </c:pt>
                <c:pt idx="8" formatCode="0.0%">
                  <c:v>1.2475049900199601E-2</c:v>
                </c:pt>
                <c:pt idx="9" formatCode="0.0%">
                  <c:v>1.2017887087758524E-2</c:v>
                </c:pt>
                <c:pt idx="10" formatCode="0.0%">
                  <c:v>1.0364578598054369E-2</c:v>
                </c:pt>
                <c:pt idx="11" formatCode="0.0%">
                  <c:v>1.067564662893172E-2</c:v>
                </c:pt>
                <c:pt idx="12" formatCode="0.0%">
                  <c:v>1.1883327331652862E-2</c:v>
                </c:pt>
                <c:pt idx="13" formatCode="0.0%">
                  <c:v>1.3594841483073616E-2</c:v>
                </c:pt>
                <c:pt idx="14" formatCode="0.0%">
                  <c:v>1.6250000000000001E-2</c:v>
                </c:pt>
                <c:pt idx="15" formatCode="0.0%">
                  <c:v>1.7157727593507411E-2</c:v>
                </c:pt>
                <c:pt idx="16" formatCode="0.0%">
                  <c:v>1.6584050153083538E-2</c:v>
                </c:pt>
                <c:pt idx="17" formatCode="0.0%">
                  <c:v>1.848212021303576E-2</c:v>
                </c:pt>
                <c:pt idx="18" formatCode="0.0%">
                  <c:v>2.0050399912347978E-2</c:v>
                </c:pt>
                <c:pt idx="19" formatCode="0.0%">
                  <c:v>2.0620506999621643E-2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F7-40E9-906B-5E62D56ADE7C}"/>
            </c:ext>
          </c:extLst>
        </c:ser>
        <c:ser>
          <c:idx val="2"/>
          <c:order val="2"/>
          <c:tx>
            <c:strRef>
              <c:f>'Wikipedia Stats'!$E$117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Stats'!$F$114:$Y$114</c:f>
              <c:numCache>
                <c:formatCode>m/d/yyyy</c:formatCode>
                <c:ptCount val="2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</c:numCache>
            </c:numRef>
          </c:cat>
          <c:val>
            <c:numRef>
              <c:f>'Wikipedia Stats'!$F$117:$Y$117</c:f>
              <c:numCache>
                <c:formatCode>0.0%</c:formatCode>
                <c:ptCount val="20"/>
                <c:pt idx="0">
                  <c:v>0.19538983050847458</c:v>
                </c:pt>
                <c:pt idx="1">
                  <c:v>0.1972307021369385</c:v>
                </c:pt>
                <c:pt idx="2">
                  <c:v>0.21263178638289487</c:v>
                </c:pt>
                <c:pt idx="3">
                  <c:v>0.20081835686777921</c:v>
                </c:pt>
                <c:pt idx="4">
                  <c:v>0.19704889829947728</c:v>
                </c:pt>
                <c:pt idx="5">
                  <c:v>0.19280860702151756</c:v>
                </c:pt>
                <c:pt idx="6">
                  <c:v>0.19057522333033983</c:v>
                </c:pt>
                <c:pt idx="7">
                  <c:v>0.19497312805592598</c:v>
                </c:pt>
                <c:pt idx="8">
                  <c:v>0.19571122230164403</c:v>
                </c:pt>
                <c:pt idx="9">
                  <c:v>0.19288389513108614</c:v>
                </c:pt>
                <c:pt idx="10">
                  <c:v>0.19096687480749308</c:v>
                </c:pt>
                <c:pt idx="11">
                  <c:v>0.18284391373217984</c:v>
                </c:pt>
                <c:pt idx="12">
                  <c:v>0.17364581782607771</c:v>
                </c:pt>
                <c:pt idx="13">
                  <c:v>0.17048042106834896</c:v>
                </c:pt>
                <c:pt idx="14">
                  <c:v>0.169484933545267</c:v>
                </c:pt>
                <c:pt idx="15">
                  <c:v>0.16861420057252804</c:v>
                </c:pt>
                <c:pt idx="16">
                  <c:v>0.16755811264022205</c:v>
                </c:pt>
                <c:pt idx="17">
                  <c:v>0.1670744494931842</c:v>
                </c:pt>
                <c:pt idx="18">
                  <c:v>0.16333701684898</c:v>
                </c:pt>
                <c:pt idx="19">
                  <c:v>0.16079455505610188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F7-40E9-906B-5E62D56ADE7C}"/>
            </c:ext>
          </c:extLst>
        </c:ser>
        <c:ser>
          <c:idx val="3"/>
          <c:order val="3"/>
          <c:tx>
            <c:strRef>
              <c:f>'Wikipedia Stats'!$E$118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Stats'!$F$114:$Y$114</c:f>
              <c:numCache>
                <c:formatCode>m/d/yyyy</c:formatCode>
                <c:ptCount val="2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</c:numCache>
            </c:numRef>
          </c:cat>
          <c:val>
            <c:numRef>
              <c:f>'Wikipedia Stats'!$F$118:$Y$118</c:f>
              <c:numCache>
                <c:formatCode>General</c:formatCode>
                <c:ptCount val="20"/>
                <c:pt idx="3" formatCode="0.0%">
                  <c:v>0.10300429184549356</c:v>
                </c:pt>
                <c:pt idx="4" formatCode="0.0%">
                  <c:v>0.10141313383208644</c:v>
                </c:pt>
                <c:pt idx="5" formatCode="0.0%">
                  <c:v>0.10763454317897372</c:v>
                </c:pt>
                <c:pt idx="6" formatCode="0.0%">
                  <c:v>0.11914672216441206</c:v>
                </c:pt>
                <c:pt idx="7" formatCode="0.0%">
                  <c:v>7.101218865924748E-2</c:v>
                </c:pt>
                <c:pt idx="8" formatCode="0.0%">
                  <c:v>9.4693504117108876E-2</c:v>
                </c:pt>
                <c:pt idx="9" formatCode="0.0%">
                  <c:v>9.1760961810466765E-2</c:v>
                </c:pt>
                <c:pt idx="10" formatCode="0.0%">
                  <c:v>8.4344810502848644E-2</c:v>
                </c:pt>
                <c:pt idx="11" formatCode="0.0%">
                  <c:v>7.5386919620569148E-2</c:v>
                </c:pt>
                <c:pt idx="12" formatCode="0.0%">
                  <c:v>6.6464044041747911E-2</c:v>
                </c:pt>
                <c:pt idx="13" formatCode="0.0%">
                  <c:v>6.736628300609343E-2</c:v>
                </c:pt>
                <c:pt idx="14" formatCode="0.0%">
                  <c:v>6.2020927120087603E-2</c:v>
                </c:pt>
                <c:pt idx="15" formatCode="0.0%">
                  <c:v>5.7355383499801176E-2</c:v>
                </c:pt>
                <c:pt idx="16" formatCode="0.0%">
                  <c:v>5.665211615107231E-2</c:v>
                </c:pt>
                <c:pt idx="17" formatCode="0.0%">
                  <c:v>5.8629613654568979E-2</c:v>
                </c:pt>
                <c:pt idx="18" formatCode="0.0%">
                  <c:v>5.7889856769880191E-2</c:v>
                </c:pt>
                <c:pt idx="19" formatCode="0.0%">
                  <c:v>5.7635375308177472E-2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F7-40E9-906B-5E62D56ADE7C}"/>
            </c:ext>
          </c:extLst>
        </c:ser>
        <c:ser>
          <c:idx val="4"/>
          <c:order val="4"/>
          <c:tx>
            <c:strRef>
              <c:f>'Wikipedia Stats'!$E$119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Stats'!$F$114:$Y$114</c:f>
              <c:numCache>
                <c:formatCode>m/d/yyyy</c:formatCode>
                <c:ptCount val="2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</c:numCache>
            </c:numRef>
          </c:cat>
          <c:val>
            <c:numRef>
              <c:f>'Wikipedia Stats'!$F$119:$Y$119</c:f>
              <c:numCache>
                <c:formatCode>General</c:formatCode>
                <c:ptCount val="20"/>
                <c:pt idx="5" formatCode="0.0%">
                  <c:v>0.2440677966101695</c:v>
                </c:pt>
                <c:pt idx="6" formatCode="0.0%">
                  <c:v>0.22180451127819548</c:v>
                </c:pt>
                <c:pt idx="7" formatCode="0.0%">
                  <c:v>0.16750539180445723</c:v>
                </c:pt>
                <c:pt idx="8" formatCode="0.0%">
                  <c:v>0.18211276733635776</c:v>
                </c:pt>
                <c:pt idx="9" formatCode="0.0%">
                  <c:v>0.1717948717948718</c:v>
                </c:pt>
                <c:pt idx="10" formatCode="0.0%">
                  <c:v>0.16070068545316071</c:v>
                </c:pt>
                <c:pt idx="11" formatCode="0.0%">
                  <c:v>0.14224533496482106</c:v>
                </c:pt>
                <c:pt idx="12" formatCode="0.0%">
                  <c:v>0.14511674617122772</c:v>
                </c:pt>
                <c:pt idx="13" formatCode="0.0%">
                  <c:v>0.15125548027102431</c:v>
                </c:pt>
                <c:pt idx="14" formatCode="0.0%">
                  <c:v>0.17930670420552525</c:v>
                </c:pt>
                <c:pt idx="15" formatCode="0.0%">
                  <c:v>0.18466165413533833</c:v>
                </c:pt>
                <c:pt idx="16" formatCode="0.0%">
                  <c:v>0.17432214931286369</c:v>
                </c:pt>
                <c:pt idx="17" formatCode="0.0%">
                  <c:v>0.1877426802392696</c:v>
                </c:pt>
                <c:pt idx="18" formatCode="0.0%">
                  <c:v>0.2033195020746888</c:v>
                </c:pt>
                <c:pt idx="19" formatCode="0.0%">
                  <c:v>0.20035667741271693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F7-40E9-906B-5E62D56ADE7C}"/>
            </c:ext>
          </c:extLst>
        </c:ser>
        <c:ser>
          <c:idx val="5"/>
          <c:order val="5"/>
          <c:tx>
            <c:strRef>
              <c:f>'Wikipedia Stats'!$E$120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Stats'!$F$114:$Y$114</c:f>
              <c:numCache>
                <c:formatCode>m/d/yyyy</c:formatCode>
                <c:ptCount val="20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</c:numCache>
            </c:numRef>
          </c:cat>
          <c:val>
            <c:numRef>
              <c:f>'Wikipedia Stats'!$F$120:$Y$120</c:f>
              <c:numCache>
                <c:formatCode>0.0%</c:formatCode>
                <c:ptCount val="20"/>
                <c:pt idx="1">
                  <c:v>0.23395613322502032</c:v>
                </c:pt>
                <c:pt idx="2">
                  <c:v>0.18230088495575222</c:v>
                </c:pt>
                <c:pt idx="3">
                  <c:v>0.21563460693895475</c:v>
                </c:pt>
                <c:pt idx="4">
                  <c:v>0.19008264462809918</c:v>
                </c:pt>
                <c:pt idx="5">
                  <c:v>0.14659785932721711</c:v>
                </c:pt>
                <c:pt idx="6">
                  <c:v>0.15678297606008448</c:v>
                </c:pt>
                <c:pt idx="7">
                  <c:v>0.18244406196213425</c:v>
                </c:pt>
                <c:pt idx="8">
                  <c:v>0.19279730170819279</c:v>
                </c:pt>
                <c:pt idx="9">
                  <c:v>0.19520486670245124</c:v>
                </c:pt>
                <c:pt idx="10">
                  <c:v>0.21828521434820647</c:v>
                </c:pt>
                <c:pt idx="11">
                  <c:v>0.21204903270783709</c:v>
                </c:pt>
                <c:pt idx="12">
                  <c:v>0.21852423895172138</c:v>
                </c:pt>
                <c:pt idx="13">
                  <c:v>0.22339130434782609</c:v>
                </c:pt>
                <c:pt idx="14">
                  <c:v>0.20044901651978689</c:v>
                </c:pt>
                <c:pt idx="15">
                  <c:v>0.20559702620206111</c:v>
                </c:pt>
                <c:pt idx="16">
                  <c:v>0.19450956666414582</c:v>
                </c:pt>
                <c:pt idx="17">
                  <c:v>0.17777777777777778</c:v>
                </c:pt>
                <c:pt idx="18">
                  <c:v>0.16706414180963908</c:v>
                </c:pt>
                <c:pt idx="19">
                  <c:v>0.16153858162006901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F7-40E9-906B-5E62D56AD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09536"/>
        <c:axId val="374413144"/>
      </c:lineChart>
      <c:dateAx>
        <c:axId val="3744095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13144"/>
        <c:crosses val="autoZero"/>
        <c:auto val="1"/>
        <c:lblOffset val="100"/>
        <c:baseTimeUnit val="days"/>
      </c:dateAx>
      <c:valAx>
        <c:axId val="37441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40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5 days death rate (hospital, </a:t>
            </a:r>
          </a:p>
          <a:p>
            <a:pPr>
              <a:defRPr/>
            </a:pPr>
            <a:r>
              <a:rPr lang="fr-FR"/>
              <a:t>1averaged over 3 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Stats'!$E$124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Stats'!$F$123:$X$123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Stats'!$F$124:$X$124</c:f>
              <c:numCache>
                <c:formatCode>0.0%</c:formatCode>
                <c:ptCount val="19"/>
                <c:pt idx="0">
                  <c:v>0.10805500982318271</c:v>
                </c:pt>
                <c:pt idx="1">
                  <c:v>0.10026917900403769</c:v>
                </c:pt>
                <c:pt idx="2">
                  <c:v>9.3498452012383895E-2</c:v>
                </c:pt>
                <c:pt idx="3">
                  <c:v>0.11048234977095123</c:v>
                </c:pt>
                <c:pt idx="4">
                  <c:v>0.12333791838606144</c:v>
                </c:pt>
                <c:pt idx="5">
                  <c:v>0.13457599344530929</c:v>
                </c:pt>
                <c:pt idx="6">
                  <c:v>0.15699530516431925</c:v>
                </c:pt>
                <c:pt idx="7">
                  <c:v>0.15718299964875307</c:v>
                </c:pt>
                <c:pt idx="8">
                  <c:v>0.13569850911098841</c:v>
                </c:pt>
                <c:pt idx="9">
                  <c:v>0.11602703047303328</c:v>
                </c:pt>
                <c:pt idx="10">
                  <c:v>0.12043539325842696</c:v>
                </c:pt>
                <c:pt idx="11">
                  <c:v>0.13001397999784922</c:v>
                </c:pt>
                <c:pt idx="12">
                  <c:v>0.13374601388107296</c:v>
                </c:pt>
                <c:pt idx="13">
                  <c:v>0.11983471074380166</c:v>
                </c:pt>
                <c:pt idx="14">
                  <c:v>0.14229966421635357</c:v>
                </c:pt>
                <c:pt idx="15">
                  <c:v>0.12946659761781459</c:v>
                </c:pt>
                <c:pt idx="16">
                  <c:v>9.5238095238095233E-2</c:v>
                </c:pt>
                <c:pt idx="17">
                  <c:v>8.3437407077014566E-2</c:v>
                </c:pt>
                <c:pt idx="18">
                  <c:v>0.107110958433528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C-4723-A410-BE0D7F016812}"/>
            </c:ext>
          </c:extLst>
        </c:ser>
        <c:ser>
          <c:idx val="1"/>
          <c:order val="1"/>
          <c:tx>
            <c:strRef>
              <c:f>'Wikipedia Stats'!$E$125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Stats'!$F$123:$X$123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Stats'!$F$125:$X$125</c:f>
              <c:numCache>
                <c:formatCode>0.0%</c:formatCode>
                <c:ptCount val="19"/>
                <c:pt idx="0">
                  <c:v>7.9486395597676545E-3</c:v>
                </c:pt>
                <c:pt idx="1">
                  <c:v>1.0979961570134504E-2</c:v>
                </c:pt>
                <c:pt idx="2">
                  <c:v>9.2234454031538231E-3</c:v>
                </c:pt>
                <c:pt idx="3">
                  <c:v>5.5185846453497805E-3</c:v>
                </c:pt>
                <c:pt idx="4">
                  <c:v>5.7898049087476396E-3</c:v>
                </c:pt>
                <c:pt idx="5">
                  <c:v>7.784557121817799E-3</c:v>
                </c:pt>
                <c:pt idx="6">
                  <c:v>1.4715543292602811E-2</c:v>
                </c:pt>
                <c:pt idx="7">
                  <c:v>2.3001820287936455E-2</c:v>
                </c:pt>
                <c:pt idx="8">
                  <c:v>2.9284525790349417E-2</c:v>
                </c:pt>
                <c:pt idx="9">
                  <c:v>2.1640607296623614E-2</c:v>
                </c:pt>
                <c:pt idx="10">
                  <c:v>1.7498267498267498E-2</c:v>
                </c:pt>
                <c:pt idx="11">
                  <c:v>1.8647007805724199E-2</c:v>
                </c:pt>
                <c:pt idx="12">
                  <c:v>2.3094532722865609E-2</c:v>
                </c:pt>
                <c:pt idx="13">
                  <c:v>2.4474703603709357E-2</c:v>
                </c:pt>
                <c:pt idx="14">
                  <c:v>2.7059043581270655E-2</c:v>
                </c:pt>
                <c:pt idx="15">
                  <c:v>2.7290198590647022E-2</c:v>
                </c:pt>
                <c:pt idx="16">
                  <c:v>3.5256169829720199E-2</c:v>
                </c:pt>
                <c:pt idx="17">
                  <c:v>2.8139550576962009E-2</c:v>
                </c:pt>
                <c:pt idx="18">
                  <c:v>2.873783922171019E-2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C-4723-A410-BE0D7F016812}"/>
            </c:ext>
          </c:extLst>
        </c:ser>
        <c:ser>
          <c:idx val="2"/>
          <c:order val="2"/>
          <c:tx>
            <c:strRef>
              <c:f>'Wikipedia Stats'!$E$126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Stats'!$F$123:$X$123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Stats'!$F$126:$X$126</c:f>
              <c:numCache>
                <c:formatCode>0.0%</c:formatCode>
                <c:ptCount val="19"/>
                <c:pt idx="0">
                  <c:v>0.15870873987959311</c:v>
                </c:pt>
                <c:pt idx="1">
                  <c:v>0.17897286821705427</c:v>
                </c:pt>
                <c:pt idx="2">
                  <c:v>0.20011595323219636</c:v>
                </c:pt>
                <c:pt idx="3">
                  <c:v>0.18648550063833669</c:v>
                </c:pt>
                <c:pt idx="4">
                  <c:v>0.15281501340482573</c:v>
                </c:pt>
                <c:pt idx="5">
                  <c:v>0.13064776023203351</c:v>
                </c:pt>
                <c:pt idx="6">
                  <c:v>0.11687657430730479</c:v>
                </c:pt>
                <c:pt idx="7">
                  <c:v>0.12782411754957743</c:v>
                </c:pt>
                <c:pt idx="8">
                  <c:v>0.14905950550100555</c:v>
                </c:pt>
                <c:pt idx="9">
                  <c:v>0.1675855878958841</c:v>
                </c:pt>
                <c:pt idx="10">
                  <c:v>0.16113588667366213</c:v>
                </c:pt>
                <c:pt idx="11">
                  <c:v>0.14477486154587046</c:v>
                </c:pt>
                <c:pt idx="12">
                  <c:v>0.13684271151298738</c:v>
                </c:pt>
                <c:pt idx="13">
                  <c:v>0.12849718013933428</c:v>
                </c:pt>
                <c:pt idx="14">
                  <c:v>0.13137026239067057</c:v>
                </c:pt>
                <c:pt idx="15">
                  <c:v>0.14519736842105263</c:v>
                </c:pt>
                <c:pt idx="16">
                  <c:v>0.14804804804804805</c:v>
                </c:pt>
                <c:pt idx="17">
                  <c:v>0.14295692665890569</c:v>
                </c:pt>
                <c:pt idx="18">
                  <c:v>0.13071169369769681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C-4723-A410-BE0D7F016812}"/>
            </c:ext>
          </c:extLst>
        </c:ser>
        <c:ser>
          <c:idx val="3"/>
          <c:order val="3"/>
          <c:tx>
            <c:strRef>
              <c:f>'Wikipedia Stats'!$E$127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Stats'!$F$123:$X$123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Stats'!$F$127:$X$127</c:f>
              <c:numCache>
                <c:formatCode>0.0%</c:formatCode>
                <c:ptCount val="19"/>
                <c:pt idx="0">
                  <c:v>5.1730844029560484E-2</c:v>
                </c:pt>
                <c:pt idx="1">
                  <c:v>5.2631578947368418E-2</c:v>
                </c:pt>
                <c:pt idx="2">
                  <c:v>6.4809855382967324E-2</c:v>
                </c:pt>
                <c:pt idx="3">
                  <c:v>6.7441860465116285E-2</c:v>
                </c:pt>
                <c:pt idx="4">
                  <c:v>5.4015171331415118E-2</c:v>
                </c:pt>
                <c:pt idx="5">
                  <c:v>4.1758614836190797E-2</c:v>
                </c:pt>
                <c:pt idx="6">
                  <c:v>4.1136392852551745E-2</c:v>
                </c:pt>
                <c:pt idx="7">
                  <c:v>4.3676287275865373E-2</c:v>
                </c:pt>
                <c:pt idx="8">
                  <c:v>4.475960968672224E-2</c:v>
                </c:pt>
                <c:pt idx="9">
                  <c:v>4.449721247160851E-2</c:v>
                </c:pt>
                <c:pt idx="10">
                  <c:v>4.3476903870162294E-2</c:v>
                </c:pt>
                <c:pt idx="11">
                  <c:v>4.5059288537549404E-2</c:v>
                </c:pt>
                <c:pt idx="12">
                  <c:v>4.7467240772558844E-2</c:v>
                </c:pt>
                <c:pt idx="13">
                  <c:v>5.0472512413461706E-2</c:v>
                </c:pt>
                <c:pt idx="14">
                  <c:v>5.3959745119854352E-2</c:v>
                </c:pt>
                <c:pt idx="15">
                  <c:v>6.0426857870401397E-2</c:v>
                </c:pt>
                <c:pt idx="16">
                  <c:v>5.7143296858888533E-2</c:v>
                </c:pt>
                <c:pt idx="17">
                  <c:v>5.2351698176576776E-2</c:v>
                </c:pt>
                <c:pt idx="18">
                  <c:v>5.3411912969346526E-2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C-4723-A410-BE0D7F016812}"/>
            </c:ext>
          </c:extLst>
        </c:ser>
        <c:ser>
          <c:idx val="4"/>
          <c:order val="4"/>
          <c:tx>
            <c:strRef>
              <c:f>'Wikipedia Stats'!$E$128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Stats'!$F$123:$X$123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Stats'!$F$128:$X$128</c:f>
              <c:numCache>
                <c:formatCode>0.0%</c:formatCode>
                <c:ptCount val="19"/>
                <c:pt idx="0">
                  <c:v>8.4112149532710276E-2</c:v>
                </c:pt>
                <c:pt idx="1">
                  <c:v>0.13641133263378805</c:v>
                </c:pt>
                <c:pt idx="2">
                  <c:v>0.1189236111111111</c:v>
                </c:pt>
                <c:pt idx="3">
                  <c:v>0.12793522267206478</c:v>
                </c:pt>
                <c:pt idx="4">
                  <c:v>0.10950173812282735</c:v>
                </c:pt>
                <c:pt idx="5">
                  <c:v>9.0506640432857846E-2</c:v>
                </c:pt>
                <c:pt idx="6">
                  <c:v>0.10158862876254181</c:v>
                </c:pt>
                <c:pt idx="7">
                  <c:v>0.13960231980115989</c:v>
                </c:pt>
                <c:pt idx="8">
                  <c:v>0.20772403449568805</c:v>
                </c:pt>
                <c:pt idx="9">
                  <c:v>0.21248774109186008</c:v>
                </c:pt>
                <c:pt idx="10">
                  <c:v>0.1687467498699948</c:v>
                </c:pt>
                <c:pt idx="11">
                  <c:v>0.156567710451403</c:v>
                </c:pt>
                <c:pt idx="12">
                  <c:v>0.17286988618886495</c:v>
                </c:pt>
                <c:pt idx="13">
                  <c:v>0.20013227513227513</c:v>
                </c:pt>
                <c:pt idx="14">
                  <c:v>0.22831279859190345</c:v>
                </c:pt>
                <c:pt idx="15">
                  <c:v>0.25928864207325136</c:v>
                </c:pt>
                <c:pt idx="16">
                  <c:v>0.24947277012777572</c:v>
                </c:pt>
                <c:pt idx="17">
                  <c:v>0.17765273311897106</c:v>
                </c:pt>
                <c:pt idx="18">
                  <c:v>0.15946786454733933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C-4723-A410-BE0D7F016812}"/>
            </c:ext>
          </c:extLst>
        </c:ser>
        <c:ser>
          <c:idx val="5"/>
          <c:order val="5"/>
          <c:tx>
            <c:strRef>
              <c:f>'Wikipedia Stats'!$E$129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Stats'!$F$123:$X$123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Stats'!$F$129:$X$129</c:f>
              <c:numCache>
                <c:formatCode>0.0%</c:formatCode>
                <c:ptCount val="19"/>
                <c:pt idx="0">
                  <c:v>0.11595189471295667</c:v>
                </c:pt>
                <c:pt idx="1">
                  <c:v>0.19701944935589796</c:v>
                </c:pt>
                <c:pt idx="2">
                  <c:v>0.20994359724253187</c:v>
                </c:pt>
                <c:pt idx="3">
                  <c:v>0.19146519552166152</c:v>
                </c:pt>
                <c:pt idx="4">
                  <c:v>0.20144602343555224</c:v>
                </c:pt>
                <c:pt idx="5">
                  <c:v>0.21117733048465084</c:v>
                </c:pt>
                <c:pt idx="6">
                  <c:v>0.23739767341663076</c:v>
                </c:pt>
                <c:pt idx="7">
                  <c:v>0.16975455265241488</c:v>
                </c:pt>
                <c:pt idx="8">
                  <c:v>0.17913658011983408</c:v>
                </c:pt>
                <c:pt idx="9">
                  <c:v>0.14499970004199411</c:v>
                </c:pt>
                <c:pt idx="10">
                  <c:v>0.14510046715821467</c:v>
                </c:pt>
                <c:pt idx="11">
                  <c:v>0.10745053898437162</c:v>
                </c:pt>
                <c:pt idx="12">
                  <c:v>0.1059450594505945</c:v>
                </c:pt>
                <c:pt idx="13">
                  <c:v>0.10682685282896338</c:v>
                </c:pt>
                <c:pt idx="14">
                  <c:v>0.12093599327641881</c:v>
                </c:pt>
                <c:pt idx="15">
                  <c:v>0.12112036336109008</c:v>
                </c:pt>
                <c:pt idx="16">
                  <c:v>0.10343272136767559</c:v>
                </c:pt>
                <c:pt idx="17">
                  <c:v>8.5471916370335466E-2</c:v>
                </c:pt>
                <c:pt idx="18">
                  <c:v>8.377590544263866E-2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C-4723-A410-BE0D7F016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079336"/>
        <c:axId val="708079664"/>
      </c:lineChart>
      <c:dateAx>
        <c:axId val="708079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664"/>
        <c:crosses val="autoZero"/>
        <c:auto val="1"/>
        <c:lblOffset val="100"/>
        <c:baseTimeUnit val="days"/>
      </c:dateAx>
      <c:valAx>
        <c:axId val="7080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807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Daily Growth Rate for COVID cases after 100 deaths</a:t>
            </a:r>
          </a:p>
        </c:rich>
      </c:tx>
      <c:layout>
        <c:manualLayout>
          <c:xMode val="edge"/>
          <c:yMode val="edge"/>
          <c:x val="0.23412793990717712"/>
          <c:y val="6.408972157305446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Stats'!$B$223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Stats'!$C$222:$AJ$222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Stats'!$C$223:$AJ$223</c:f>
              <c:numCache>
                <c:formatCode>0.0%</c:formatCode>
                <c:ptCount val="34"/>
                <c:pt idx="0">
                  <c:v>0.20511111111111111</c:v>
                </c:pt>
                <c:pt idx="1">
                  <c:v>0.2231237322515213</c:v>
                </c:pt>
                <c:pt idx="2">
                  <c:v>0.1653851952359415</c:v>
                </c:pt>
                <c:pt idx="3">
                  <c:v>0.1816300129366106</c:v>
                </c:pt>
                <c:pt idx="4">
                  <c:v>0.20374425224436171</c:v>
                </c:pt>
                <c:pt idx="5">
                  <c:v>0.14706684856753069</c:v>
                </c:pt>
                <c:pt idx="6">
                  <c:v>0.14644782746590548</c:v>
                </c:pt>
                <c:pt idx="7">
                  <c:v>0.154229199806349</c:v>
                </c:pt>
                <c:pt idx="8">
                  <c:v>0.18976571394331596</c:v>
                </c:pt>
                <c:pt idx="9">
                  <c:v>0.12318694601128123</c:v>
                </c:pt>
                <c:pt idx="10">
                  <c:v>0.13142319074522466</c:v>
                </c:pt>
                <c:pt idx="11">
                  <c:v>0.1554313795426624</c:v>
                </c:pt>
                <c:pt idx="12">
                  <c:v>0.13064654433201853</c:v>
                </c:pt>
                <c:pt idx="13">
                  <c:v>0.13987986894794321</c:v>
                </c:pt>
                <c:pt idx="14">
                  <c:v>6.9168330006653359E-2</c:v>
                </c:pt>
                <c:pt idx="15">
                  <c:v>0.10892617115547369</c:v>
                </c:pt>
                <c:pt idx="16">
                  <c:v>0.17010101010101011</c:v>
                </c:pt>
                <c:pt idx="17">
                  <c:v>9.3251227747084095E-2</c:v>
                </c:pt>
                <c:pt idx="18">
                  <c:v>3.7129972450823841E-2</c:v>
                </c:pt>
                <c:pt idx="19">
                  <c:v>8.8537348786058706E-2</c:v>
                </c:pt>
                <c:pt idx="20">
                  <c:v>6.6321613976188257E-2</c:v>
                </c:pt>
                <c:pt idx="21">
                  <c:v>2.730121711245536E-2</c:v>
                </c:pt>
                <c:pt idx="22">
                  <c:v>5.5506682936519197E-2</c:v>
                </c:pt>
                <c:pt idx="23">
                  <c:v>5.0772953353945424E-2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B-4F56-8A9E-7C72DD61CFAD}"/>
            </c:ext>
          </c:extLst>
        </c:ser>
        <c:ser>
          <c:idx val="1"/>
          <c:order val="1"/>
          <c:tx>
            <c:strRef>
              <c:f>'Wikipedia Stats'!$B$224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Stats'!$C$222:$AJ$222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Stats'!$C$224:$AJ$224</c:f>
              <c:numCache>
                <c:formatCode>0.0%</c:formatCode>
                <c:ptCount val="34"/>
                <c:pt idx="0">
                  <c:v>0.21012702893436838</c:v>
                </c:pt>
                <c:pt idx="1">
                  <c:v>0.14973028138212569</c:v>
                </c:pt>
                <c:pt idx="2">
                  <c:v>0.15736748668526504</c:v>
                </c:pt>
                <c:pt idx="3">
                  <c:v>0.15832146378875864</c:v>
                </c:pt>
                <c:pt idx="4">
                  <c:v>0.14883654937570942</c:v>
                </c:pt>
                <c:pt idx="5">
                  <c:v>8.1614589765756862E-2</c:v>
                </c:pt>
                <c:pt idx="6">
                  <c:v>0.1018326450606124</c:v>
                </c:pt>
                <c:pt idx="7">
                  <c:v>6.9346091402120974E-2</c:v>
                </c:pt>
                <c:pt idx="8">
                  <c:v>8.8075202300001612E-2</c:v>
                </c:pt>
                <c:pt idx="9">
                  <c:v>9.1381409019386628E-2</c:v>
                </c:pt>
                <c:pt idx="10">
                  <c:v>8.3879655069230979E-2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B-4F56-8A9E-7C72DD61CFAD}"/>
            </c:ext>
          </c:extLst>
        </c:ser>
        <c:ser>
          <c:idx val="2"/>
          <c:order val="2"/>
          <c:tx>
            <c:strRef>
              <c:f>'Wikipedia Stats'!$B$225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Stats'!$C$222:$AJ$222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Stats'!$C$225:$AJ$225</c:f>
              <c:numCache>
                <c:formatCode>0.0%</c:formatCode>
                <c:ptCount val="34"/>
                <c:pt idx="0">
                  <c:v>0.2346123101518785</c:v>
                </c:pt>
                <c:pt idx="1">
                  <c:v>0.24894787957267725</c:v>
                </c:pt>
                <c:pt idx="2">
                  <c:v>0.20165889061689996</c:v>
                </c:pt>
                <c:pt idx="3">
                  <c:v>0.26898188093183778</c:v>
                </c:pt>
                <c:pt idx="4">
                  <c:v>0.25361210266870643</c:v>
                </c:pt>
                <c:pt idx="5">
                  <c:v>0.24366101694915254</c:v>
                </c:pt>
                <c:pt idx="6">
                  <c:v>0.10651984300043611</c:v>
                </c:pt>
                <c:pt idx="7">
                  <c:v>0.2281012907675633</c:v>
                </c:pt>
                <c:pt idx="8">
                  <c:v>0.21253209242618742</c:v>
                </c:pt>
                <c:pt idx="9">
                  <c:v>0.16853040428769933</c:v>
                </c:pt>
                <c:pt idx="10">
                  <c:v>0.19801812004530012</c:v>
                </c:pt>
                <c:pt idx="11">
                  <c:v>0.16968379259819444</c:v>
                </c:pt>
                <c:pt idx="12">
                  <c:v>0.13064209803208471</c:v>
                </c:pt>
                <c:pt idx="13">
                  <c:v>0.12601858470335955</c:v>
                </c:pt>
                <c:pt idx="14">
                  <c:v>0.13353012124674665</c:v>
                </c:pt>
                <c:pt idx="15">
                  <c:v>0.14902136476913169</c:v>
                </c:pt>
                <c:pt idx="16">
                  <c:v>0.14587547215791397</c:v>
                </c:pt>
                <c:pt idx="17">
                  <c:v>0.1394483315965207</c:v>
                </c:pt>
                <c:pt idx="18">
                  <c:v>0.10377393706372018</c:v>
                </c:pt>
                <c:pt idx="19">
                  <c:v>8.0980080489702053E-2</c:v>
                </c:pt>
                <c:pt idx="20">
                  <c:v>8.2109280898524886E-2</c:v>
                </c:pt>
                <c:pt idx="21">
                  <c:v>7.5315138198219042E-2</c:v>
                </c:pt>
                <c:pt idx="22">
                  <c:v>8.2717177963595304E-2</c:v>
                </c:pt>
                <c:pt idx="23">
                  <c:v>7.4498069258371727E-2</c:v>
                </c:pt>
                <c:pt idx="24">
                  <c:v>6.855868452374074E-2</c:v>
                </c:pt>
                <c:pt idx="25">
                  <c:v>5.6417077601868676E-2</c:v>
                </c:pt>
                <c:pt idx="26">
                  <c:v>4.1458096612719958E-2</c:v>
                </c:pt>
                <c:pt idx="27">
                  <c:v>3.9837230560552002E-2</c:v>
                </c:pt>
                <c:pt idx="28">
                  <c:v>4.5201905626134305E-2</c:v>
                </c:pt>
                <c:pt idx="29">
                  <c:v>4.2216072494438116E-2</c:v>
                </c:pt>
                <c:pt idx="30">
                  <c:v>3.9785841967338295E-2</c:v>
                </c:pt>
                <c:pt idx="31">
                  <c:v>4.0099476745641634E-2</c:v>
                </c:pt>
                <c:pt idx="32">
                  <c:v>3.4629950574491301E-2</c:v>
                </c:pt>
                <c:pt idx="33">
                  <c:v>2.7910475540527963E-2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B-4F56-8A9E-7C72DD61CFAD}"/>
            </c:ext>
          </c:extLst>
        </c:ser>
        <c:ser>
          <c:idx val="3"/>
          <c:order val="3"/>
          <c:tx>
            <c:strRef>
              <c:f>'Wikipedia Stats'!$B$226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Stats'!$C$222:$AJ$222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Stats'!$C$226:$AJ$226</c:f>
              <c:numCache>
                <c:formatCode>0.0%</c:formatCode>
                <c:ptCount val="34"/>
                <c:pt idx="0">
                  <c:v>0.42751060820367753</c:v>
                </c:pt>
                <c:pt idx="1">
                  <c:v>0.48848154570225416</c:v>
                </c:pt>
                <c:pt idx="2">
                  <c:v>0.45099018139457481</c:v>
                </c:pt>
                <c:pt idx="3">
                  <c:v>0.3552012845509806</c:v>
                </c:pt>
                <c:pt idx="4">
                  <c:v>0.39116452268111035</c:v>
                </c:pt>
                <c:pt idx="5">
                  <c:v>0.30037109137364643</c:v>
                </c:pt>
                <c:pt idx="6">
                  <c:v>0.23248578980608642</c:v>
                </c:pt>
                <c:pt idx="7">
                  <c:v>0.23203643955209718</c:v>
                </c:pt>
                <c:pt idx="8">
                  <c:v>0.26264711319243328</c:v>
                </c:pt>
                <c:pt idx="9">
                  <c:v>0.23218163628821706</c:v>
                </c:pt>
                <c:pt idx="10">
                  <c:v>0.19909502262443438</c:v>
                </c:pt>
                <c:pt idx="11">
                  <c:v>0.166657033153049</c:v>
                </c:pt>
                <c:pt idx="12">
                  <c:v>0.1373152709359606</c:v>
                </c:pt>
                <c:pt idx="13">
                  <c:v>0.15802575160714175</c:v>
                </c:pt>
                <c:pt idx="14">
                  <c:v>0.14329704108941219</c:v>
                </c:pt>
                <c:pt idx="15">
                  <c:v>0.13574339473647101</c:v>
                </c:pt>
                <c:pt idx="16">
                  <c:v>0.13318930909753091</c:v>
                </c:pt>
                <c:pt idx="17">
                  <c:v>0.12135511015017823</c:v>
                </c:pt>
                <c:pt idx="18">
                  <c:v>8.6494743287432091E-2</c:v>
                </c:pt>
                <c:pt idx="19">
                  <c:v>8.801743441858792E-2</c:v>
                </c:pt>
                <c:pt idx="20">
                  <c:v>8.4437464699480658E-2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7B-4F56-8A9E-7C72DD61CFAD}"/>
            </c:ext>
          </c:extLst>
        </c:ser>
        <c:ser>
          <c:idx val="4"/>
          <c:order val="4"/>
          <c:tx>
            <c:strRef>
              <c:f>'Wikipedia Stats'!$B$227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Stats'!$C$222:$AJ$222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Stats'!$C$227:$AJ$227</c:f>
              <c:numCache>
                <c:formatCode>0.0%</c:formatCode>
                <c:ptCount val="34"/>
                <c:pt idx="0">
                  <c:v>0.34666666666666668</c:v>
                </c:pt>
                <c:pt idx="1">
                  <c:v>0.24485910129474486</c:v>
                </c:pt>
                <c:pt idx="2">
                  <c:v>0.21841541755888652</c:v>
                </c:pt>
                <c:pt idx="3">
                  <c:v>0.25985438111975895</c:v>
                </c:pt>
                <c:pt idx="4">
                  <c:v>0.13252291749701076</c:v>
                </c:pt>
                <c:pt idx="5">
                  <c:v>0.17015660742565547</c:v>
                </c:pt>
                <c:pt idx="6">
                  <c:v>0.21458646616541355</c:v>
                </c:pt>
                <c:pt idx="7">
                  <c:v>0.17976971647889067</c:v>
                </c:pt>
                <c:pt idx="8">
                  <c:v>0.21397838178192885</c:v>
                </c:pt>
                <c:pt idx="9">
                  <c:v>0.26028699861687415</c:v>
                </c:pt>
                <c:pt idx="10">
                  <c:v>0.17216544344605253</c:v>
                </c:pt>
                <c:pt idx="11">
                  <c:v>0.14237228626601908</c:v>
                </c:pt>
                <c:pt idx="12">
                  <c:v>0.13420756070074788</c:v>
                </c:pt>
                <c:pt idx="13">
                  <c:v>0.13585042001625869</c:v>
                </c:pt>
                <c:pt idx="14">
                  <c:v>0.17192842942345923</c:v>
                </c:pt>
                <c:pt idx="15">
                  <c:v>0.14399131437877452</c:v>
                </c:pt>
                <c:pt idx="16">
                  <c:v>0.13197698558633372</c:v>
                </c:pt>
                <c:pt idx="17">
                  <c:v>9.7856843429050516E-2</c:v>
                </c:pt>
                <c:pt idx="18">
                  <c:v>0.14087296852254017</c:v>
                </c:pt>
                <c:pt idx="19">
                  <c:v>7.9529766138141653E-2</c:v>
                </c:pt>
                <c:pt idx="20">
                  <c:v>7.0415439466749344E-2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7B-4F56-8A9E-7C72DD61CFAD}"/>
            </c:ext>
          </c:extLst>
        </c:ser>
        <c:ser>
          <c:idx val="5"/>
          <c:order val="5"/>
          <c:tx>
            <c:strRef>
              <c:f>'Wikipedia Stats'!$B$228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Stats'!$C$222:$AJ$222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Stats'!$C$228:$AJ$228</c:f>
              <c:numCache>
                <c:formatCode>0.0%</c:formatCode>
                <c:ptCount val="34"/>
                <c:pt idx="0">
                  <c:v>0.66306420851875403</c:v>
                </c:pt>
                <c:pt idx="1">
                  <c:v>0.22152140672782875</c:v>
                </c:pt>
                <c:pt idx="2">
                  <c:v>0.18181818181818182</c:v>
                </c:pt>
                <c:pt idx="3">
                  <c:v>0.21686746987951808</c:v>
                </c:pt>
                <c:pt idx="4">
                  <c:v>0.21618975084321618</c:v>
                </c:pt>
                <c:pt idx="5">
                  <c:v>0.22705314009661837</c:v>
                </c:pt>
                <c:pt idx="6">
                  <c:v>0.25495771361913094</c:v>
                </c:pt>
                <c:pt idx="7">
                  <c:v>0.16603729739150641</c:v>
                </c:pt>
                <c:pt idx="8">
                  <c:v>0.14593194160729411</c:v>
                </c:pt>
                <c:pt idx="9">
                  <c:v>0.29752173913043478</c:v>
                </c:pt>
                <c:pt idx="10">
                  <c:v>0.10876922561404684</c:v>
                </c:pt>
                <c:pt idx="11">
                  <c:v>0.19885762640152316</c:v>
                </c:pt>
                <c:pt idx="12">
                  <c:v>0.20018150192845799</c:v>
                </c:pt>
                <c:pt idx="13">
                  <c:v>0.18017223272421759</c:v>
                </c:pt>
                <c:pt idx="14">
                  <c:v>0.14008329180607959</c:v>
                </c:pt>
                <c:pt idx="15">
                  <c:v>0.12783527685415008</c:v>
                </c:pt>
                <c:pt idx="16">
                  <c:v>9.0618425423541135E-2</c:v>
                </c:pt>
                <c:pt idx="17">
                  <c:v>8.1223427882479854E-2</c:v>
                </c:pt>
                <c:pt idx="18">
                  <c:v>0.10824578907212865</c:v>
                </c:pt>
                <c:pt idx="19">
                  <c:v>8.1754345086160335E-2</c:v>
                </c:pt>
                <c:pt idx="20">
                  <c:v>7.932560507558549E-2</c:v>
                </c:pt>
                <c:pt idx="21">
                  <c:v>8.1287759211887009E-2</c:v>
                </c:pt>
                <c:pt idx="22">
                  <c:v>5.8465255581003198E-2</c:v>
                </c:pt>
                <c:pt idx="23">
                  <c:v>4.3418299410310064E-2</c:v>
                </c:pt>
                <c:pt idx="24">
                  <c:v>3.8200932804642755E-2</c:v>
                </c:pt>
                <c:pt idx="25">
                  <c:v>3.8536674593012618E-2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7B-4F56-8A9E-7C72DD61C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739184"/>
        <c:axId val="475585520"/>
      </c:lineChart>
      <c:catAx>
        <c:axId val="374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5585520"/>
        <c:crosses val="autoZero"/>
        <c:auto val="1"/>
        <c:lblAlgn val="ctr"/>
        <c:lblOffset val="100"/>
        <c:noMultiLvlLbl val="0"/>
      </c:catAx>
      <c:valAx>
        <c:axId val="47558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473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cases for 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Stats'!$E$106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Stats'!$F$105:$X$105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Stats'!$F$106:$X$106</c:f>
              <c:numCache>
                <c:formatCode>0</c:formatCode>
                <c:ptCount val="19"/>
                <c:pt idx="0">
                  <c:v>24.5</c:v>
                </c:pt>
                <c:pt idx="1">
                  <c:v>27.984848484848484</c:v>
                </c:pt>
                <c:pt idx="2">
                  <c:v>33.787878787878789</c:v>
                </c:pt>
                <c:pt idx="3">
                  <c:v>47.984848484848484</c:v>
                </c:pt>
                <c:pt idx="4">
                  <c:v>37.060606060606062</c:v>
                </c:pt>
                <c:pt idx="5">
                  <c:v>44.409090909090907</c:v>
                </c:pt>
                <c:pt idx="6">
                  <c:v>59.424242424242422</c:v>
                </c:pt>
                <c:pt idx="7">
                  <c:v>57.712121212121211</c:v>
                </c:pt>
                <c:pt idx="8">
                  <c:v>69.86363636363636</c:v>
                </c:pt>
                <c:pt idx="9">
                  <c:v>39.378787878787875</c:v>
                </c:pt>
                <c:pt idx="10">
                  <c:v>66.303030303030297</c:v>
                </c:pt>
                <c:pt idx="11">
                  <c:v>114.81818181818181</c:v>
                </c:pt>
                <c:pt idx="12">
                  <c:v>73.651515151515156</c:v>
                </c:pt>
                <c:pt idx="13">
                  <c:v>32.060606060606062</c:v>
                </c:pt>
                <c:pt idx="14">
                  <c:v>79.287878787878782</c:v>
                </c:pt>
                <c:pt idx="15">
                  <c:v>64.651515151515156</c:v>
                </c:pt>
                <c:pt idx="16">
                  <c:v>28.378787878787879</c:v>
                </c:pt>
                <c:pt idx="17">
                  <c:v>59.272727272727273</c:v>
                </c:pt>
                <c:pt idx="18">
                  <c:v>57.227272727272727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B-4540-85DC-F69CCE97686B}"/>
            </c:ext>
          </c:extLst>
        </c:ser>
        <c:ser>
          <c:idx val="1"/>
          <c:order val="1"/>
          <c:tx>
            <c:strRef>
              <c:f>'Wikipedia Stats'!$E$107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Stats'!$F$105:$X$105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Stats'!$F$107:$X$107</c:f>
              <c:numCache>
                <c:formatCode>0</c:formatCode>
                <c:ptCount val="19"/>
                <c:pt idx="0">
                  <c:v>32.987804878048777</c:v>
                </c:pt>
                <c:pt idx="1">
                  <c:v>23.756097560975611</c:v>
                </c:pt>
                <c:pt idx="2">
                  <c:v>16.951219512195124</c:v>
                </c:pt>
                <c:pt idx="3">
                  <c:v>32.585365853658537</c:v>
                </c:pt>
                <c:pt idx="4">
                  <c:v>58.097560975609753</c:v>
                </c:pt>
                <c:pt idx="5">
                  <c:v>50.097560975609753</c:v>
                </c:pt>
                <c:pt idx="6">
                  <c:v>60.536585365853661</c:v>
                </c:pt>
                <c:pt idx="7">
                  <c:v>70.487804878048777</c:v>
                </c:pt>
                <c:pt idx="8">
                  <c:v>76.756097560975604</c:v>
                </c:pt>
                <c:pt idx="9">
                  <c:v>48.353658536585364</c:v>
                </c:pt>
                <c:pt idx="10">
                  <c:v>65.256097560975604</c:v>
                </c:pt>
                <c:pt idx="11">
                  <c:v>48.963414634146339</c:v>
                </c:pt>
                <c:pt idx="12">
                  <c:v>66.5</c:v>
                </c:pt>
                <c:pt idx="13">
                  <c:v>75.073170731707322</c:v>
                </c:pt>
                <c:pt idx="14">
                  <c:v>75.207317073170728</c:v>
                </c:pt>
                <c:pt idx="15">
                  <c:v>74.256097560975604</c:v>
                </c:pt>
                <c:pt idx="16">
                  <c:v>72.390243902439025</c:v>
                </c:pt>
                <c:pt idx="17">
                  <c:v>44.841463414634148</c:v>
                </c:pt>
                <c:pt idx="18">
                  <c:v>46.756097560975611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B-4540-85DC-F69CCE97686B}"/>
            </c:ext>
          </c:extLst>
        </c:ser>
        <c:ser>
          <c:idx val="2"/>
          <c:order val="2"/>
          <c:tx>
            <c:strRef>
              <c:f>'Wikipedia Stats'!$E$108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Stats'!$F$105:$X$105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Stats'!$F$108:$X$108</c:f>
              <c:numCache>
                <c:formatCode>0</c:formatCode>
                <c:ptCount val="19"/>
                <c:pt idx="0">
                  <c:v>99.766666666666666</c:v>
                </c:pt>
                <c:pt idx="1">
                  <c:v>109.28333333333333</c:v>
                </c:pt>
                <c:pt idx="2">
                  <c:v>92.666666666666671</c:v>
                </c:pt>
                <c:pt idx="3">
                  <c:v>79.816666666666663</c:v>
                </c:pt>
                <c:pt idx="4">
                  <c:v>87.483333333333334</c:v>
                </c:pt>
                <c:pt idx="5">
                  <c:v>86.833333333333329</c:v>
                </c:pt>
                <c:pt idx="6">
                  <c:v>102.55</c:v>
                </c:pt>
                <c:pt idx="7">
                  <c:v>100</c:v>
                </c:pt>
                <c:pt idx="8">
                  <c:v>98.88333333333334</c:v>
                </c:pt>
                <c:pt idx="9">
                  <c:v>86.95</c:v>
                </c:pt>
                <c:pt idx="10">
                  <c:v>67.5</c:v>
                </c:pt>
                <c:pt idx="11">
                  <c:v>67.55</c:v>
                </c:pt>
                <c:pt idx="12">
                  <c:v>79.7</c:v>
                </c:pt>
                <c:pt idx="13">
                  <c:v>77.8</c:v>
                </c:pt>
                <c:pt idx="14">
                  <c:v>76.416666666666671</c:v>
                </c:pt>
                <c:pt idx="15">
                  <c:v>80.083333333333329</c:v>
                </c:pt>
                <c:pt idx="16">
                  <c:v>71.933333333333337</c:v>
                </c:pt>
                <c:pt idx="17">
                  <c:v>59.983333333333334</c:v>
                </c:pt>
                <c:pt idx="18">
                  <c:v>50.35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B-4540-85DC-F69CCE97686B}"/>
            </c:ext>
          </c:extLst>
        </c:ser>
        <c:ser>
          <c:idx val="3"/>
          <c:order val="3"/>
          <c:tx>
            <c:strRef>
              <c:f>'Wikipedia Stats'!$E$109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Stats'!$F$105:$X$105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Stats'!$F$109:$X$109</c:f>
              <c:numCache>
                <c:formatCode>0</c:formatCode>
                <c:ptCount val="19"/>
                <c:pt idx="0">
                  <c:v>16.574923547400612</c:v>
                </c:pt>
                <c:pt idx="1">
                  <c:v>18.941896024464832</c:v>
                </c:pt>
                <c:pt idx="2">
                  <c:v>28.269113149847094</c:v>
                </c:pt>
                <c:pt idx="3">
                  <c:v>30.198776758409785</c:v>
                </c:pt>
                <c:pt idx="4">
                  <c:v>30.394495412844037</c:v>
                </c:pt>
                <c:pt idx="5">
                  <c:v>37.388379204892964</c:v>
                </c:pt>
                <c:pt idx="6">
                  <c:v>52.140672782874617</c:v>
                </c:pt>
                <c:pt idx="7">
                  <c:v>58.198776758409785</c:v>
                </c:pt>
                <c:pt idx="8">
                  <c:v>61.49235474006116</c:v>
                </c:pt>
                <c:pt idx="9">
                  <c:v>61.721712538226299</c:v>
                </c:pt>
                <c:pt idx="10">
                  <c:v>59.330275229357795</c:v>
                </c:pt>
                <c:pt idx="11">
                  <c:v>77.654434250764524</c:v>
                </c:pt>
                <c:pt idx="12">
                  <c:v>81.544342507645254</c:v>
                </c:pt>
                <c:pt idx="13">
                  <c:v>88.314984709480129</c:v>
                </c:pt>
                <c:pt idx="14">
                  <c:v>98.415902140672785</c:v>
                </c:pt>
                <c:pt idx="15">
                  <c:v>101.61467889908256</c:v>
                </c:pt>
                <c:pt idx="16">
                  <c:v>81.214067278287459</c:v>
                </c:pt>
                <c:pt idx="17">
                  <c:v>89.792048929663608</c:v>
                </c:pt>
                <c:pt idx="18">
                  <c:v>93.721712538226299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B-4540-85DC-F69CCE97686B}"/>
            </c:ext>
          </c:extLst>
        </c:ser>
        <c:ser>
          <c:idx val="4"/>
          <c:order val="4"/>
          <c:tx>
            <c:strRef>
              <c:f>'Wikipedia Stats'!$E$110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Stats'!$F$105:$X$105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Stats'!$F$110:$X$110</c:f>
              <c:numCache>
                <c:formatCode>0</c:formatCode>
                <c:ptCount val="19"/>
                <c:pt idx="0">
                  <c:v>10.818181818181818</c:v>
                </c:pt>
                <c:pt idx="1">
                  <c:v>15.681818181818182</c:v>
                </c:pt>
                <c:pt idx="2">
                  <c:v>10.075757575757576</c:v>
                </c:pt>
                <c:pt idx="3">
                  <c:v>14.651515151515152</c:v>
                </c:pt>
                <c:pt idx="4">
                  <c:v>21.621212121212121</c:v>
                </c:pt>
                <c:pt idx="5">
                  <c:v>22</c:v>
                </c:pt>
                <c:pt idx="6">
                  <c:v>30.893939393939394</c:v>
                </c:pt>
                <c:pt idx="7">
                  <c:v>45.621212121212125</c:v>
                </c:pt>
                <c:pt idx="8">
                  <c:v>38.030303030303031</c:v>
                </c:pt>
                <c:pt idx="9">
                  <c:v>36.863636363636367</c:v>
                </c:pt>
                <c:pt idx="10">
                  <c:v>39.696969696969695</c:v>
                </c:pt>
                <c:pt idx="11">
                  <c:v>45.575757575757578</c:v>
                </c:pt>
                <c:pt idx="12">
                  <c:v>65.515151515151516</c:v>
                </c:pt>
                <c:pt idx="13">
                  <c:v>64.303030303030297</c:v>
                </c:pt>
                <c:pt idx="14">
                  <c:v>67.424242424242422</c:v>
                </c:pt>
                <c:pt idx="15">
                  <c:v>56.590909090909093</c:v>
                </c:pt>
                <c:pt idx="16">
                  <c:v>89.439393939393938</c:v>
                </c:pt>
                <c:pt idx="17">
                  <c:v>57.606060606060609</c:v>
                </c:pt>
                <c:pt idx="18">
                  <c:v>55.060606060606062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B-4540-85DC-F69CCE97686B}"/>
            </c:ext>
          </c:extLst>
        </c:ser>
        <c:ser>
          <c:idx val="5"/>
          <c:order val="5"/>
          <c:tx>
            <c:strRef>
              <c:f>'Wikipedia Stats'!$E$111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'Wikipedia Stats'!$F$105:$X$105</c:f>
              <c:numCache>
                <c:formatCode>m/d/yyyy</c:formatCode>
                <c:ptCount val="19"/>
                <c:pt idx="0">
                  <c:v>43910</c:v>
                </c:pt>
                <c:pt idx="1">
                  <c:v>43911</c:v>
                </c:pt>
                <c:pt idx="2">
                  <c:v>43912</c:v>
                </c:pt>
                <c:pt idx="3">
                  <c:v>43913</c:v>
                </c:pt>
                <c:pt idx="4">
                  <c:v>43914</c:v>
                </c:pt>
                <c:pt idx="5">
                  <c:v>43915</c:v>
                </c:pt>
                <c:pt idx="6">
                  <c:v>43916</c:v>
                </c:pt>
                <c:pt idx="7">
                  <c:v>43917</c:v>
                </c:pt>
                <c:pt idx="8">
                  <c:v>43918</c:v>
                </c:pt>
                <c:pt idx="9">
                  <c:v>43919</c:v>
                </c:pt>
                <c:pt idx="10">
                  <c:v>43920</c:v>
                </c:pt>
                <c:pt idx="11">
                  <c:v>43921</c:v>
                </c:pt>
                <c:pt idx="12">
                  <c:v>43922</c:v>
                </c:pt>
                <c:pt idx="13">
                  <c:v>43923</c:v>
                </c:pt>
                <c:pt idx="14">
                  <c:v>43924</c:v>
                </c:pt>
                <c:pt idx="15">
                  <c:v>43925</c:v>
                </c:pt>
                <c:pt idx="16">
                  <c:v>43926</c:v>
                </c:pt>
                <c:pt idx="17">
                  <c:v>43927</c:v>
                </c:pt>
                <c:pt idx="18">
                  <c:v>43928</c:v>
                </c:pt>
              </c:numCache>
            </c:numRef>
          </c:cat>
          <c:val>
            <c:numRef>
              <c:f>'Wikipedia Stats'!$F$111:$X$111</c:f>
              <c:numCache>
                <c:formatCode>0</c:formatCode>
                <c:ptCount val="19"/>
                <c:pt idx="0">
                  <c:v>62.130434782608695</c:v>
                </c:pt>
                <c:pt idx="1">
                  <c:v>63.673913043478258</c:v>
                </c:pt>
                <c:pt idx="2">
                  <c:v>148.7608695652174</c:v>
                </c:pt>
                <c:pt idx="3">
                  <c:v>70.565217391304344</c:v>
                </c:pt>
                <c:pt idx="4">
                  <c:v>143.04347826086956</c:v>
                </c:pt>
                <c:pt idx="5">
                  <c:v>172.63043478260869</c:v>
                </c:pt>
                <c:pt idx="6">
                  <c:v>186.47826086956522</c:v>
                </c:pt>
                <c:pt idx="7">
                  <c:v>171.10869565217391</c:v>
                </c:pt>
                <c:pt idx="8">
                  <c:v>178.02173913043478</c:v>
                </c:pt>
                <c:pt idx="9">
                  <c:v>142.32608695652175</c:v>
                </c:pt>
                <c:pt idx="10">
                  <c:v>139.13043478260869</c:v>
                </c:pt>
                <c:pt idx="11">
                  <c:v>200.47826086956522</c:v>
                </c:pt>
                <c:pt idx="12">
                  <c:v>167.80434782608697</c:v>
                </c:pt>
                <c:pt idx="13">
                  <c:v>176.13043478260869</c:v>
                </c:pt>
                <c:pt idx="14">
                  <c:v>194.80434782608697</c:v>
                </c:pt>
                <c:pt idx="15">
                  <c:v>151.5</c:v>
                </c:pt>
                <c:pt idx="16">
                  <c:v>119.08695652173913</c:v>
                </c:pt>
                <c:pt idx="17">
                  <c:v>109.32608695652173</c:v>
                </c:pt>
                <c:pt idx="18">
                  <c:v>114.5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B-4540-85DC-F69CCE976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28280"/>
        <c:axId val="778027952"/>
      </c:lineChart>
      <c:dateAx>
        <c:axId val="778028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7952"/>
        <c:crosses val="autoZero"/>
        <c:auto val="1"/>
        <c:lblOffset val="100"/>
        <c:baseTimeUnit val="days"/>
      </c:dateAx>
      <c:valAx>
        <c:axId val="778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02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Daily New COVID cases for 1M inhabitants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Stats'!$B$257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Stats'!$C$257:$AJ$257</c:f>
              <c:numCache>
                <c:formatCode>0</c:formatCode>
                <c:ptCount val="34"/>
                <c:pt idx="0">
                  <c:v>13.984848484848484</c:v>
                </c:pt>
                <c:pt idx="1">
                  <c:v>18.333333333333332</c:v>
                </c:pt>
                <c:pt idx="2">
                  <c:v>16.621212121212121</c:v>
                </c:pt>
                <c:pt idx="3">
                  <c:v>21.272727272727273</c:v>
                </c:pt>
                <c:pt idx="4">
                  <c:v>28.196969696969695</c:v>
                </c:pt>
                <c:pt idx="5">
                  <c:v>24.5</c:v>
                </c:pt>
                <c:pt idx="6">
                  <c:v>27.984848484848484</c:v>
                </c:pt>
                <c:pt idx="7">
                  <c:v>33.787878787878789</c:v>
                </c:pt>
                <c:pt idx="8">
                  <c:v>47.984848484848484</c:v>
                </c:pt>
                <c:pt idx="9">
                  <c:v>37.060606060606062</c:v>
                </c:pt>
                <c:pt idx="10">
                  <c:v>44.409090909090907</c:v>
                </c:pt>
                <c:pt idx="11">
                  <c:v>59.424242424242422</c:v>
                </c:pt>
                <c:pt idx="12">
                  <c:v>57.712121212121211</c:v>
                </c:pt>
                <c:pt idx="13">
                  <c:v>69.86363636363636</c:v>
                </c:pt>
                <c:pt idx="14">
                  <c:v>39.378787878787875</c:v>
                </c:pt>
                <c:pt idx="15">
                  <c:v>66.303030303030297</c:v>
                </c:pt>
                <c:pt idx="16">
                  <c:v>114.81818181818181</c:v>
                </c:pt>
                <c:pt idx="17">
                  <c:v>73.651515151515156</c:v>
                </c:pt>
                <c:pt idx="18">
                  <c:v>32.060606060606062</c:v>
                </c:pt>
                <c:pt idx="19">
                  <c:v>79.287878787878782</c:v>
                </c:pt>
                <c:pt idx="20">
                  <c:v>64.651515151515156</c:v>
                </c:pt>
                <c:pt idx="21">
                  <c:v>28.378787878787879</c:v>
                </c:pt>
                <c:pt idx="22">
                  <c:v>59.272727272727273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4-4724-BDFE-7F1177F678E0}"/>
            </c:ext>
          </c:extLst>
        </c:ser>
        <c:ser>
          <c:idx val="1"/>
          <c:order val="1"/>
          <c:tx>
            <c:strRef>
              <c:f>'Wikipedia Stats'!$B$258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Stats'!$C$258:$AJ$258</c:f>
              <c:numCache>
                <c:formatCode>0</c:formatCode>
                <c:ptCount val="34"/>
                <c:pt idx="0">
                  <c:v>58.097560975609753</c:v>
                </c:pt>
                <c:pt idx="1">
                  <c:v>50.097560975609753</c:v>
                </c:pt>
                <c:pt idx="2">
                  <c:v>60.536585365853661</c:v>
                </c:pt>
                <c:pt idx="3">
                  <c:v>70.487804878048777</c:v>
                </c:pt>
                <c:pt idx="4">
                  <c:v>76.756097560975604</c:v>
                </c:pt>
                <c:pt idx="5">
                  <c:v>48.353658536585364</c:v>
                </c:pt>
                <c:pt idx="6">
                  <c:v>65.256097560975604</c:v>
                </c:pt>
                <c:pt idx="7">
                  <c:v>48.963414634146339</c:v>
                </c:pt>
                <c:pt idx="8">
                  <c:v>66.5</c:v>
                </c:pt>
                <c:pt idx="9">
                  <c:v>75.073170731707322</c:v>
                </c:pt>
                <c:pt idx="10">
                  <c:v>75.207317073170728</c:v>
                </c:pt>
                <c:pt idx="11">
                  <c:v>74.256097560975604</c:v>
                </c:pt>
                <c:pt idx="12">
                  <c:v>72.390243902439025</c:v>
                </c:pt>
                <c:pt idx="13">
                  <c:v>44.841463414634148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D4-4724-BDFE-7F1177F678E0}"/>
            </c:ext>
          </c:extLst>
        </c:ser>
        <c:ser>
          <c:idx val="2"/>
          <c:order val="2"/>
          <c:tx>
            <c:strRef>
              <c:f>'Wikipedia Stats'!$B$259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Stats'!$C$259:$AJ$259</c:f>
              <c:numCache>
                <c:formatCode>0</c:formatCode>
                <c:ptCount val="34"/>
                <c:pt idx="0">
                  <c:v>9.7833333333333332</c:v>
                </c:pt>
                <c:pt idx="1">
                  <c:v>12.816666666666666</c:v>
                </c:pt>
                <c:pt idx="2">
                  <c:v>12.966666666666667</c:v>
                </c:pt>
                <c:pt idx="3">
                  <c:v>20.783333333333335</c:v>
                </c:pt>
                <c:pt idx="4">
                  <c:v>24.866666666666667</c:v>
                </c:pt>
                <c:pt idx="5">
                  <c:v>29.95</c:v>
                </c:pt>
                <c:pt idx="6">
                  <c:v>16.283333333333335</c:v>
                </c:pt>
                <c:pt idx="7">
                  <c:v>38.583333333333336</c:v>
                </c:pt>
                <c:pt idx="8">
                  <c:v>44.15</c:v>
                </c:pt>
                <c:pt idx="9">
                  <c:v>42.45</c:v>
                </c:pt>
                <c:pt idx="10">
                  <c:v>58.283333333333331</c:v>
                </c:pt>
                <c:pt idx="11">
                  <c:v>59.833333333333336</c:v>
                </c:pt>
                <c:pt idx="12">
                  <c:v>53.883333333333333</c:v>
                </c:pt>
                <c:pt idx="13">
                  <c:v>58.766666666666666</c:v>
                </c:pt>
                <c:pt idx="14">
                  <c:v>70.11666666666666</c:v>
                </c:pt>
                <c:pt idx="15">
                  <c:v>88.7</c:v>
                </c:pt>
                <c:pt idx="16">
                  <c:v>99.766666666666666</c:v>
                </c:pt>
                <c:pt idx="17">
                  <c:v>109.28333333333333</c:v>
                </c:pt>
                <c:pt idx="18">
                  <c:v>92.666666666666671</c:v>
                </c:pt>
                <c:pt idx="19">
                  <c:v>79.816666666666663</c:v>
                </c:pt>
                <c:pt idx="20">
                  <c:v>87.483333333333334</c:v>
                </c:pt>
                <c:pt idx="21">
                  <c:v>86.833333333333329</c:v>
                </c:pt>
                <c:pt idx="22">
                  <c:v>102.55</c:v>
                </c:pt>
                <c:pt idx="23">
                  <c:v>100</c:v>
                </c:pt>
                <c:pt idx="24">
                  <c:v>98.88333333333334</c:v>
                </c:pt>
                <c:pt idx="25">
                  <c:v>86.95</c:v>
                </c:pt>
                <c:pt idx="26">
                  <c:v>67.5</c:v>
                </c:pt>
                <c:pt idx="27">
                  <c:v>67.55</c:v>
                </c:pt>
                <c:pt idx="28">
                  <c:v>79.7</c:v>
                </c:pt>
                <c:pt idx="29">
                  <c:v>77.8</c:v>
                </c:pt>
                <c:pt idx="30">
                  <c:v>76.416666666666671</c:v>
                </c:pt>
                <c:pt idx="31">
                  <c:v>80.083333333333329</c:v>
                </c:pt>
                <c:pt idx="32">
                  <c:v>71.933333333333337</c:v>
                </c:pt>
                <c:pt idx="33">
                  <c:v>59.983333333333334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D4-4724-BDFE-7F1177F678E0}"/>
            </c:ext>
          </c:extLst>
        </c:ser>
        <c:ser>
          <c:idx val="3"/>
          <c:order val="3"/>
          <c:tx>
            <c:strRef>
              <c:f>'Wikipedia Stats'!$B$260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Stats'!$C$260:$AJ$260</c:f>
              <c:numCache>
                <c:formatCode>0</c:formatCode>
                <c:ptCount val="34"/>
                <c:pt idx="0">
                  <c:v>30.198776758409785</c:v>
                </c:pt>
                <c:pt idx="1">
                  <c:v>30.394495412844037</c:v>
                </c:pt>
                <c:pt idx="2">
                  <c:v>37.388379204892964</c:v>
                </c:pt>
                <c:pt idx="3">
                  <c:v>52.140672782874617</c:v>
                </c:pt>
                <c:pt idx="4">
                  <c:v>58.198776758409785</c:v>
                </c:pt>
                <c:pt idx="5">
                  <c:v>61.49235474006116</c:v>
                </c:pt>
                <c:pt idx="6">
                  <c:v>61.721712538226299</c:v>
                </c:pt>
                <c:pt idx="7">
                  <c:v>59.330275229357795</c:v>
                </c:pt>
                <c:pt idx="8">
                  <c:v>77.654434250764524</c:v>
                </c:pt>
                <c:pt idx="9">
                  <c:v>81.544342507645254</c:v>
                </c:pt>
                <c:pt idx="10">
                  <c:v>88.314984709480129</c:v>
                </c:pt>
                <c:pt idx="11">
                  <c:v>98.415902140672785</c:v>
                </c:pt>
                <c:pt idx="12">
                  <c:v>101.61467889908256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D4-4724-BDFE-7F1177F678E0}"/>
            </c:ext>
          </c:extLst>
        </c:ser>
        <c:ser>
          <c:idx val="4"/>
          <c:order val="4"/>
          <c:tx>
            <c:strRef>
              <c:f>'Wikipedia Stats'!$B$261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Stats'!$C$261:$AJ$261</c:f>
              <c:numCache>
                <c:formatCode>0</c:formatCode>
                <c:ptCount val="34"/>
                <c:pt idx="0">
                  <c:v>10.242424242424242</c:v>
                </c:pt>
                <c:pt idx="1">
                  <c:v>9.7424242424242422</c:v>
                </c:pt>
                <c:pt idx="2">
                  <c:v>10.818181818181818</c:v>
                </c:pt>
                <c:pt idx="3">
                  <c:v>15.681818181818182</c:v>
                </c:pt>
                <c:pt idx="4">
                  <c:v>10.075757575757576</c:v>
                </c:pt>
                <c:pt idx="5">
                  <c:v>14.651515151515152</c:v>
                </c:pt>
                <c:pt idx="6">
                  <c:v>21.621212121212121</c:v>
                </c:pt>
                <c:pt idx="7">
                  <c:v>22</c:v>
                </c:pt>
                <c:pt idx="8">
                  <c:v>30.893939393939394</c:v>
                </c:pt>
                <c:pt idx="9">
                  <c:v>45.621212121212125</c:v>
                </c:pt>
                <c:pt idx="10">
                  <c:v>38.030303030303031</c:v>
                </c:pt>
                <c:pt idx="11">
                  <c:v>36.863636363636367</c:v>
                </c:pt>
                <c:pt idx="12">
                  <c:v>39.696969696969695</c:v>
                </c:pt>
                <c:pt idx="13">
                  <c:v>45.575757575757578</c:v>
                </c:pt>
                <c:pt idx="14">
                  <c:v>65.515151515151516</c:v>
                </c:pt>
                <c:pt idx="15">
                  <c:v>64.303030303030297</c:v>
                </c:pt>
                <c:pt idx="16">
                  <c:v>67.424242424242422</c:v>
                </c:pt>
                <c:pt idx="17">
                  <c:v>56.590909090909093</c:v>
                </c:pt>
                <c:pt idx="18">
                  <c:v>89.439393939393938</c:v>
                </c:pt>
                <c:pt idx="19">
                  <c:v>57.606060606060609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D4-4724-BDFE-7F1177F678E0}"/>
            </c:ext>
          </c:extLst>
        </c:ser>
        <c:ser>
          <c:idx val="5"/>
          <c:order val="5"/>
          <c:tx>
            <c:strRef>
              <c:f>'Wikipedia Stats'!$B$262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Stats'!$C$256:$AJ$256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Stats'!$C$262:$AJ$262</c:f>
              <c:numCache>
                <c:formatCode>0</c:formatCode>
                <c:ptCount val="34"/>
                <c:pt idx="0">
                  <c:v>45.347826086956523</c:v>
                </c:pt>
                <c:pt idx="1">
                  <c:v>25.195652173913043</c:v>
                </c:pt>
                <c:pt idx="2">
                  <c:v>25.260869565217391</c:v>
                </c:pt>
                <c:pt idx="3">
                  <c:v>35.608695652173914</c:v>
                </c:pt>
                <c:pt idx="4">
                  <c:v>43.195652173913047</c:v>
                </c:pt>
                <c:pt idx="5">
                  <c:v>55.173913043478258</c:v>
                </c:pt>
                <c:pt idx="6">
                  <c:v>76.021739130434781</c:v>
                </c:pt>
                <c:pt idx="7">
                  <c:v>62.130434782608695</c:v>
                </c:pt>
                <c:pt idx="8">
                  <c:v>63.673913043478258</c:v>
                </c:pt>
                <c:pt idx="9">
                  <c:v>148.7608695652174</c:v>
                </c:pt>
                <c:pt idx="10">
                  <c:v>70.565217391304344</c:v>
                </c:pt>
                <c:pt idx="11">
                  <c:v>143.04347826086956</c:v>
                </c:pt>
                <c:pt idx="12">
                  <c:v>172.63043478260869</c:v>
                </c:pt>
                <c:pt idx="13">
                  <c:v>186.47826086956522</c:v>
                </c:pt>
                <c:pt idx="14">
                  <c:v>171.10869565217391</c:v>
                </c:pt>
                <c:pt idx="15">
                  <c:v>178.02173913043478</c:v>
                </c:pt>
                <c:pt idx="16">
                  <c:v>142.32608695652175</c:v>
                </c:pt>
                <c:pt idx="17">
                  <c:v>139.13043478260869</c:v>
                </c:pt>
                <c:pt idx="18">
                  <c:v>200.47826086956522</c:v>
                </c:pt>
                <c:pt idx="19">
                  <c:v>167.80434782608697</c:v>
                </c:pt>
                <c:pt idx="20">
                  <c:v>176.13043478260869</c:v>
                </c:pt>
                <c:pt idx="21">
                  <c:v>194.80434782608697</c:v>
                </c:pt>
                <c:pt idx="22">
                  <c:v>151.5</c:v>
                </c:pt>
                <c:pt idx="23">
                  <c:v>119.08695652173913</c:v>
                </c:pt>
                <c:pt idx="24">
                  <c:v>109.32608695652173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D4-4724-BDFE-7F1177F6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627520"/>
        <c:axId val="706629160"/>
      </c:lineChart>
      <c:catAx>
        <c:axId val="70662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9160"/>
        <c:crosses val="autoZero"/>
        <c:auto val="1"/>
        <c:lblAlgn val="ctr"/>
        <c:lblOffset val="100"/>
        <c:noMultiLvlLbl val="0"/>
      </c:catAx>
      <c:valAx>
        <c:axId val="70662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662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/>
              <a:t>COVID Daily deaths / 1M inhabitants, after 100/500 deaths are registered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'Wikipedia Stats'!$B$288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Stats'!$C$287:$AJ$287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Stats'!$C$288:$AJ$288</c:f>
              <c:numCache>
                <c:formatCode>0.0</c:formatCode>
                <c:ptCount val="34"/>
                <c:pt idx="0">
                  <c:v>0.54545454545454541</c:v>
                </c:pt>
                <c:pt idx="1">
                  <c:v>0.31818181818181818</c:v>
                </c:pt>
                <c:pt idx="2">
                  <c:v>0.40909090909090912</c:v>
                </c:pt>
                <c:pt idx="3">
                  <c:v>1.3484848484848484</c:v>
                </c:pt>
                <c:pt idx="4">
                  <c:v>1.6363636363636365</c:v>
                </c:pt>
                <c:pt idx="5">
                  <c:v>1.1818181818181819</c:v>
                </c:pt>
                <c:pt idx="6">
                  <c:v>1.696969696969697</c:v>
                </c:pt>
                <c:pt idx="7">
                  <c:v>1.696969696969697</c:v>
                </c:pt>
                <c:pt idx="8">
                  <c:v>2.8181818181818183</c:v>
                </c:pt>
                <c:pt idx="9">
                  <c:v>3.6363636363636362</c:v>
                </c:pt>
                <c:pt idx="10">
                  <c:v>3.5</c:v>
                </c:pt>
                <c:pt idx="11">
                  <c:v>5.5303030303030303</c:v>
                </c:pt>
                <c:pt idx="12">
                  <c:v>4.5303030303030303</c:v>
                </c:pt>
                <c:pt idx="13">
                  <c:v>4.833333333333333</c:v>
                </c:pt>
                <c:pt idx="14">
                  <c:v>4.4242424242424239</c:v>
                </c:pt>
                <c:pt idx="15">
                  <c:v>6.333333333333333</c:v>
                </c:pt>
                <c:pt idx="16">
                  <c:v>7.5606060606060606</c:v>
                </c:pt>
                <c:pt idx="17">
                  <c:v>7.7121212121212119</c:v>
                </c:pt>
                <c:pt idx="18">
                  <c:v>7.1363636363636367</c:v>
                </c:pt>
                <c:pt idx="19">
                  <c:v>8.9090909090909083</c:v>
                </c:pt>
                <c:pt idx="20">
                  <c:v>6.6818181818181817</c:v>
                </c:pt>
                <c:pt idx="21">
                  <c:v>5.4090909090909092</c:v>
                </c:pt>
                <c:pt idx="22">
                  <c:v>9.1666666666666661</c:v>
                </c:pt>
                <c:pt idx="23">
                  <c:v>9.045454545454545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4-4533-8EFA-E27A600045F3}"/>
            </c:ext>
          </c:extLst>
        </c:ser>
        <c:ser>
          <c:idx val="1"/>
          <c:order val="1"/>
          <c:tx>
            <c:strRef>
              <c:f>'Wikipedia Stats'!$B$289</c:f>
              <c:strCache>
                <c:ptCount val="1"/>
                <c:pt idx="0">
                  <c:v>Allemagne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Stats'!$C$287:$AJ$287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Stats'!$C$289:$AJ$289</c:f>
              <c:numCache>
                <c:formatCode>0.0</c:formatCode>
                <c:ptCount val="34"/>
                <c:pt idx="0">
                  <c:v>0.34146341463414637</c:v>
                </c:pt>
                <c:pt idx="1">
                  <c:v>0.42682926829268292</c:v>
                </c:pt>
                <c:pt idx="2">
                  <c:v>0.59756097560975607</c:v>
                </c:pt>
                <c:pt idx="3">
                  <c:v>0.67073170731707321</c:v>
                </c:pt>
                <c:pt idx="4">
                  <c:v>0.87804878048780488</c:v>
                </c:pt>
                <c:pt idx="5">
                  <c:v>0.78048780487804881</c:v>
                </c:pt>
                <c:pt idx="6">
                  <c:v>0.80487804878048785</c:v>
                </c:pt>
                <c:pt idx="7">
                  <c:v>1.5609756097560976</c:v>
                </c:pt>
                <c:pt idx="8">
                  <c:v>1.8170731707317074</c:v>
                </c:pt>
                <c:pt idx="9">
                  <c:v>1.7073170731707317</c:v>
                </c:pt>
                <c:pt idx="10">
                  <c:v>1.7682926829268293</c:v>
                </c:pt>
                <c:pt idx="11">
                  <c:v>1.7195121951219512</c:v>
                </c:pt>
                <c:pt idx="12">
                  <c:v>2.2439024390243905</c:v>
                </c:pt>
                <c:pt idx="13">
                  <c:v>1.1219512195121952</c:v>
                </c:pt>
                <c:pt idx="14">
                  <c:v>2.1097560975609757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4-4533-8EFA-E27A600045F3}"/>
            </c:ext>
          </c:extLst>
        </c:ser>
        <c:ser>
          <c:idx val="2"/>
          <c:order val="2"/>
          <c:tx>
            <c:strRef>
              <c:f>'Wikipedia Stats'!$B$290</c:f>
              <c:strCache>
                <c:ptCount val="1"/>
                <c:pt idx="0">
                  <c:v>Italie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Stats'!$C$287:$AJ$287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Stats'!$C$290:$AJ$290</c:f>
              <c:numCache>
                <c:formatCode>0.0</c:formatCode>
                <c:ptCount val="34"/>
                <c:pt idx="0">
                  <c:v>0.46666666666666667</c:v>
                </c:pt>
                <c:pt idx="1">
                  <c:v>0.68333333333333335</c:v>
                </c:pt>
                <c:pt idx="2">
                  <c:v>0.81666666666666665</c:v>
                </c:pt>
                <c:pt idx="3">
                  <c:v>0.6</c:v>
                </c:pt>
                <c:pt idx="4">
                  <c:v>2.2166666666666668</c:v>
                </c:pt>
                <c:pt idx="5">
                  <c:v>1.6166666666666667</c:v>
                </c:pt>
                <c:pt idx="6">
                  <c:v>2.8</c:v>
                </c:pt>
                <c:pt idx="7">
                  <c:v>3.2666666666666666</c:v>
                </c:pt>
                <c:pt idx="8">
                  <c:v>3.15</c:v>
                </c:pt>
                <c:pt idx="9">
                  <c:v>3.5</c:v>
                </c:pt>
                <c:pt idx="10">
                  <c:v>3.5833333333333335</c:v>
                </c:pt>
                <c:pt idx="11">
                  <c:v>6.1333333333333337</c:v>
                </c:pt>
                <c:pt idx="12">
                  <c:v>5.8166666666666664</c:v>
                </c:pt>
                <c:pt idx="13">
                  <c:v>5.75</c:v>
                </c:pt>
                <c:pt idx="14">
                  <c:v>7.916666666666667</c:v>
                </c:pt>
                <c:pt idx="15">
                  <c:v>7.1166666666666663</c:v>
                </c:pt>
                <c:pt idx="16">
                  <c:v>10.45</c:v>
                </c:pt>
                <c:pt idx="17">
                  <c:v>13.216666666666667</c:v>
                </c:pt>
                <c:pt idx="18">
                  <c:v>10.85</c:v>
                </c:pt>
                <c:pt idx="19">
                  <c:v>10.016666666666667</c:v>
                </c:pt>
                <c:pt idx="20">
                  <c:v>12.383333333333333</c:v>
                </c:pt>
                <c:pt idx="21">
                  <c:v>11.383333333333333</c:v>
                </c:pt>
                <c:pt idx="22">
                  <c:v>11.033333333333333</c:v>
                </c:pt>
                <c:pt idx="23">
                  <c:v>16.149999999999999</c:v>
                </c:pt>
                <c:pt idx="24">
                  <c:v>14.816666666666666</c:v>
                </c:pt>
                <c:pt idx="25">
                  <c:v>12.6</c:v>
                </c:pt>
                <c:pt idx="26">
                  <c:v>13.533333333333333</c:v>
                </c:pt>
                <c:pt idx="27">
                  <c:v>13.95</c:v>
                </c:pt>
                <c:pt idx="28">
                  <c:v>12.116666666666667</c:v>
                </c:pt>
                <c:pt idx="29">
                  <c:v>12.666666666666666</c:v>
                </c:pt>
                <c:pt idx="30">
                  <c:v>12.766666666666667</c:v>
                </c:pt>
                <c:pt idx="31">
                  <c:v>11.35</c:v>
                </c:pt>
                <c:pt idx="32">
                  <c:v>8.75</c:v>
                </c:pt>
                <c:pt idx="33">
                  <c:v>10.6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4-4533-8EFA-E27A600045F3}"/>
            </c:ext>
          </c:extLst>
        </c:ser>
        <c:ser>
          <c:idx val="3"/>
          <c:order val="3"/>
          <c:tx>
            <c:strRef>
              <c:f>'Wikipedia Stats'!$B$291</c:f>
              <c:strCache>
                <c:ptCount val="1"/>
                <c:pt idx="0">
                  <c:v>USA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Stats'!$C$287:$AJ$287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Stats'!$C$291:$AJ$291</c:f>
              <c:numCache>
                <c:formatCode>0.0</c:formatCode>
                <c:ptCount val="34"/>
                <c:pt idx="0">
                  <c:v>0.32110091743119268</c:v>
                </c:pt>
                <c:pt idx="1">
                  <c:v>0.49541284403669728</c:v>
                </c:pt>
                <c:pt idx="2">
                  <c:v>0.68807339449541283</c:v>
                </c:pt>
                <c:pt idx="3">
                  <c:v>0.7737003058103975</c:v>
                </c:pt>
                <c:pt idx="4">
                  <c:v>1.3241590214067278</c:v>
                </c:pt>
                <c:pt idx="5">
                  <c:v>1.3669724770642202</c:v>
                </c:pt>
                <c:pt idx="6">
                  <c:v>1.2629969418960245</c:v>
                </c:pt>
                <c:pt idx="7">
                  <c:v>1.6299694189602447</c:v>
                </c:pt>
                <c:pt idx="8">
                  <c:v>2.5107033639143732</c:v>
                </c:pt>
                <c:pt idx="9">
                  <c:v>2.8715596330275228</c:v>
                </c:pt>
                <c:pt idx="10">
                  <c:v>3.2905198776758411</c:v>
                </c:pt>
                <c:pt idx="11">
                  <c:v>3.6269113149847096</c:v>
                </c:pt>
                <c:pt idx="12">
                  <c:v>4.1131498470948014</c:v>
                </c:pt>
                <c:pt idx="13">
                  <c:v>3.6146788990825689</c:v>
                </c:pt>
                <c:pt idx="14">
                  <c:v>3.712538226299694</c:v>
                </c:pt>
                <c:pt idx="15">
                  <c:v>5.8929663608562688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24-4533-8EFA-E27A600045F3}"/>
            </c:ext>
          </c:extLst>
        </c:ser>
        <c:ser>
          <c:idx val="4"/>
          <c:order val="4"/>
          <c:tx>
            <c:strRef>
              <c:f>'Wikipedia Stats'!$B$292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Stats'!$C$287:$AJ$287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Stats'!$C$292:$AJ$292</c:f>
              <c:numCache>
                <c:formatCode>0.0</c:formatCode>
                <c:ptCount val="34"/>
                <c:pt idx="0">
                  <c:v>0.65151515151515149</c:v>
                </c:pt>
                <c:pt idx="1">
                  <c:v>0.62121212121212122</c:v>
                </c:pt>
                <c:pt idx="2">
                  <c:v>0.5</c:v>
                </c:pt>
                <c:pt idx="3">
                  <c:v>0.84848484848484851</c:v>
                </c:pt>
                <c:pt idx="4">
                  <c:v>0.72727272727272729</c:v>
                </c:pt>
                <c:pt idx="5">
                  <c:v>0.81818181818181823</c:v>
                </c:pt>
                <c:pt idx="6">
                  <c:v>1.3181818181818181</c:v>
                </c:pt>
                <c:pt idx="7">
                  <c:v>0.65151515151515149</c:v>
                </c:pt>
                <c:pt idx="8">
                  <c:v>1.7121212121212122</c:v>
                </c:pt>
                <c:pt idx="9">
                  <c:v>2.7424242424242422</c:v>
                </c:pt>
                <c:pt idx="10">
                  <c:v>3.9393939393939394</c:v>
                </c:pt>
                <c:pt idx="11">
                  <c:v>3.1666666666666665</c:v>
                </c:pt>
                <c:pt idx="12">
                  <c:v>2.7272727272727271</c:v>
                </c:pt>
                <c:pt idx="13">
                  <c:v>5.7727272727272725</c:v>
                </c:pt>
                <c:pt idx="14">
                  <c:v>8.5303030303030312</c:v>
                </c:pt>
                <c:pt idx="15">
                  <c:v>8.6212121212121211</c:v>
                </c:pt>
                <c:pt idx="16">
                  <c:v>10.363636363636363</c:v>
                </c:pt>
                <c:pt idx="17">
                  <c:v>10.727272727272727</c:v>
                </c:pt>
                <c:pt idx="18">
                  <c:v>9.3787878787878789</c:v>
                </c:pt>
                <c:pt idx="19">
                  <c:v>6.6818181818181817</c:v>
                </c:pt>
                <c:pt idx="20">
                  <c:v>11.909090909090908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24-4533-8EFA-E27A600045F3}"/>
            </c:ext>
          </c:extLst>
        </c:ser>
        <c:ser>
          <c:idx val="5"/>
          <c:order val="5"/>
          <c:tx>
            <c:strRef>
              <c:f>'Wikipedia Stats'!$B$293</c:f>
              <c:strCache>
                <c:ptCount val="1"/>
                <c:pt idx="0">
                  <c:v>Espagne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'Wikipedia Stats'!$C$287:$AJ$287</c:f>
              <c:strCache>
                <c:ptCount val="34"/>
                <c:pt idx="0">
                  <c:v>D(&gt;100)</c:v>
                </c:pt>
                <c:pt idx="1">
                  <c:v>D+1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</c:strCache>
            </c:strRef>
          </c:cat>
          <c:val>
            <c:numRef>
              <c:f>'Wikipedia Stats'!$C$293:$AJ$293</c:f>
              <c:numCache>
                <c:formatCode>0.0</c:formatCode>
                <c:ptCount val="34"/>
                <c:pt idx="0">
                  <c:v>0</c:v>
                </c:pt>
                <c:pt idx="1">
                  <c:v>1.3695652173913044</c:v>
                </c:pt>
                <c:pt idx="2">
                  <c:v>2</c:v>
                </c:pt>
                <c:pt idx="3">
                  <c:v>0.45652173913043476</c:v>
                </c:pt>
                <c:pt idx="4">
                  <c:v>3.9565217391304346</c:v>
                </c:pt>
                <c:pt idx="5">
                  <c:v>2.3260869565217392</c:v>
                </c:pt>
                <c:pt idx="6">
                  <c:v>3.6739130434782608</c:v>
                </c:pt>
                <c:pt idx="7">
                  <c:v>5.1086956521739131</c:v>
                </c:pt>
                <c:pt idx="8">
                  <c:v>8.1739130434782616</c:v>
                </c:pt>
                <c:pt idx="9">
                  <c:v>8.5652173913043477</c:v>
                </c:pt>
                <c:pt idx="10">
                  <c:v>8.9130434782608692</c:v>
                </c:pt>
                <c:pt idx="11">
                  <c:v>17.652173913043477</c:v>
                </c:pt>
                <c:pt idx="12">
                  <c:v>14.260869565217391</c:v>
                </c:pt>
                <c:pt idx="13">
                  <c:v>16</c:v>
                </c:pt>
                <c:pt idx="14">
                  <c:v>16.347826086956523</c:v>
                </c:pt>
                <c:pt idx="15">
                  <c:v>18.347826086956523</c:v>
                </c:pt>
                <c:pt idx="16">
                  <c:v>17.847826086956523</c:v>
                </c:pt>
                <c:pt idx="17">
                  <c:v>19.847826086956523</c:v>
                </c:pt>
                <c:pt idx="18">
                  <c:v>16.260869565217391</c:v>
                </c:pt>
                <c:pt idx="19">
                  <c:v>20.065217391304348</c:v>
                </c:pt>
                <c:pt idx="20">
                  <c:v>20.891304347826086</c:v>
                </c:pt>
                <c:pt idx="21">
                  <c:v>18.478260869565219</c:v>
                </c:pt>
                <c:pt idx="22">
                  <c:v>16.282608695652176</c:v>
                </c:pt>
                <c:pt idx="23">
                  <c:v>15.086956521739131</c:v>
                </c:pt>
                <c:pt idx="24">
                  <c:v>12</c:v>
                </c:pt>
                <c:pt idx="25">
                  <c:v>18.521739130434781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24-4533-8EFA-E27A60004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071800"/>
        <c:axId val="701072128"/>
      </c:lineChart>
      <c:catAx>
        <c:axId val="7010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2128"/>
        <c:crosses val="autoZero"/>
        <c:auto val="1"/>
        <c:lblAlgn val="ctr"/>
        <c:lblOffset val="100"/>
        <c:noMultiLvlLbl val="0"/>
      </c:catAx>
      <c:valAx>
        <c:axId val="70107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10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644524</xdr:colOff>
      <xdr:row>133</xdr:row>
      <xdr:rowOff>183621</xdr:rowOff>
    </xdr:from>
    <xdr:to>
      <xdr:col>20</xdr:col>
      <xdr:colOff>508000</xdr:colOff>
      <xdr:row>153</xdr:row>
      <xdr:rowOff>119063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F4E5EC75-760A-4899-BC7A-44C222A31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647699</xdr:colOff>
      <xdr:row>194</xdr:row>
      <xdr:rowOff>4762</xdr:rowOff>
    </xdr:from>
    <xdr:to>
      <xdr:col>20</xdr:col>
      <xdr:colOff>114300</xdr:colOff>
      <xdr:row>216</xdr:row>
      <xdr:rowOff>28575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281B7BF-B9A8-4E87-A5BF-2E63B63C8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646905</xdr:colOff>
      <xdr:row>175</xdr:row>
      <xdr:rowOff>5556</xdr:rowOff>
    </xdr:from>
    <xdr:to>
      <xdr:col>18</xdr:col>
      <xdr:colOff>658812</xdr:colOff>
      <xdr:row>192</xdr:row>
      <xdr:rowOff>182563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E778550-DA4E-41EF-BB46-7E414BBE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19841</xdr:colOff>
      <xdr:row>229</xdr:row>
      <xdr:rowOff>148431</xdr:rowOff>
    </xdr:from>
    <xdr:to>
      <xdr:col>17</xdr:col>
      <xdr:colOff>627062</xdr:colOff>
      <xdr:row>250</xdr:row>
      <xdr:rowOff>111125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B9E95C-5E01-42E8-91A4-9EB662D0C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19842</xdr:colOff>
      <xdr:row>155</xdr:row>
      <xdr:rowOff>13492</xdr:rowOff>
    </xdr:from>
    <xdr:to>
      <xdr:col>18</xdr:col>
      <xdr:colOff>650874</xdr:colOff>
      <xdr:row>172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794DE4BD-0AEB-49C2-935C-60A521DB0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710405</xdr:colOff>
      <xdr:row>264</xdr:row>
      <xdr:rowOff>13493</xdr:rowOff>
    </xdr:from>
    <xdr:to>
      <xdr:col>18</xdr:col>
      <xdr:colOff>547687</xdr:colOff>
      <xdr:row>281</xdr:row>
      <xdr:rowOff>158750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E580F61-3D29-4AF6-96DD-A75616DA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261938</xdr:colOff>
      <xdr:row>296</xdr:row>
      <xdr:rowOff>61117</xdr:rowOff>
    </xdr:from>
    <xdr:to>
      <xdr:col>14</xdr:col>
      <xdr:colOff>365126</xdr:colOff>
      <xdr:row>320</xdr:row>
      <xdr:rowOff>23812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0D86C46-4292-404A-A95B-12C28F9D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2020_coronavirus_pandemic_in_South_Korea" TargetMode="External"/><Relationship Id="rId3" Type="http://schemas.openxmlformats.org/officeDocument/2006/relationships/hyperlink" Target="https://fr.wikipedia.org/wiki/Pand%C3%A9mie_de_maladie_%C3%A0_coronavirus_de_2020_en_Italie" TargetMode="External"/><Relationship Id="rId7" Type="http://schemas.openxmlformats.org/officeDocument/2006/relationships/hyperlink" Target="https://coronavirus.jhu.edu/map.html" TargetMode="External"/><Relationship Id="rId2" Type="http://schemas.openxmlformats.org/officeDocument/2006/relationships/hyperlink" Target="https://fr.wikipedia.org/w/index.php?title=Pand%C3%A9mie_de_maladie_%C3%A0_coronavirus_(COVID-19)_de_2020_en_France" TargetMode="External"/><Relationship Id="rId1" Type="http://schemas.openxmlformats.org/officeDocument/2006/relationships/hyperlink" Target="https://fr.wikipedia.org/wiki/Pand%C3%A9mie_de_maladie_%C3%A0_coronavirus_de_2020_en_Allemagne" TargetMode="External"/><Relationship Id="rId6" Type="http://schemas.openxmlformats.org/officeDocument/2006/relationships/hyperlink" Target="https://en.wikipedia.org/wiki/2020_coronavirus_pandemic_in_Spain" TargetMode="External"/><Relationship Id="rId5" Type="http://schemas.openxmlformats.org/officeDocument/2006/relationships/hyperlink" Target="https://en.wikipedia.org/wiki/2020_coronavirus_pandemic_in_the_United_Kingd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en.wikipedia.org/wiki/2020_coronavirus_pandemic_in_the_United_States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71D1-6F1A-4D90-921A-4B3C10CE4324}">
  <dimension ref="A1:AY293"/>
  <sheetViews>
    <sheetView topLeftCell="A279" zoomScale="120" zoomScaleNormal="120" workbookViewId="0">
      <selection activeCell="Z288" sqref="Z288"/>
    </sheetView>
  </sheetViews>
  <sheetFormatPr baseColWidth="10" defaultColWidth="10.7109375" defaultRowHeight="15" x14ac:dyDescent="0.25"/>
  <cols>
    <col min="3" max="3" width="8.85546875" customWidth="1"/>
    <col min="4" max="4" width="9.5703125" customWidth="1"/>
    <col min="5" max="5" width="9.140625" customWidth="1"/>
    <col min="6" max="6" width="9.42578125" customWidth="1"/>
    <col min="7" max="8" width="9.7109375" customWidth="1"/>
    <col min="9" max="9" width="9.42578125" customWidth="1"/>
    <col min="10" max="11" width="9.140625" customWidth="1"/>
    <col min="12" max="13" width="9.42578125" customWidth="1"/>
    <col min="14" max="14" width="9.140625" customWidth="1"/>
    <col min="15" max="15" width="9.85546875" customWidth="1"/>
    <col min="16" max="16" width="9.28515625" customWidth="1"/>
    <col min="17" max="17" width="9.42578125" customWidth="1"/>
    <col min="18" max="18" width="9.85546875" customWidth="1"/>
    <col min="19" max="20" width="10" customWidth="1"/>
    <col min="21" max="21" width="9.85546875" customWidth="1"/>
    <col min="22" max="22" width="10" customWidth="1"/>
    <col min="23" max="23" width="9.5703125" customWidth="1"/>
    <col min="24" max="24" width="9.28515625" customWidth="1"/>
    <col min="25" max="25" width="9.42578125" customWidth="1"/>
    <col min="26" max="26" width="8.85546875" customWidth="1"/>
    <col min="27" max="29" width="8.7109375" customWidth="1"/>
    <col min="30" max="30" width="9.140625" customWidth="1"/>
    <col min="31" max="31" width="8.7109375" customWidth="1"/>
    <col min="32" max="32" width="8.85546875" customWidth="1"/>
    <col min="33" max="33" width="8.7109375" customWidth="1"/>
    <col min="34" max="34" width="9.28515625" customWidth="1"/>
    <col min="35" max="36" width="8.7109375" customWidth="1"/>
    <col min="37" max="37" width="8.85546875" customWidth="1"/>
    <col min="38" max="38" width="9.140625" customWidth="1"/>
  </cols>
  <sheetData>
    <row r="1" spans="1:51" ht="15.75" thickBot="1" x14ac:dyDescent="0.3">
      <c r="G1" s="52" t="s">
        <v>35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4"/>
    </row>
    <row r="3" spans="1:51" x14ac:dyDescent="0.25">
      <c r="A3" s="55" t="s">
        <v>0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</row>
    <row r="4" spans="1:51" x14ac:dyDescent="0.25">
      <c r="A4" s="4" t="s">
        <v>0</v>
      </c>
      <c r="B4" s="4" t="s">
        <v>2</v>
      </c>
      <c r="C4" s="5"/>
      <c r="D4" s="6">
        <f t="shared" ref="D4:K4" si="0">E4-1</f>
        <v>43898</v>
      </c>
      <c r="E4" s="6">
        <f t="shared" si="0"/>
        <v>43899</v>
      </c>
      <c r="F4" s="6">
        <f t="shared" si="0"/>
        <v>43900</v>
      </c>
      <c r="G4" s="6">
        <f t="shared" si="0"/>
        <v>43901</v>
      </c>
      <c r="H4" s="6">
        <f t="shared" si="0"/>
        <v>43902</v>
      </c>
      <c r="I4" s="6">
        <f t="shared" si="0"/>
        <v>43903</v>
      </c>
      <c r="J4" s="6">
        <f t="shared" si="0"/>
        <v>43904</v>
      </c>
      <c r="K4" s="6">
        <f t="shared" si="0"/>
        <v>43905</v>
      </c>
      <c r="L4" s="6">
        <v>43906</v>
      </c>
      <c r="M4" s="23">
        <f t="shared" ref="M4:AG4" si="1">L4+1</f>
        <v>43907</v>
      </c>
      <c r="N4" s="6">
        <f t="shared" si="1"/>
        <v>43908</v>
      </c>
      <c r="O4" s="6">
        <f t="shared" si="1"/>
        <v>43909</v>
      </c>
      <c r="P4" s="6">
        <f t="shared" si="1"/>
        <v>43910</v>
      </c>
      <c r="Q4" s="6">
        <f t="shared" si="1"/>
        <v>43911</v>
      </c>
      <c r="R4" s="6">
        <f t="shared" si="1"/>
        <v>43912</v>
      </c>
      <c r="S4" s="6">
        <f t="shared" si="1"/>
        <v>43913</v>
      </c>
      <c r="T4" s="6">
        <f t="shared" si="1"/>
        <v>43914</v>
      </c>
      <c r="U4" s="6">
        <f t="shared" si="1"/>
        <v>43915</v>
      </c>
      <c r="V4" s="6">
        <f t="shared" si="1"/>
        <v>43916</v>
      </c>
      <c r="W4" s="6">
        <f t="shared" si="1"/>
        <v>43917</v>
      </c>
      <c r="X4" s="6">
        <f t="shared" si="1"/>
        <v>43918</v>
      </c>
      <c r="Y4" s="6">
        <f t="shared" si="1"/>
        <v>43919</v>
      </c>
      <c r="Z4" s="12">
        <f t="shared" si="1"/>
        <v>43920</v>
      </c>
      <c r="AA4" s="12">
        <f t="shared" si="1"/>
        <v>43921</v>
      </c>
      <c r="AB4" s="12">
        <f t="shared" si="1"/>
        <v>43922</v>
      </c>
      <c r="AC4" s="12">
        <f t="shared" si="1"/>
        <v>43923</v>
      </c>
      <c r="AD4" s="12">
        <f t="shared" si="1"/>
        <v>43924</v>
      </c>
      <c r="AE4" s="12">
        <f t="shared" si="1"/>
        <v>43925</v>
      </c>
      <c r="AF4" s="12">
        <f t="shared" si="1"/>
        <v>43926</v>
      </c>
      <c r="AG4" s="12">
        <f t="shared" si="1"/>
        <v>43927</v>
      </c>
      <c r="AH4" s="12">
        <f t="shared" ref="AH4" si="2">AG4+1</f>
        <v>43928</v>
      </c>
      <c r="AI4" s="12">
        <f t="shared" ref="AI4" si="3">AH4+1</f>
        <v>43929</v>
      </c>
      <c r="AJ4" s="12">
        <f t="shared" ref="AJ4" si="4">AI4+1</f>
        <v>43930</v>
      </c>
      <c r="AK4" s="12">
        <f t="shared" ref="AK4" si="5">AJ4+1</f>
        <v>43931</v>
      </c>
      <c r="AL4" s="12">
        <f t="shared" ref="AL4" si="6">AK4+1</f>
        <v>43932</v>
      </c>
    </row>
    <row r="5" spans="1:51" x14ac:dyDescent="0.25">
      <c r="A5" s="4"/>
      <c r="B5" s="4" t="s">
        <v>1</v>
      </c>
      <c r="C5" s="7">
        <v>0.08</v>
      </c>
      <c r="D5" s="4">
        <v>1126</v>
      </c>
      <c r="E5" s="4">
        <v>1412</v>
      </c>
      <c r="F5" s="4">
        <v>1784</v>
      </c>
      <c r="G5" s="4">
        <v>2281</v>
      </c>
      <c r="H5" s="4">
        <v>2878</v>
      </c>
      <c r="I5" s="4">
        <v>3661</v>
      </c>
      <c r="J5" s="4">
        <v>4500</v>
      </c>
      <c r="K5" s="4">
        <v>5423</v>
      </c>
      <c r="L5" s="4">
        <v>6633</v>
      </c>
      <c r="M5" s="4">
        <v>7730</v>
      </c>
      <c r="N5" s="4">
        <v>9134</v>
      </c>
      <c r="O5" s="4">
        <v>10995</v>
      </c>
      <c r="P5" s="4">
        <v>12612</v>
      </c>
      <c r="Q5" s="4">
        <v>14459</v>
      </c>
      <c r="R5" s="4">
        <v>16689</v>
      </c>
      <c r="S5" s="4">
        <v>19856</v>
      </c>
      <c r="T5" s="4">
        <v>22302</v>
      </c>
      <c r="U5" s="4">
        <v>25233</v>
      </c>
      <c r="V5" s="4">
        <v>29155</v>
      </c>
      <c r="W5" s="4">
        <v>32964</v>
      </c>
      <c r="X5" s="4">
        <v>37575</v>
      </c>
      <c r="Y5" s="4">
        <v>40174</v>
      </c>
      <c r="Z5" s="4">
        <v>44550</v>
      </c>
      <c r="AA5" s="4">
        <v>52128</v>
      </c>
      <c r="AB5" s="4">
        <v>56989</v>
      </c>
      <c r="AC5" s="4">
        <v>59105</v>
      </c>
      <c r="AD5" s="4">
        <v>64338</v>
      </c>
      <c r="AE5" s="4">
        <v>68605</v>
      </c>
      <c r="AF5" s="4">
        <v>70478</v>
      </c>
      <c r="AG5" s="4">
        <v>74390</v>
      </c>
      <c r="AH5" s="4">
        <v>78167</v>
      </c>
    </row>
    <row r="6" spans="1:51" s="26" customFormat="1" x14ac:dyDescent="0.25">
      <c r="A6" s="24"/>
      <c r="B6" s="24" t="s">
        <v>17</v>
      </c>
      <c r="C6" s="24"/>
      <c r="D6" s="24"/>
      <c r="E6" s="25">
        <f t="shared" ref="E6:AH6" si="7">(E5-D5)/D5</f>
        <v>0.25399644760213141</v>
      </c>
      <c r="F6" s="25">
        <f t="shared" si="7"/>
        <v>0.26345609065155806</v>
      </c>
      <c r="G6" s="25">
        <f t="shared" si="7"/>
        <v>0.27858744394618834</v>
      </c>
      <c r="H6" s="25">
        <f t="shared" si="7"/>
        <v>0.26172731258220078</v>
      </c>
      <c r="I6" s="25">
        <f t="shared" si="7"/>
        <v>0.27206393328700484</v>
      </c>
      <c r="J6" s="25">
        <f t="shared" si="7"/>
        <v>0.22917235727943186</v>
      </c>
      <c r="K6" s="25">
        <f t="shared" si="7"/>
        <v>0.20511111111111111</v>
      </c>
      <c r="L6" s="25">
        <f t="shared" si="7"/>
        <v>0.2231237322515213</v>
      </c>
      <c r="M6" s="25">
        <f t="shared" si="7"/>
        <v>0.1653851952359415</v>
      </c>
      <c r="N6" s="25">
        <f t="shared" si="7"/>
        <v>0.1816300129366106</v>
      </c>
      <c r="O6" s="25">
        <f t="shared" si="7"/>
        <v>0.20374425224436171</v>
      </c>
      <c r="P6" s="25">
        <f t="shared" si="7"/>
        <v>0.14706684856753069</v>
      </c>
      <c r="Q6" s="25">
        <f t="shared" si="7"/>
        <v>0.14644782746590548</v>
      </c>
      <c r="R6" s="25">
        <f t="shared" si="7"/>
        <v>0.154229199806349</v>
      </c>
      <c r="S6" s="25">
        <f t="shared" si="7"/>
        <v>0.18976571394331596</v>
      </c>
      <c r="T6" s="25">
        <f t="shared" si="7"/>
        <v>0.12318694601128123</v>
      </c>
      <c r="U6" s="25">
        <f t="shared" si="7"/>
        <v>0.13142319074522466</v>
      </c>
      <c r="V6" s="25">
        <f t="shared" si="7"/>
        <v>0.1554313795426624</v>
      </c>
      <c r="W6" s="25">
        <f t="shared" si="7"/>
        <v>0.13064654433201853</v>
      </c>
      <c r="X6" s="25">
        <f t="shared" si="7"/>
        <v>0.13987986894794321</v>
      </c>
      <c r="Y6" s="25">
        <f t="shared" si="7"/>
        <v>6.9168330006653359E-2</v>
      </c>
      <c r="Z6" s="25">
        <f t="shared" si="7"/>
        <v>0.10892617115547369</v>
      </c>
      <c r="AA6" s="25">
        <f t="shared" si="7"/>
        <v>0.17010101010101011</v>
      </c>
      <c r="AB6" s="25">
        <f t="shared" si="7"/>
        <v>9.3251227747084095E-2</v>
      </c>
      <c r="AC6" s="25">
        <f t="shared" si="7"/>
        <v>3.7129972450823841E-2</v>
      </c>
      <c r="AD6" s="25">
        <f t="shared" si="7"/>
        <v>8.8537348786058706E-2</v>
      </c>
      <c r="AE6" s="25">
        <f t="shared" si="7"/>
        <v>6.6321613976188257E-2</v>
      </c>
      <c r="AF6" s="25">
        <f t="shared" si="7"/>
        <v>2.730121711245536E-2</v>
      </c>
      <c r="AG6" s="25">
        <f t="shared" si="7"/>
        <v>5.5506682936519197E-2</v>
      </c>
      <c r="AH6" s="25">
        <f t="shared" si="7"/>
        <v>5.0772953353945424E-2</v>
      </c>
      <c r="AI6"/>
      <c r="AJ6"/>
      <c r="AK6"/>
      <c r="AL6"/>
    </row>
    <row r="7" spans="1:51" s="26" customFormat="1" x14ac:dyDescent="0.25">
      <c r="A7" s="24"/>
      <c r="B7" s="65" t="s">
        <v>49</v>
      </c>
      <c r="C7" s="24">
        <v>66</v>
      </c>
      <c r="D7" s="24"/>
      <c r="E7" s="66">
        <f>(E5-D5)/$C7</f>
        <v>4.333333333333333</v>
      </c>
      <c r="F7" s="66">
        <f t="shared" ref="F7:AC7" si="8">(F5-E5)/$C7</f>
        <v>5.6363636363636367</v>
      </c>
      <c r="G7" s="66">
        <f t="shared" si="8"/>
        <v>7.5303030303030303</v>
      </c>
      <c r="H7" s="66">
        <f t="shared" si="8"/>
        <v>9.045454545454545</v>
      </c>
      <c r="I7" s="66">
        <f t="shared" si="8"/>
        <v>11.863636363636363</v>
      </c>
      <c r="J7" s="66">
        <f t="shared" si="8"/>
        <v>12.712121212121213</v>
      </c>
      <c r="K7" s="66">
        <f t="shared" si="8"/>
        <v>13.984848484848484</v>
      </c>
      <c r="L7" s="66">
        <f t="shared" si="8"/>
        <v>18.333333333333332</v>
      </c>
      <c r="M7" s="66">
        <f t="shared" si="8"/>
        <v>16.621212121212121</v>
      </c>
      <c r="N7" s="66">
        <f t="shared" si="8"/>
        <v>21.272727272727273</v>
      </c>
      <c r="O7" s="66">
        <f t="shared" si="8"/>
        <v>28.196969696969695</v>
      </c>
      <c r="P7" s="66">
        <f t="shared" si="8"/>
        <v>24.5</v>
      </c>
      <c r="Q7" s="66">
        <f t="shared" si="8"/>
        <v>27.984848484848484</v>
      </c>
      <c r="R7" s="66">
        <f t="shared" si="8"/>
        <v>33.787878787878789</v>
      </c>
      <c r="S7" s="66">
        <f t="shared" si="8"/>
        <v>47.984848484848484</v>
      </c>
      <c r="T7" s="66">
        <f t="shared" si="8"/>
        <v>37.060606060606062</v>
      </c>
      <c r="U7" s="66">
        <f t="shared" si="8"/>
        <v>44.409090909090907</v>
      </c>
      <c r="V7" s="66">
        <f t="shared" si="8"/>
        <v>59.424242424242422</v>
      </c>
      <c r="W7" s="66">
        <f t="shared" si="8"/>
        <v>57.712121212121211</v>
      </c>
      <c r="X7" s="66">
        <f t="shared" si="8"/>
        <v>69.86363636363636</v>
      </c>
      <c r="Y7" s="66">
        <f t="shared" si="8"/>
        <v>39.378787878787875</v>
      </c>
      <c r="Z7" s="66">
        <f t="shared" si="8"/>
        <v>66.303030303030297</v>
      </c>
      <c r="AA7" s="66">
        <f t="shared" si="8"/>
        <v>114.81818181818181</v>
      </c>
      <c r="AB7" s="66">
        <f t="shared" si="8"/>
        <v>73.651515151515156</v>
      </c>
      <c r="AC7" s="66">
        <f t="shared" si="8"/>
        <v>32.060606060606062</v>
      </c>
      <c r="AD7" s="66">
        <f t="shared" ref="AD7:AE7" si="9">(AD5-AC5)/$C7</f>
        <v>79.287878787878782</v>
      </c>
      <c r="AE7" s="66">
        <f t="shared" si="9"/>
        <v>64.651515151515156</v>
      </c>
      <c r="AF7" s="66">
        <f t="shared" ref="AF7:AG7" si="10">(AF5-AE5)/$C7</f>
        <v>28.378787878787879</v>
      </c>
      <c r="AG7" s="66">
        <f t="shared" si="10"/>
        <v>59.272727272727273</v>
      </c>
      <c r="AH7" s="66">
        <f t="shared" ref="AH7" si="11">(AH5-AG5)/$C7</f>
        <v>57.227272727272727</v>
      </c>
      <c r="AI7"/>
      <c r="AJ7"/>
      <c r="AK7"/>
      <c r="AL7"/>
    </row>
    <row r="8" spans="1:51" x14ac:dyDescent="0.25">
      <c r="A8" s="4"/>
      <c r="B8" s="4" t="s">
        <v>3</v>
      </c>
      <c r="C8" s="4"/>
      <c r="D8" s="4">
        <v>19</v>
      </c>
      <c r="E8" s="4">
        <v>25</v>
      </c>
      <c r="F8" s="4">
        <v>33</v>
      </c>
      <c r="G8" s="4">
        <v>48</v>
      </c>
      <c r="H8" s="4">
        <v>61</v>
      </c>
      <c r="I8" s="4">
        <v>79</v>
      </c>
      <c r="J8" s="4">
        <v>91</v>
      </c>
      <c r="K8" s="4">
        <v>127</v>
      </c>
      <c r="L8" s="4">
        <v>148</v>
      </c>
      <c r="M8" s="4">
        <v>175</v>
      </c>
      <c r="N8" s="4">
        <v>264</v>
      </c>
      <c r="O8" s="4">
        <v>372</v>
      </c>
      <c r="P8" s="4">
        <v>450</v>
      </c>
      <c r="Q8" s="4">
        <v>562</v>
      </c>
      <c r="R8" s="4">
        <v>674</v>
      </c>
      <c r="S8" s="4">
        <v>860</v>
      </c>
      <c r="T8" s="4">
        <v>1100</v>
      </c>
      <c r="U8" s="4">
        <v>1331</v>
      </c>
      <c r="V8" s="4">
        <v>1696</v>
      </c>
      <c r="W8" s="4">
        <v>1995</v>
      </c>
      <c r="X8" s="4">
        <v>2314</v>
      </c>
      <c r="Y8" s="4">
        <v>2606</v>
      </c>
      <c r="Z8" s="4">
        <v>3024</v>
      </c>
      <c r="AA8" s="4">
        <v>3523</v>
      </c>
      <c r="AB8" s="4">
        <v>4032</v>
      </c>
      <c r="AC8" s="4">
        <v>4503</v>
      </c>
      <c r="AD8" s="4">
        <v>5091</v>
      </c>
      <c r="AE8" s="4">
        <v>5532</v>
      </c>
      <c r="AF8" s="4">
        <v>5889</v>
      </c>
      <c r="AG8" s="4">
        <v>6494</v>
      </c>
      <c r="AH8" s="4">
        <v>7091</v>
      </c>
    </row>
    <row r="9" spans="1:51" x14ac:dyDescent="0.25">
      <c r="A9" s="4"/>
      <c r="B9" s="4" t="s">
        <v>17</v>
      </c>
      <c r="C9" s="4"/>
      <c r="D9" s="4"/>
      <c r="E9" s="8">
        <f t="shared" ref="E9:AH9" si="12">(E8-D8)/D8</f>
        <v>0.31578947368421051</v>
      </c>
      <c r="F9" s="8">
        <f t="shared" si="12"/>
        <v>0.32</v>
      </c>
      <c r="G9" s="8">
        <f t="shared" si="12"/>
        <v>0.45454545454545453</v>
      </c>
      <c r="H9" s="8">
        <f t="shared" si="12"/>
        <v>0.27083333333333331</v>
      </c>
      <c r="I9" s="8">
        <f t="shared" si="12"/>
        <v>0.29508196721311475</v>
      </c>
      <c r="J9" s="8">
        <f t="shared" si="12"/>
        <v>0.15189873417721519</v>
      </c>
      <c r="K9" s="8">
        <f t="shared" si="12"/>
        <v>0.39560439560439559</v>
      </c>
      <c r="L9" s="8">
        <f t="shared" si="12"/>
        <v>0.16535433070866143</v>
      </c>
      <c r="M9" s="8">
        <f t="shared" si="12"/>
        <v>0.18243243243243243</v>
      </c>
      <c r="N9" s="8">
        <f t="shared" si="12"/>
        <v>0.50857142857142856</v>
      </c>
      <c r="O9" s="8">
        <f t="shared" si="12"/>
        <v>0.40909090909090912</v>
      </c>
      <c r="P9" s="8">
        <f t="shared" si="12"/>
        <v>0.20967741935483872</v>
      </c>
      <c r="Q9" s="8">
        <f t="shared" si="12"/>
        <v>0.24888888888888888</v>
      </c>
      <c r="R9" s="8">
        <f t="shared" si="12"/>
        <v>0.199288256227758</v>
      </c>
      <c r="S9" s="8">
        <f t="shared" si="12"/>
        <v>0.27596439169139464</v>
      </c>
      <c r="T9" s="8">
        <f t="shared" si="12"/>
        <v>0.27906976744186046</v>
      </c>
      <c r="U9" s="8">
        <f t="shared" si="12"/>
        <v>0.21</v>
      </c>
      <c r="V9" s="8">
        <f t="shared" si="12"/>
        <v>0.2742299023290759</v>
      </c>
      <c r="W9" s="8">
        <f t="shared" si="12"/>
        <v>0.17629716981132076</v>
      </c>
      <c r="X9" s="8">
        <f t="shared" si="12"/>
        <v>0.1598997493734336</v>
      </c>
      <c r="Y9" s="8">
        <f t="shared" si="12"/>
        <v>0.12618841832324978</v>
      </c>
      <c r="Z9" s="8">
        <f t="shared" si="12"/>
        <v>0.16039907904834996</v>
      </c>
      <c r="AA9" s="8">
        <f t="shared" si="12"/>
        <v>0.1650132275132275</v>
      </c>
      <c r="AB9" s="8">
        <f t="shared" si="12"/>
        <v>0.14447913709906329</v>
      </c>
      <c r="AC9" s="8">
        <f t="shared" si="12"/>
        <v>0.11681547619047619</v>
      </c>
      <c r="AD9" s="8">
        <f t="shared" si="12"/>
        <v>0.13057961359093936</v>
      </c>
      <c r="AE9" s="8">
        <f t="shared" si="12"/>
        <v>8.6623453152622279E-2</v>
      </c>
      <c r="AF9" s="8">
        <f t="shared" si="12"/>
        <v>6.4533622559652934E-2</v>
      </c>
      <c r="AG9" s="8">
        <f t="shared" si="12"/>
        <v>0.10273391068093055</v>
      </c>
      <c r="AH9" s="8">
        <f t="shared" si="12"/>
        <v>9.1931013242993534E-2</v>
      </c>
    </row>
    <row r="10" spans="1:51" x14ac:dyDescent="0.25">
      <c r="A10" s="4"/>
      <c r="B10" s="4" t="s">
        <v>8</v>
      </c>
      <c r="C10" s="7">
        <v>0.13</v>
      </c>
      <c r="D10" s="4"/>
      <c r="E10" s="8"/>
      <c r="F10" s="8"/>
      <c r="G10" s="8"/>
      <c r="H10" s="8"/>
      <c r="I10" s="8" t="s">
        <v>9</v>
      </c>
      <c r="J10" s="10">
        <f t="shared" ref="J10:AH10" si="13">J8/D5</f>
        <v>8.0817051509769089E-2</v>
      </c>
      <c r="K10" s="10">
        <f t="shared" si="13"/>
        <v>8.9943342776203972E-2</v>
      </c>
      <c r="L10" s="10">
        <f t="shared" si="13"/>
        <v>8.2959641255605385E-2</v>
      </c>
      <c r="M10" s="10">
        <f t="shared" si="13"/>
        <v>7.672073651907059E-2</v>
      </c>
      <c r="N10" s="10">
        <f t="shared" si="13"/>
        <v>9.1730368311327304E-2</v>
      </c>
      <c r="O10" s="10">
        <f t="shared" si="13"/>
        <v>0.10161158153509969</v>
      </c>
      <c r="P10" s="10">
        <f t="shared" si="13"/>
        <v>0.1</v>
      </c>
      <c r="Q10" s="10">
        <f t="shared" si="13"/>
        <v>0.10363267564078923</v>
      </c>
      <c r="R10" s="10">
        <f t="shared" si="13"/>
        <v>0.10161314638926579</v>
      </c>
      <c r="S10" s="10">
        <f t="shared" si="13"/>
        <v>0.11125485122897801</v>
      </c>
      <c r="T10" s="10">
        <f t="shared" si="13"/>
        <v>0.1204291657543245</v>
      </c>
      <c r="U10" s="10">
        <f t="shared" si="13"/>
        <v>0.12105502501136881</v>
      </c>
      <c r="V10" s="10">
        <f t="shared" si="13"/>
        <v>0.13447510307643515</v>
      </c>
      <c r="W10" s="10">
        <f t="shared" si="13"/>
        <v>0.13797634691195795</v>
      </c>
      <c r="X10" s="10">
        <f t="shared" si="13"/>
        <v>0.13865420336748757</v>
      </c>
      <c r="Y10" s="10">
        <f t="shared" si="13"/>
        <v>0.13124496373892022</v>
      </c>
      <c r="Z10" s="10">
        <f t="shared" si="13"/>
        <v>0.13559322033898305</v>
      </c>
      <c r="AA10" s="10">
        <f t="shared" si="13"/>
        <v>0.13961875321998971</v>
      </c>
      <c r="AB10" s="10">
        <f t="shared" si="13"/>
        <v>0.1382953181272509</v>
      </c>
      <c r="AC10" s="10">
        <f t="shared" si="13"/>
        <v>0.13660356752821259</v>
      </c>
      <c r="AD10" s="10">
        <f t="shared" si="13"/>
        <v>0.13548902195608784</v>
      </c>
      <c r="AE10" s="10">
        <f t="shared" si="13"/>
        <v>0.13770100064718474</v>
      </c>
      <c r="AF10" s="10">
        <f t="shared" si="13"/>
        <v>0.13218855218855219</v>
      </c>
      <c r="AG10" s="10">
        <f t="shared" si="13"/>
        <v>0.12457796193984039</v>
      </c>
      <c r="AH10" s="10">
        <f t="shared" si="13"/>
        <v>0.12442752110056327</v>
      </c>
    </row>
    <row r="11" spans="1:51" x14ac:dyDescent="0.25">
      <c r="A11" s="19"/>
      <c r="B11" s="36" t="s">
        <v>33</v>
      </c>
      <c r="C11" s="32"/>
      <c r="D11" s="19"/>
      <c r="E11" s="20"/>
      <c r="F11" s="20"/>
      <c r="G11" s="20"/>
      <c r="H11" s="20"/>
      <c r="I11" s="20"/>
      <c r="J11" s="33"/>
      <c r="K11" s="37"/>
      <c r="L11" s="37">
        <f>(L8-I8)/(G5-D5)</f>
        <v>5.9740259740259739E-2</v>
      </c>
      <c r="M11" s="37">
        <f t="shared" ref="M11:AH11" si="14">(M8-J8)/(H5-E5)</f>
        <v>5.7298772169167803E-2</v>
      </c>
      <c r="N11" s="37">
        <f t="shared" si="14"/>
        <v>7.2988811933937137E-2</v>
      </c>
      <c r="O11" s="37">
        <f t="shared" si="14"/>
        <v>0.10094637223974763</v>
      </c>
      <c r="P11" s="37">
        <f t="shared" si="14"/>
        <v>0.10805500982318271</v>
      </c>
      <c r="Q11" s="37">
        <f t="shared" si="14"/>
        <v>0.10026917900403769</v>
      </c>
      <c r="R11" s="37">
        <f t="shared" si="14"/>
        <v>9.3498452012383895E-2</v>
      </c>
      <c r="S11" s="37">
        <f t="shared" si="14"/>
        <v>0.11048234977095123</v>
      </c>
      <c r="T11" s="37">
        <f t="shared" si="14"/>
        <v>0.12333791838606144</v>
      </c>
      <c r="U11" s="37">
        <f t="shared" si="14"/>
        <v>0.13457599344530929</v>
      </c>
      <c r="V11" s="37">
        <f t="shared" si="14"/>
        <v>0.15699530516431925</v>
      </c>
      <c r="W11" s="37">
        <f t="shared" si="14"/>
        <v>0.15718299964875307</v>
      </c>
      <c r="X11" s="37">
        <f t="shared" si="14"/>
        <v>0.13569850911098841</v>
      </c>
      <c r="Y11" s="37">
        <f t="shared" si="14"/>
        <v>0.11602703047303328</v>
      </c>
      <c r="Z11" s="37">
        <f t="shared" si="14"/>
        <v>0.12043539325842696</v>
      </c>
      <c r="AA11" s="37">
        <f t="shared" si="14"/>
        <v>0.13001397999784922</v>
      </c>
      <c r="AB11" s="37">
        <f t="shared" si="14"/>
        <v>0.13374601388107296</v>
      </c>
      <c r="AC11" s="37">
        <f t="shared" si="14"/>
        <v>0.11983471074380166</v>
      </c>
      <c r="AD11" s="37">
        <f t="shared" si="14"/>
        <v>0.14229966421635357</v>
      </c>
      <c r="AE11" s="37">
        <f t="shared" si="14"/>
        <v>0.12946659761781459</v>
      </c>
      <c r="AF11" s="37">
        <f t="shared" si="14"/>
        <v>9.5238095238095233E-2</v>
      </c>
      <c r="AG11" s="37">
        <f t="shared" si="14"/>
        <v>8.3437407077014566E-2</v>
      </c>
      <c r="AH11" s="37">
        <f t="shared" si="14"/>
        <v>0.107110958433528</v>
      </c>
    </row>
    <row r="12" spans="1:51" x14ac:dyDescent="0.25">
      <c r="A12" s="19"/>
      <c r="B12" s="168" t="s">
        <v>32</v>
      </c>
      <c r="C12" s="32"/>
      <c r="D12" s="19"/>
      <c r="E12" s="20"/>
      <c r="F12" s="20"/>
      <c r="G12" s="20"/>
      <c r="H12" s="20"/>
      <c r="I12" s="20"/>
      <c r="J12" s="34">
        <f t="shared" ref="J12:AA12" si="15">J8-I8</f>
        <v>12</v>
      </c>
      <c r="K12" s="34">
        <f t="shared" si="15"/>
        <v>36</v>
      </c>
      <c r="L12" s="34">
        <f t="shared" si="15"/>
        <v>21</v>
      </c>
      <c r="M12" s="34">
        <f t="shared" si="15"/>
        <v>27</v>
      </c>
      <c r="N12" s="34">
        <f t="shared" si="15"/>
        <v>89</v>
      </c>
      <c r="O12" s="34">
        <f t="shared" si="15"/>
        <v>108</v>
      </c>
      <c r="P12" s="34">
        <f t="shared" si="15"/>
        <v>78</v>
      </c>
      <c r="Q12" s="34">
        <f t="shared" si="15"/>
        <v>112</v>
      </c>
      <c r="R12" s="34">
        <f t="shared" si="15"/>
        <v>112</v>
      </c>
      <c r="S12" s="34">
        <f t="shared" si="15"/>
        <v>186</v>
      </c>
      <c r="T12" s="34">
        <f t="shared" si="15"/>
        <v>240</v>
      </c>
      <c r="U12" s="34">
        <f t="shared" si="15"/>
        <v>231</v>
      </c>
      <c r="V12" s="34">
        <f t="shared" si="15"/>
        <v>365</v>
      </c>
      <c r="W12" s="34">
        <f t="shared" si="15"/>
        <v>299</v>
      </c>
      <c r="X12" s="34">
        <f t="shared" si="15"/>
        <v>319</v>
      </c>
      <c r="Y12" s="34">
        <f t="shared" si="15"/>
        <v>292</v>
      </c>
      <c r="Z12" s="34">
        <f t="shared" si="15"/>
        <v>418</v>
      </c>
      <c r="AA12" s="34">
        <f t="shared" si="15"/>
        <v>499</v>
      </c>
      <c r="AB12" s="34">
        <f t="shared" ref="AB12:AH12" si="16">AB8-AA8</f>
        <v>509</v>
      </c>
      <c r="AC12" s="34">
        <f t="shared" si="16"/>
        <v>471</v>
      </c>
      <c r="AD12" s="34">
        <f t="shared" si="16"/>
        <v>588</v>
      </c>
      <c r="AE12" s="34">
        <f t="shared" si="16"/>
        <v>441</v>
      </c>
      <c r="AF12" s="34">
        <f t="shared" si="16"/>
        <v>357</v>
      </c>
      <c r="AG12" s="34">
        <f t="shared" si="16"/>
        <v>605</v>
      </c>
      <c r="AH12" s="34">
        <f t="shared" si="16"/>
        <v>597</v>
      </c>
    </row>
    <row r="14" spans="1:51" x14ac:dyDescent="0.25">
      <c r="A14" s="56" t="s">
        <v>4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61" t="s">
        <v>4</v>
      </c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</row>
    <row r="15" spans="1:51" x14ac:dyDescent="0.25">
      <c r="A15" s="4" t="s">
        <v>4</v>
      </c>
      <c r="B15" s="4" t="s">
        <v>2</v>
      </c>
      <c r="C15" s="4"/>
      <c r="D15" s="11"/>
      <c r="E15" s="11"/>
      <c r="F15" s="6">
        <f t="shared" ref="F15:K15" si="17">G15-1</f>
        <v>43889</v>
      </c>
      <c r="G15" s="6">
        <f t="shared" si="17"/>
        <v>43890</v>
      </c>
      <c r="H15" s="6">
        <f t="shared" si="17"/>
        <v>43891</v>
      </c>
      <c r="I15" s="6">
        <f t="shared" si="17"/>
        <v>43892</v>
      </c>
      <c r="J15" s="6">
        <f t="shared" si="17"/>
        <v>43893</v>
      </c>
      <c r="K15" s="6">
        <f t="shared" si="17"/>
        <v>43894</v>
      </c>
      <c r="L15" s="12">
        <v>43895</v>
      </c>
      <c r="M15" s="12">
        <f t="shared" ref="M15:AX15" si="18">L15+1</f>
        <v>43896</v>
      </c>
      <c r="N15" s="12">
        <f t="shared" si="18"/>
        <v>43897</v>
      </c>
      <c r="O15" s="12">
        <f t="shared" si="18"/>
        <v>43898</v>
      </c>
      <c r="P15" s="12">
        <f t="shared" si="18"/>
        <v>43899</v>
      </c>
      <c r="Q15" s="22">
        <f t="shared" si="18"/>
        <v>43900</v>
      </c>
      <c r="R15" s="12">
        <f t="shared" si="18"/>
        <v>43901</v>
      </c>
      <c r="S15" s="12">
        <f t="shared" si="18"/>
        <v>43902</v>
      </c>
      <c r="T15" s="12">
        <f t="shared" si="18"/>
        <v>43903</v>
      </c>
      <c r="U15" s="12">
        <f t="shared" si="18"/>
        <v>43904</v>
      </c>
      <c r="V15" s="12">
        <f t="shared" si="18"/>
        <v>43905</v>
      </c>
      <c r="W15" s="12">
        <f t="shared" si="18"/>
        <v>43906</v>
      </c>
      <c r="X15" s="12">
        <f t="shared" si="18"/>
        <v>43907</v>
      </c>
      <c r="Y15" s="12">
        <f t="shared" si="18"/>
        <v>43908</v>
      </c>
      <c r="Z15" s="12">
        <f t="shared" si="18"/>
        <v>43909</v>
      </c>
      <c r="AA15" s="12">
        <f t="shared" si="18"/>
        <v>43910</v>
      </c>
      <c r="AB15" s="12">
        <f t="shared" si="18"/>
        <v>43911</v>
      </c>
      <c r="AC15" s="12">
        <f t="shared" si="18"/>
        <v>43912</v>
      </c>
      <c r="AD15" s="12">
        <f t="shared" si="18"/>
        <v>43913</v>
      </c>
      <c r="AE15" s="12">
        <f t="shared" si="18"/>
        <v>43914</v>
      </c>
      <c r="AF15" s="12">
        <f t="shared" si="18"/>
        <v>43915</v>
      </c>
      <c r="AG15" s="12">
        <f t="shared" si="18"/>
        <v>43916</v>
      </c>
      <c r="AH15" s="12">
        <f t="shared" si="18"/>
        <v>43917</v>
      </c>
      <c r="AI15" s="12">
        <f t="shared" si="18"/>
        <v>43918</v>
      </c>
      <c r="AJ15" s="12">
        <f t="shared" si="18"/>
        <v>43919</v>
      </c>
      <c r="AK15" s="12">
        <f t="shared" si="18"/>
        <v>43920</v>
      </c>
      <c r="AL15" s="12">
        <f t="shared" si="18"/>
        <v>43921</v>
      </c>
      <c r="AM15" s="12">
        <f t="shared" si="18"/>
        <v>43922</v>
      </c>
      <c r="AN15" s="12">
        <f t="shared" si="18"/>
        <v>43923</v>
      </c>
      <c r="AO15" s="12">
        <f t="shared" si="18"/>
        <v>43924</v>
      </c>
      <c r="AP15" s="12">
        <f t="shared" si="18"/>
        <v>43925</v>
      </c>
      <c r="AQ15" s="12">
        <f t="shared" si="18"/>
        <v>43926</v>
      </c>
      <c r="AR15" s="12">
        <f t="shared" si="18"/>
        <v>43927</v>
      </c>
      <c r="AS15" s="12">
        <f t="shared" si="18"/>
        <v>43928</v>
      </c>
      <c r="AT15" s="12">
        <f t="shared" si="18"/>
        <v>43929</v>
      </c>
      <c r="AU15" s="12">
        <f t="shared" si="18"/>
        <v>43930</v>
      </c>
      <c r="AV15" s="12">
        <f t="shared" si="18"/>
        <v>43931</v>
      </c>
      <c r="AW15" s="12">
        <f t="shared" si="18"/>
        <v>43932</v>
      </c>
      <c r="AX15" s="12">
        <f t="shared" si="18"/>
        <v>43933</v>
      </c>
    </row>
    <row r="16" spans="1:51" x14ac:dyDescent="0.25">
      <c r="A16" s="4"/>
      <c r="B16" s="4" t="s">
        <v>1</v>
      </c>
      <c r="C16" s="7">
        <v>0.04</v>
      </c>
      <c r="D16" s="4"/>
      <c r="E16" s="4"/>
      <c r="F16" s="13"/>
      <c r="G16" s="13">
        <v>1228</v>
      </c>
      <c r="H16" s="13">
        <v>1694</v>
      </c>
      <c r="I16" s="13">
        <v>2036</v>
      </c>
      <c r="J16" s="13">
        <v>2502</v>
      </c>
      <c r="K16" s="13">
        <v>3089</v>
      </c>
      <c r="L16" s="13">
        <v>3858</v>
      </c>
      <c r="M16" s="13">
        <v>4636</v>
      </c>
      <c r="N16" s="13">
        <v>5883</v>
      </c>
      <c r="O16" s="13">
        <v>7375</v>
      </c>
      <c r="P16" s="13">
        <v>9172</v>
      </c>
      <c r="Q16" s="13">
        <v>10149</v>
      </c>
      <c r="R16" s="13">
        <v>12464</v>
      </c>
      <c r="S16" s="13">
        <v>15113</v>
      </c>
      <c r="T16" s="13">
        <v>17660</v>
      </c>
      <c r="U16" s="13">
        <v>21157</v>
      </c>
      <c r="V16" s="13">
        <v>24747</v>
      </c>
      <c r="W16" s="13">
        <v>27980</v>
      </c>
      <c r="X16" s="13">
        <v>31506</v>
      </c>
      <c r="Y16" s="13">
        <v>35713</v>
      </c>
      <c r="Z16" s="13">
        <v>41035</v>
      </c>
      <c r="AA16" s="17">
        <v>47021</v>
      </c>
      <c r="AB16" s="17">
        <v>53578</v>
      </c>
      <c r="AC16" s="17">
        <v>59138</v>
      </c>
      <c r="AD16" s="17">
        <v>63927</v>
      </c>
      <c r="AE16" s="17">
        <v>69176</v>
      </c>
      <c r="AF16" s="17">
        <v>74386</v>
      </c>
      <c r="AG16" s="17">
        <v>80539</v>
      </c>
      <c r="AH16" s="17">
        <v>86539</v>
      </c>
      <c r="AI16" s="17">
        <v>92472</v>
      </c>
      <c r="AJ16" s="17">
        <v>97689</v>
      </c>
      <c r="AK16" s="17">
        <v>101739</v>
      </c>
      <c r="AL16" s="17">
        <v>105792</v>
      </c>
      <c r="AM16" s="17">
        <v>110574</v>
      </c>
      <c r="AN16" s="17">
        <v>115242</v>
      </c>
      <c r="AO16" s="17">
        <v>119827</v>
      </c>
      <c r="AP16" s="17">
        <v>124632</v>
      </c>
      <c r="AQ16" s="17">
        <v>128948</v>
      </c>
      <c r="AR16" s="17">
        <v>132547</v>
      </c>
      <c r="AS16" s="17">
        <v>135568</v>
      </c>
      <c r="AT16" s="9">
        <f t="shared" ref="AT16" si="19">AS16*(1+$C16)</f>
        <v>140990.72</v>
      </c>
      <c r="AU16" s="9">
        <f t="shared" ref="AU16" si="20">AT16*(1+$C16)</f>
        <v>146630.34880000001</v>
      </c>
      <c r="AV16" s="9">
        <f t="shared" ref="AV16" si="21">AU16*(1+$C16)</f>
        <v>152495.562752</v>
      </c>
      <c r="AW16" s="9">
        <f t="shared" ref="AW16" si="22">AV16*(1+$C16)</f>
        <v>158595.38526208</v>
      </c>
      <c r="AX16" s="9">
        <f t="shared" ref="AX16" si="23">AW16*(1+$C16)</f>
        <v>164939.20067256319</v>
      </c>
    </row>
    <row r="17" spans="1:50" s="26" customFormat="1" x14ac:dyDescent="0.25">
      <c r="A17" s="24"/>
      <c r="B17" s="24" t="s">
        <v>17</v>
      </c>
      <c r="C17" s="24"/>
      <c r="D17" s="24"/>
      <c r="E17" s="24"/>
      <c r="F17" s="24"/>
      <c r="G17" s="24"/>
      <c r="H17" s="25">
        <f t="shared" ref="H17:V17" si="24">(H16-G16)/G16</f>
        <v>0.37947882736156352</v>
      </c>
      <c r="I17" s="25">
        <f t="shared" si="24"/>
        <v>0.20188902007083825</v>
      </c>
      <c r="J17" s="25">
        <f t="shared" si="24"/>
        <v>0.22888015717092339</v>
      </c>
      <c r="K17" s="25">
        <f t="shared" si="24"/>
        <v>0.2346123101518785</v>
      </c>
      <c r="L17" s="25">
        <f t="shared" si="24"/>
        <v>0.24894787957267725</v>
      </c>
      <c r="M17" s="25">
        <f t="shared" si="24"/>
        <v>0.20165889061689996</v>
      </c>
      <c r="N17" s="25">
        <f t="shared" si="24"/>
        <v>0.26898188093183778</v>
      </c>
      <c r="O17" s="25">
        <f t="shared" si="24"/>
        <v>0.25361210266870643</v>
      </c>
      <c r="P17" s="25">
        <f t="shared" si="24"/>
        <v>0.24366101694915254</v>
      </c>
      <c r="Q17" s="25">
        <f t="shared" si="24"/>
        <v>0.10651984300043611</v>
      </c>
      <c r="R17" s="25">
        <f t="shared" si="24"/>
        <v>0.2281012907675633</v>
      </c>
      <c r="S17" s="25">
        <f t="shared" si="24"/>
        <v>0.21253209242618742</v>
      </c>
      <c r="T17" s="25">
        <f t="shared" si="24"/>
        <v>0.16853040428769933</v>
      </c>
      <c r="U17" s="25">
        <f t="shared" si="24"/>
        <v>0.19801812004530012</v>
      </c>
      <c r="V17" s="25">
        <f t="shared" si="24"/>
        <v>0.16968379259819444</v>
      </c>
      <c r="W17" s="25">
        <f t="shared" ref="W17:AS17" si="25">(W16-V16)/V16</f>
        <v>0.13064209803208471</v>
      </c>
      <c r="X17" s="25">
        <f t="shared" si="25"/>
        <v>0.12601858470335955</v>
      </c>
      <c r="Y17" s="25">
        <f t="shared" si="25"/>
        <v>0.13353012124674665</v>
      </c>
      <c r="Z17" s="25">
        <f t="shared" si="25"/>
        <v>0.14902136476913169</v>
      </c>
      <c r="AA17" s="25">
        <f t="shared" si="25"/>
        <v>0.14587547215791397</v>
      </c>
      <c r="AB17" s="25">
        <f t="shared" si="25"/>
        <v>0.1394483315965207</v>
      </c>
      <c r="AC17" s="25">
        <f t="shared" si="25"/>
        <v>0.10377393706372018</v>
      </c>
      <c r="AD17" s="25">
        <f t="shared" si="25"/>
        <v>8.0980080489702053E-2</v>
      </c>
      <c r="AE17" s="25">
        <f t="shared" si="25"/>
        <v>8.2109280898524886E-2</v>
      </c>
      <c r="AF17" s="25">
        <f t="shared" si="25"/>
        <v>7.5315138198219042E-2</v>
      </c>
      <c r="AG17" s="25">
        <f t="shared" si="25"/>
        <v>8.2717177963595304E-2</v>
      </c>
      <c r="AH17" s="25">
        <f t="shared" si="25"/>
        <v>7.4498069258371727E-2</v>
      </c>
      <c r="AI17" s="25">
        <f t="shared" si="25"/>
        <v>6.855868452374074E-2</v>
      </c>
      <c r="AJ17" s="25">
        <f t="shared" si="25"/>
        <v>5.6417077601868676E-2</v>
      </c>
      <c r="AK17" s="25">
        <f t="shared" si="25"/>
        <v>4.1458096612719958E-2</v>
      </c>
      <c r="AL17" s="25">
        <f t="shared" si="25"/>
        <v>3.9837230560552002E-2</v>
      </c>
      <c r="AM17" s="25">
        <f t="shared" si="25"/>
        <v>4.5201905626134305E-2</v>
      </c>
      <c r="AN17" s="25">
        <f t="shared" si="25"/>
        <v>4.2216072494438116E-2</v>
      </c>
      <c r="AO17" s="25">
        <f t="shared" si="25"/>
        <v>3.9785841967338295E-2</v>
      </c>
      <c r="AP17" s="25">
        <f t="shared" si="25"/>
        <v>4.0099476745641634E-2</v>
      </c>
      <c r="AQ17" s="25">
        <f t="shared" si="25"/>
        <v>3.4629950574491301E-2</v>
      </c>
      <c r="AR17" s="25">
        <f t="shared" si="25"/>
        <v>2.7910475540527963E-2</v>
      </c>
      <c r="AS17" s="25">
        <f t="shared" si="25"/>
        <v>2.2791915320603259E-2</v>
      </c>
    </row>
    <row r="18" spans="1:50" s="26" customFormat="1" x14ac:dyDescent="0.25">
      <c r="A18" s="24"/>
      <c r="B18" s="65" t="s">
        <v>49</v>
      </c>
      <c r="C18" s="24">
        <v>60</v>
      </c>
      <c r="D18" s="24"/>
      <c r="E18" s="24"/>
      <c r="F18" s="24"/>
      <c r="G18" s="24"/>
      <c r="H18" s="25"/>
      <c r="I18" s="66">
        <f t="shared" ref="I18:AN18" si="26">(I16-H16)/$C18</f>
        <v>5.7</v>
      </c>
      <c r="J18" s="66">
        <f t="shared" si="26"/>
        <v>7.7666666666666666</v>
      </c>
      <c r="K18" s="66">
        <f t="shared" si="26"/>
        <v>9.7833333333333332</v>
      </c>
      <c r="L18" s="66">
        <f t="shared" si="26"/>
        <v>12.816666666666666</v>
      </c>
      <c r="M18" s="66">
        <f t="shared" si="26"/>
        <v>12.966666666666667</v>
      </c>
      <c r="N18" s="66">
        <f t="shared" si="26"/>
        <v>20.783333333333335</v>
      </c>
      <c r="O18" s="66">
        <f t="shared" si="26"/>
        <v>24.866666666666667</v>
      </c>
      <c r="P18" s="66">
        <f t="shared" si="26"/>
        <v>29.95</v>
      </c>
      <c r="Q18" s="66">
        <f t="shared" si="26"/>
        <v>16.283333333333335</v>
      </c>
      <c r="R18" s="66">
        <f t="shared" si="26"/>
        <v>38.583333333333336</v>
      </c>
      <c r="S18" s="66">
        <f t="shared" si="26"/>
        <v>44.15</v>
      </c>
      <c r="T18" s="66">
        <f t="shared" si="26"/>
        <v>42.45</v>
      </c>
      <c r="U18" s="66">
        <f t="shared" si="26"/>
        <v>58.283333333333331</v>
      </c>
      <c r="V18" s="66">
        <f t="shared" si="26"/>
        <v>59.833333333333336</v>
      </c>
      <c r="W18" s="66">
        <f t="shared" si="26"/>
        <v>53.883333333333333</v>
      </c>
      <c r="X18" s="66">
        <f t="shared" si="26"/>
        <v>58.766666666666666</v>
      </c>
      <c r="Y18" s="66">
        <f t="shared" si="26"/>
        <v>70.11666666666666</v>
      </c>
      <c r="Z18" s="66">
        <f t="shared" si="26"/>
        <v>88.7</v>
      </c>
      <c r="AA18" s="66">
        <f t="shared" si="26"/>
        <v>99.766666666666666</v>
      </c>
      <c r="AB18" s="66">
        <f t="shared" si="26"/>
        <v>109.28333333333333</v>
      </c>
      <c r="AC18" s="66">
        <f t="shared" si="26"/>
        <v>92.666666666666671</v>
      </c>
      <c r="AD18" s="66">
        <f t="shared" si="26"/>
        <v>79.816666666666663</v>
      </c>
      <c r="AE18" s="66">
        <f t="shared" si="26"/>
        <v>87.483333333333334</v>
      </c>
      <c r="AF18" s="66">
        <f t="shared" si="26"/>
        <v>86.833333333333329</v>
      </c>
      <c r="AG18" s="66">
        <f t="shared" si="26"/>
        <v>102.55</v>
      </c>
      <c r="AH18" s="66">
        <f t="shared" si="26"/>
        <v>100</v>
      </c>
      <c r="AI18" s="66">
        <f t="shared" si="26"/>
        <v>98.88333333333334</v>
      </c>
      <c r="AJ18" s="66">
        <f t="shared" si="26"/>
        <v>86.95</v>
      </c>
      <c r="AK18" s="66">
        <f t="shared" si="26"/>
        <v>67.5</v>
      </c>
      <c r="AL18" s="66">
        <f t="shared" si="26"/>
        <v>67.55</v>
      </c>
      <c r="AM18" s="66">
        <f t="shared" si="26"/>
        <v>79.7</v>
      </c>
      <c r="AN18" s="66">
        <f t="shared" si="26"/>
        <v>77.8</v>
      </c>
      <c r="AO18" s="66">
        <f t="shared" ref="AO18:AP18" si="27">(AO16-AN16)/$C18</f>
        <v>76.416666666666671</v>
      </c>
      <c r="AP18" s="66">
        <f t="shared" si="27"/>
        <v>80.083333333333329</v>
      </c>
      <c r="AQ18" s="66">
        <f t="shared" ref="AQ18:AR18" si="28">(AQ16-AP16)/$C18</f>
        <v>71.933333333333337</v>
      </c>
      <c r="AR18" s="66">
        <f t="shared" si="28"/>
        <v>59.983333333333334</v>
      </c>
      <c r="AS18" s="66">
        <f t="shared" ref="AS18" si="29">(AS16-AR16)/$C18</f>
        <v>50.35</v>
      </c>
    </row>
    <row r="19" spans="1:50" x14ac:dyDescent="0.25">
      <c r="A19" s="4"/>
      <c r="B19" s="4" t="s">
        <v>3</v>
      </c>
      <c r="C19" s="4"/>
      <c r="D19" s="4"/>
      <c r="E19" s="4"/>
      <c r="F19" s="4"/>
      <c r="G19" s="4">
        <v>21</v>
      </c>
      <c r="H19" s="4">
        <v>29</v>
      </c>
      <c r="I19" s="4">
        <v>41</v>
      </c>
      <c r="J19" s="4">
        <v>79</v>
      </c>
      <c r="K19" s="4">
        <v>107</v>
      </c>
      <c r="L19" s="4">
        <v>148</v>
      </c>
      <c r="M19" s="4">
        <v>197</v>
      </c>
      <c r="N19" s="4">
        <v>233</v>
      </c>
      <c r="O19" s="4">
        <v>366</v>
      </c>
      <c r="P19" s="4">
        <v>463</v>
      </c>
      <c r="Q19" s="4">
        <v>631</v>
      </c>
      <c r="R19" s="4">
        <v>827</v>
      </c>
      <c r="S19" s="4">
        <v>1016</v>
      </c>
      <c r="T19" s="4">
        <v>1226</v>
      </c>
      <c r="U19" s="4">
        <v>1441</v>
      </c>
      <c r="V19" s="4">
        <v>1809</v>
      </c>
      <c r="W19" s="4">
        <v>2158</v>
      </c>
      <c r="X19" s="4">
        <v>2503</v>
      </c>
      <c r="Y19" s="4">
        <v>2978</v>
      </c>
      <c r="Z19" s="4">
        <v>3405</v>
      </c>
      <c r="AA19" s="18">
        <v>4032</v>
      </c>
      <c r="AB19" s="18">
        <v>4825</v>
      </c>
      <c r="AC19" s="18">
        <v>5476</v>
      </c>
      <c r="AD19" s="18">
        <v>6077</v>
      </c>
      <c r="AE19" s="18">
        <v>6820</v>
      </c>
      <c r="AF19" s="18">
        <v>7503</v>
      </c>
      <c r="AG19" s="18">
        <v>8165</v>
      </c>
      <c r="AH19" s="18">
        <v>9134</v>
      </c>
      <c r="AI19" s="18">
        <v>10023</v>
      </c>
      <c r="AJ19" s="18">
        <v>10779</v>
      </c>
      <c r="AK19" s="18">
        <v>11591</v>
      </c>
      <c r="AL19" s="18">
        <v>12428</v>
      </c>
      <c r="AM19" s="18">
        <v>13155</v>
      </c>
      <c r="AN19" s="18">
        <v>13915</v>
      </c>
      <c r="AO19" s="18">
        <v>14681</v>
      </c>
      <c r="AP19" s="18">
        <v>15362</v>
      </c>
      <c r="AQ19" s="18">
        <v>15887</v>
      </c>
      <c r="AR19" s="18">
        <v>16523</v>
      </c>
      <c r="AS19" s="18">
        <v>17127</v>
      </c>
      <c r="AT19" s="9">
        <f t="shared" ref="AT19" si="30">AN16*$C21</f>
        <v>18438.72</v>
      </c>
      <c r="AU19" s="9">
        <f t="shared" ref="AU19" si="31">AO16*$C21</f>
        <v>19172.32</v>
      </c>
      <c r="AV19" s="9">
        <f t="shared" ref="AV19" si="32">AP16*$C21</f>
        <v>19941.12</v>
      </c>
      <c r="AW19" s="9">
        <f t="shared" ref="AW19" si="33">AQ16*$C21</f>
        <v>20631.68</v>
      </c>
      <c r="AX19" s="9">
        <f t="shared" ref="AX19" si="34">AR16*$C21</f>
        <v>21207.52</v>
      </c>
    </row>
    <row r="20" spans="1:50" x14ac:dyDescent="0.25">
      <c r="A20" s="4"/>
      <c r="B20" s="4" t="s">
        <v>17</v>
      </c>
      <c r="C20" s="4"/>
      <c r="D20" s="4"/>
      <c r="E20" s="4"/>
      <c r="F20" s="4"/>
      <c r="G20" s="4"/>
      <c r="H20" s="8">
        <f t="shared" ref="H20:AS20" si="35">(H19-G19)/G19</f>
        <v>0.38095238095238093</v>
      </c>
      <c r="I20" s="8">
        <f t="shared" si="35"/>
        <v>0.41379310344827586</v>
      </c>
      <c r="J20" s="8">
        <f t="shared" si="35"/>
        <v>0.92682926829268297</v>
      </c>
      <c r="K20" s="8">
        <f t="shared" si="35"/>
        <v>0.35443037974683544</v>
      </c>
      <c r="L20" s="8">
        <f t="shared" si="35"/>
        <v>0.38317757009345793</v>
      </c>
      <c r="M20" s="8">
        <f t="shared" si="35"/>
        <v>0.33108108108108109</v>
      </c>
      <c r="N20" s="8">
        <f t="shared" si="35"/>
        <v>0.18274111675126903</v>
      </c>
      <c r="O20" s="8">
        <f t="shared" si="35"/>
        <v>0.57081545064377681</v>
      </c>
      <c r="P20" s="8">
        <f t="shared" si="35"/>
        <v>0.2650273224043716</v>
      </c>
      <c r="Q20" s="8">
        <f t="shared" si="35"/>
        <v>0.36285097192224625</v>
      </c>
      <c r="R20" s="8">
        <f t="shared" si="35"/>
        <v>0.31061806656101426</v>
      </c>
      <c r="S20" s="8">
        <f t="shared" si="35"/>
        <v>0.22853688029020555</v>
      </c>
      <c r="T20" s="8">
        <f t="shared" si="35"/>
        <v>0.20669291338582677</v>
      </c>
      <c r="U20" s="8">
        <f t="shared" si="35"/>
        <v>0.17536704730831973</v>
      </c>
      <c r="V20" s="8">
        <f t="shared" si="35"/>
        <v>0.25537820957668284</v>
      </c>
      <c r="W20" s="8">
        <f t="shared" si="35"/>
        <v>0.19292426755113323</v>
      </c>
      <c r="X20" s="8">
        <f t="shared" si="35"/>
        <v>0.15987025023169602</v>
      </c>
      <c r="Y20" s="8">
        <f t="shared" si="35"/>
        <v>0.18977227327207352</v>
      </c>
      <c r="Z20" s="8">
        <f t="shared" si="35"/>
        <v>0.14338482202820685</v>
      </c>
      <c r="AA20" s="8">
        <f t="shared" si="35"/>
        <v>0.1841409691629956</v>
      </c>
      <c r="AB20" s="8">
        <f t="shared" si="35"/>
        <v>0.1966765873015873</v>
      </c>
      <c r="AC20" s="8">
        <f t="shared" si="35"/>
        <v>0.13492227979274612</v>
      </c>
      <c r="AD20" s="8">
        <f t="shared" si="35"/>
        <v>0.10975164353542732</v>
      </c>
      <c r="AE20" s="8">
        <f t="shared" si="35"/>
        <v>0.12226427513575777</v>
      </c>
      <c r="AF20" s="8">
        <f t="shared" si="35"/>
        <v>0.1001466275659824</v>
      </c>
      <c r="AG20" s="8">
        <f t="shared" si="35"/>
        <v>8.8231374117019853E-2</v>
      </c>
      <c r="AH20" s="8">
        <f t="shared" si="35"/>
        <v>0.11867728107777098</v>
      </c>
      <c r="AI20" s="8">
        <f t="shared" si="35"/>
        <v>9.7328662141449529E-2</v>
      </c>
      <c r="AJ20" s="8">
        <f t="shared" si="35"/>
        <v>7.5426519006285539E-2</v>
      </c>
      <c r="AK20" s="8">
        <f t="shared" si="35"/>
        <v>7.5331663419612213E-2</v>
      </c>
      <c r="AL20" s="8">
        <f t="shared" si="35"/>
        <v>7.2211198343542407E-2</v>
      </c>
      <c r="AM20" s="8">
        <f t="shared" si="35"/>
        <v>5.8496942388155775E-2</v>
      </c>
      <c r="AN20" s="8">
        <f t="shared" si="35"/>
        <v>5.7772709996199163E-2</v>
      </c>
      <c r="AO20" s="8">
        <f t="shared" si="35"/>
        <v>5.5048508803449518E-2</v>
      </c>
      <c r="AP20" s="8">
        <f t="shared" si="35"/>
        <v>4.6386485934200666E-2</v>
      </c>
      <c r="AQ20" s="8">
        <f t="shared" si="35"/>
        <v>3.4175237599270929E-2</v>
      </c>
      <c r="AR20" s="8">
        <f t="shared" si="35"/>
        <v>4.0032731163844655E-2</v>
      </c>
      <c r="AS20" s="8">
        <f t="shared" si="35"/>
        <v>3.6555105005144348E-2</v>
      </c>
    </row>
    <row r="21" spans="1:50" x14ac:dyDescent="0.25">
      <c r="A21" s="4"/>
      <c r="B21" s="4" t="s">
        <v>8</v>
      </c>
      <c r="C21" s="7">
        <v>0.16</v>
      </c>
      <c r="D21" s="4"/>
      <c r="E21" s="4"/>
      <c r="F21" s="4"/>
      <c r="G21" s="4"/>
      <c r="H21" s="4"/>
      <c r="I21" s="4"/>
      <c r="J21" s="4"/>
      <c r="K21" s="4"/>
      <c r="L21" s="4"/>
      <c r="M21" s="14">
        <f t="shared" ref="M21:AS21" si="36">M19/G16</f>
        <v>0.16042345276872963</v>
      </c>
      <c r="N21" s="14">
        <f t="shared" si="36"/>
        <v>0.13754427390791027</v>
      </c>
      <c r="O21" s="14">
        <f t="shared" si="36"/>
        <v>0.17976424361493124</v>
      </c>
      <c r="P21" s="14">
        <f t="shared" si="36"/>
        <v>0.18505195843325339</v>
      </c>
      <c r="Q21" s="14">
        <f t="shared" si="36"/>
        <v>0.20427322758174166</v>
      </c>
      <c r="R21" s="14">
        <f t="shared" si="36"/>
        <v>0.21435977190254019</v>
      </c>
      <c r="S21" s="14">
        <f t="shared" si="36"/>
        <v>0.2191544434857636</v>
      </c>
      <c r="T21" s="14">
        <f t="shared" si="36"/>
        <v>0.20839707632160462</v>
      </c>
      <c r="U21" s="14">
        <f t="shared" si="36"/>
        <v>0.19538983050847458</v>
      </c>
      <c r="V21" s="14">
        <f t="shared" si="36"/>
        <v>0.1972307021369385</v>
      </c>
      <c r="W21" s="14">
        <f t="shared" si="36"/>
        <v>0.21263178638289487</v>
      </c>
      <c r="X21" s="14">
        <f t="shared" si="36"/>
        <v>0.20081835686777921</v>
      </c>
      <c r="Y21" s="14">
        <f t="shared" si="36"/>
        <v>0.19704889829947728</v>
      </c>
      <c r="Z21" s="14">
        <f t="shared" si="36"/>
        <v>0.19280860702151756</v>
      </c>
      <c r="AA21" s="14">
        <f t="shared" si="36"/>
        <v>0.19057522333033983</v>
      </c>
      <c r="AB21" s="14">
        <f t="shared" si="36"/>
        <v>0.19497312805592598</v>
      </c>
      <c r="AC21" s="14">
        <f t="shared" si="36"/>
        <v>0.19571122230164403</v>
      </c>
      <c r="AD21" s="14">
        <f t="shared" si="36"/>
        <v>0.19288389513108614</v>
      </c>
      <c r="AE21" s="14">
        <f t="shared" si="36"/>
        <v>0.19096687480749308</v>
      </c>
      <c r="AF21" s="14">
        <f t="shared" si="36"/>
        <v>0.18284391373217984</v>
      </c>
      <c r="AG21" s="14">
        <f t="shared" si="36"/>
        <v>0.17364581782607771</v>
      </c>
      <c r="AH21" s="14">
        <f t="shared" si="36"/>
        <v>0.17048042106834896</v>
      </c>
      <c r="AI21" s="14">
        <f t="shared" si="36"/>
        <v>0.169484933545267</v>
      </c>
      <c r="AJ21" s="14">
        <f t="shared" si="36"/>
        <v>0.16861420057252804</v>
      </c>
      <c r="AK21" s="14">
        <f t="shared" si="36"/>
        <v>0.16755811264022205</v>
      </c>
      <c r="AL21" s="14">
        <f t="shared" si="36"/>
        <v>0.1670744494931842</v>
      </c>
      <c r="AM21" s="14">
        <f t="shared" si="36"/>
        <v>0.16333701684898</v>
      </c>
      <c r="AN21" s="14">
        <f t="shared" si="36"/>
        <v>0.16079455505610188</v>
      </c>
      <c r="AO21" s="14">
        <f t="shared" si="36"/>
        <v>0.15876157107016178</v>
      </c>
      <c r="AP21" s="14">
        <f t="shared" si="36"/>
        <v>0.15725414325051951</v>
      </c>
      <c r="AQ21" s="14">
        <f t="shared" si="36"/>
        <v>0.15615447370231672</v>
      </c>
      <c r="AR21" s="14">
        <f t="shared" si="36"/>
        <v>0.15618383242589232</v>
      </c>
      <c r="AS21" s="14">
        <f t="shared" si="36"/>
        <v>0.15489174670356504</v>
      </c>
    </row>
    <row r="22" spans="1:50" x14ac:dyDescent="0.25">
      <c r="A22" s="19"/>
      <c r="B22" s="36" t="s">
        <v>33</v>
      </c>
      <c r="C22" s="32"/>
      <c r="D22" s="19"/>
      <c r="E22" s="19"/>
      <c r="F22" s="19"/>
      <c r="G22" s="19"/>
      <c r="H22" s="19"/>
      <c r="I22" s="19"/>
      <c r="J22" s="19"/>
      <c r="K22" s="19"/>
      <c r="L22" s="19"/>
      <c r="M22" s="38"/>
      <c r="N22" s="38"/>
      <c r="O22" s="38"/>
      <c r="P22" s="38"/>
      <c r="Q22" s="37">
        <f t="shared" ref="Q22:AS22" si="37">(Q19-N19)/(L16-I16)</f>
        <v>0.21844127332601537</v>
      </c>
      <c r="R22" s="37">
        <f t="shared" si="37"/>
        <v>0.21602624179943766</v>
      </c>
      <c r="S22" s="37">
        <f t="shared" si="37"/>
        <v>0.19792412312097352</v>
      </c>
      <c r="T22" s="37">
        <f t="shared" si="37"/>
        <v>0.16917827694057436</v>
      </c>
      <c r="U22" s="37">
        <f t="shared" si="37"/>
        <v>0.1353615520282187</v>
      </c>
      <c r="V22" s="37">
        <f t="shared" si="37"/>
        <v>0.18588842006563525</v>
      </c>
      <c r="W22" s="37">
        <f t="shared" si="37"/>
        <v>0.18314010611122028</v>
      </c>
      <c r="X22" s="37">
        <f t="shared" si="37"/>
        <v>0.17875778488469954</v>
      </c>
      <c r="Y22" s="37">
        <f t="shared" si="37"/>
        <v>0.15563839701770738</v>
      </c>
      <c r="Z22" s="37">
        <f t="shared" si="37"/>
        <v>0.14344875186932013</v>
      </c>
      <c r="AA22" s="37">
        <f t="shared" si="37"/>
        <v>0.15870873987959311</v>
      </c>
      <c r="AB22" s="37">
        <f t="shared" si="37"/>
        <v>0.17897286821705427</v>
      </c>
      <c r="AC22" s="37">
        <f t="shared" si="37"/>
        <v>0.20011595323219636</v>
      </c>
      <c r="AD22" s="37">
        <f t="shared" si="37"/>
        <v>0.18648550063833669</v>
      </c>
      <c r="AE22" s="37">
        <f t="shared" si="37"/>
        <v>0.15281501340482573</v>
      </c>
      <c r="AF22" s="37">
        <f t="shared" si="37"/>
        <v>0.13064776023203351</v>
      </c>
      <c r="AG22" s="37">
        <f t="shared" si="37"/>
        <v>0.11687657430730479</v>
      </c>
      <c r="AH22" s="37">
        <f t="shared" si="37"/>
        <v>0.12782411754957743</v>
      </c>
      <c r="AI22" s="37">
        <f t="shared" si="37"/>
        <v>0.14905950550100555</v>
      </c>
      <c r="AJ22" s="37">
        <f t="shared" si="37"/>
        <v>0.1675855878958841</v>
      </c>
      <c r="AK22" s="37">
        <f t="shared" si="37"/>
        <v>0.16113588667366213</v>
      </c>
      <c r="AL22" s="37">
        <f t="shared" si="37"/>
        <v>0.14477486154587046</v>
      </c>
      <c r="AM22" s="37">
        <f t="shared" si="37"/>
        <v>0.13684271151298738</v>
      </c>
      <c r="AN22" s="37">
        <f t="shared" si="37"/>
        <v>0.12849718013933428</v>
      </c>
      <c r="AO22" s="37">
        <f t="shared" si="37"/>
        <v>0.13137026239067057</v>
      </c>
      <c r="AP22" s="37">
        <f t="shared" si="37"/>
        <v>0.14519736842105263</v>
      </c>
      <c r="AQ22" s="37">
        <f t="shared" si="37"/>
        <v>0.14804804804804805</v>
      </c>
      <c r="AR22" s="37">
        <f t="shared" si="37"/>
        <v>0.14295692665890569</v>
      </c>
      <c r="AS22" s="37">
        <f t="shared" si="37"/>
        <v>0.13071169369769681</v>
      </c>
    </row>
    <row r="23" spans="1:50" x14ac:dyDescent="0.25">
      <c r="A23" s="19"/>
      <c r="B23" s="168" t="s">
        <v>32</v>
      </c>
      <c r="C23" s="32"/>
      <c r="D23" s="19"/>
      <c r="E23" s="19"/>
      <c r="F23" s="19"/>
      <c r="G23" s="19"/>
      <c r="H23" s="19"/>
      <c r="I23" s="19"/>
      <c r="J23" s="34">
        <f t="shared" ref="J23" si="38">J19-I19</f>
        <v>38</v>
      </c>
      <c r="K23" s="34">
        <f t="shared" ref="K23" si="39">K19-J19</f>
        <v>28</v>
      </c>
      <c r="L23" s="34">
        <f t="shared" ref="L23" si="40">L19-K19</f>
        <v>41</v>
      </c>
      <c r="M23" s="34">
        <f t="shared" ref="M23" si="41">M19-L19</f>
        <v>49</v>
      </c>
      <c r="N23" s="34">
        <f t="shared" ref="N23" si="42">N19-M19</f>
        <v>36</v>
      </c>
      <c r="O23" s="34">
        <f t="shared" ref="O23" si="43">O19-N19</f>
        <v>133</v>
      </c>
      <c r="P23" s="34">
        <f t="shared" ref="P23" si="44">P19-O19</f>
        <v>97</v>
      </c>
      <c r="Q23" s="34">
        <f t="shared" ref="Q23" si="45">Q19-P19</f>
        <v>168</v>
      </c>
      <c r="R23" s="34">
        <f t="shared" ref="R23" si="46">R19-Q19</f>
        <v>196</v>
      </c>
      <c r="S23" s="34">
        <f t="shared" ref="S23" si="47">S19-R19</f>
        <v>189</v>
      </c>
      <c r="T23" s="34">
        <f t="shared" ref="T23" si="48">T19-S19</f>
        <v>210</v>
      </c>
      <c r="U23" s="34">
        <f t="shared" ref="U23" si="49">U19-T19</f>
        <v>215</v>
      </c>
      <c r="V23" s="34">
        <f t="shared" ref="V23" si="50">V19-U19</f>
        <v>368</v>
      </c>
      <c r="W23" s="34">
        <f t="shared" ref="W23" si="51">W19-V19</f>
        <v>349</v>
      </c>
      <c r="X23" s="34">
        <f t="shared" ref="X23" si="52">X19-W19</f>
        <v>345</v>
      </c>
      <c r="Y23" s="34">
        <f t="shared" ref="Y23" si="53">Y19-X19</f>
        <v>475</v>
      </c>
      <c r="Z23" s="34">
        <f t="shared" ref="Z23" si="54">Z19-Y19</f>
        <v>427</v>
      </c>
      <c r="AA23" s="34">
        <f t="shared" ref="AA23" si="55">AA19-Z19</f>
        <v>627</v>
      </c>
      <c r="AB23" s="34">
        <f t="shared" ref="AB23" si="56">AB19-AA19</f>
        <v>793</v>
      </c>
      <c r="AC23" s="34">
        <f t="shared" ref="AC23" si="57">AC19-AB19</f>
        <v>651</v>
      </c>
      <c r="AD23" s="34">
        <f t="shared" ref="AD23" si="58">AD19-AC19</f>
        <v>601</v>
      </c>
      <c r="AE23" s="34">
        <f t="shared" ref="AE23" si="59">AE19-AD19</f>
        <v>743</v>
      </c>
      <c r="AF23" s="34">
        <f t="shared" ref="AF23" si="60">AF19-AE19</f>
        <v>683</v>
      </c>
      <c r="AG23" s="34">
        <f t="shared" ref="AG23" si="61">AG19-AF19</f>
        <v>662</v>
      </c>
      <c r="AH23" s="34">
        <f t="shared" ref="AH23" si="62">AH19-AG19</f>
        <v>969</v>
      </c>
      <c r="AI23" s="34">
        <f t="shared" ref="AI23" si="63">AI19-AH19</f>
        <v>889</v>
      </c>
      <c r="AJ23" s="34">
        <f t="shared" ref="AJ23" si="64">AJ19-AI19</f>
        <v>756</v>
      </c>
      <c r="AK23" s="34">
        <f t="shared" ref="AK23" si="65">AK19-AJ19</f>
        <v>812</v>
      </c>
      <c r="AL23" s="34">
        <f t="shared" ref="AL23" si="66">AL19-AK19</f>
        <v>837</v>
      </c>
      <c r="AM23" s="34">
        <f t="shared" ref="AM23" si="67">AM19-AL19</f>
        <v>727</v>
      </c>
      <c r="AN23" s="34">
        <f t="shared" ref="AN23" si="68">AN19-AM19</f>
        <v>760</v>
      </c>
      <c r="AO23" s="34">
        <f t="shared" ref="AO23" si="69">AO19-AN19</f>
        <v>766</v>
      </c>
      <c r="AP23" s="34">
        <f t="shared" ref="AP23" si="70">AP19-AO19</f>
        <v>681</v>
      </c>
      <c r="AQ23" s="34">
        <f t="shared" ref="AQ23:AS23" si="71">AQ19-AP19</f>
        <v>525</v>
      </c>
      <c r="AR23" s="34">
        <f t="shared" si="71"/>
        <v>636</v>
      </c>
      <c r="AS23" s="34">
        <f t="shared" si="71"/>
        <v>604</v>
      </c>
    </row>
    <row r="24" spans="1:50" x14ac:dyDescent="0.25">
      <c r="P24" s="3"/>
      <c r="Q24" s="3"/>
      <c r="R24" s="3"/>
      <c r="S24" s="3"/>
      <c r="T24" s="3"/>
      <c r="U24" s="3"/>
      <c r="V24" s="3"/>
      <c r="W24" s="3"/>
    </row>
    <row r="25" spans="1:50" x14ac:dyDescent="0.25">
      <c r="A25" s="4" t="s">
        <v>5</v>
      </c>
      <c r="B25" s="4" t="s">
        <v>2</v>
      </c>
      <c r="C25" s="4"/>
      <c r="D25" s="12">
        <v>43856</v>
      </c>
      <c r="E25" s="12">
        <f>D25+4</f>
        <v>43860</v>
      </c>
      <c r="F25" s="12">
        <v>43863</v>
      </c>
      <c r="G25" s="12">
        <v>43866</v>
      </c>
      <c r="H25" s="12">
        <v>43869</v>
      </c>
      <c r="I25" s="12">
        <v>43872</v>
      </c>
      <c r="J25" s="12">
        <v>43875</v>
      </c>
      <c r="K25" s="12">
        <v>43878</v>
      </c>
      <c r="L25" s="12">
        <f>K25+3</f>
        <v>43881</v>
      </c>
      <c r="M25" s="12">
        <v>43885</v>
      </c>
      <c r="N25" s="12">
        <v>43897</v>
      </c>
      <c r="O25" s="2"/>
      <c r="P25" s="2"/>
      <c r="Q25" s="2"/>
      <c r="R25" s="2"/>
      <c r="S25" s="2"/>
      <c r="T25" s="2"/>
      <c r="U25" s="2"/>
      <c r="V25" s="2"/>
      <c r="W25" s="2"/>
    </row>
    <row r="26" spans="1:50" x14ac:dyDescent="0.25">
      <c r="A26" s="4"/>
      <c r="B26" s="4" t="s">
        <v>1</v>
      </c>
      <c r="C26" s="4"/>
      <c r="D26" s="4">
        <v>2000</v>
      </c>
      <c r="E26" s="4">
        <v>7711</v>
      </c>
      <c r="F26" s="4">
        <v>14380</v>
      </c>
      <c r="G26" s="4">
        <v>24324</v>
      </c>
      <c r="H26" s="4">
        <v>34546</v>
      </c>
      <c r="I26" s="4">
        <v>42638</v>
      </c>
      <c r="J26" s="4">
        <v>62000</v>
      </c>
      <c r="K26" s="4">
        <v>70548</v>
      </c>
      <c r="L26" s="4">
        <v>74576</v>
      </c>
      <c r="M26" s="4">
        <v>77262</v>
      </c>
      <c r="N26" s="4">
        <v>80651</v>
      </c>
    </row>
    <row r="27" spans="1:50" x14ac:dyDescent="0.25">
      <c r="A27" s="4"/>
      <c r="B27" s="4" t="s">
        <v>18</v>
      </c>
      <c r="C27" s="4"/>
      <c r="D27" s="4"/>
      <c r="E27" s="16">
        <f t="shared" ref="E27:M27" si="72">(E26-D26)/(D26*(E25-D25))</f>
        <v>0.71387500000000004</v>
      </c>
      <c r="F27" s="16">
        <f t="shared" si="72"/>
        <v>0.28828945662041239</v>
      </c>
      <c r="G27" s="16">
        <f t="shared" si="72"/>
        <v>0.23050533147890589</v>
      </c>
      <c r="H27" s="16">
        <f t="shared" si="72"/>
        <v>0.14008112700761935</v>
      </c>
      <c r="I27" s="16">
        <f t="shared" si="72"/>
        <v>7.8079468920666167E-2</v>
      </c>
      <c r="J27" s="16">
        <f t="shared" si="72"/>
        <v>0.1513673249214316</v>
      </c>
      <c r="K27" s="16">
        <f t="shared" si="72"/>
        <v>4.5956989247311827E-2</v>
      </c>
      <c r="L27" s="16">
        <f t="shared" si="72"/>
        <v>1.903195932792803E-2</v>
      </c>
      <c r="M27" s="16">
        <f t="shared" si="72"/>
        <v>9.0042372881355935E-3</v>
      </c>
      <c r="N27" s="4"/>
    </row>
    <row r="28" spans="1:50" x14ac:dyDescent="0.25">
      <c r="A28" s="4"/>
      <c r="B28" s="4" t="s">
        <v>3</v>
      </c>
      <c r="C28" s="4"/>
      <c r="D28" s="4">
        <v>56</v>
      </c>
      <c r="E28" s="4">
        <v>170</v>
      </c>
      <c r="F28" s="4">
        <v>304</v>
      </c>
      <c r="G28" s="4">
        <v>490</v>
      </c>
      <c r="H28" s="4">
        <v>722</v>
      </c>
      <c r="I28" s="4">
        <v>1016</v>
      </c>
      <c r="J28" s="4">
        <v>1400</v>
      </c>
      <c r="K28" s="4">
        <v>1770</v>
      </c>
      <c r="L28" s="4">
        <v>2118</v>
      </c>
      <c r="M28" s="4">
        <v>2595</v>
      </c>
      <c r="N28" s="4"/>
    </row>
    <row r="29" spans="1:50" x14ac:dyDescent="0.25">
      <c r="A29" s="4"/>
      <c r="B29" s="4" t="s">
        <v>18</v>
      </c>
      <c r="C29" s="4"/>
      <c r="D29" s="4"/>
      <c r="E29" s="16">
        <f t="shared" ref="E29:M29" si="73">(E28-D28)/(D28*(E25-D25))</f>
        <v>0.5089285714285714</v>
      </c>
      <c r="F29" s="16">
        <f t="shared" si="73"/>
        <v>0.2627450980392157</v>
      </c>
      <c r="G29" s="16">
        <f t="shared" si="73"/>
        <v>0.20394736842105263</v>
      </c>
      <c r="H29" s="16">
        <f t="shared" si="73"/>
        <v>0.15782312925170067</v>
      </c>
      <c r="I29" s="16">
        <f t="shared" si="73"/>
        <v>0.13573407202216067</v>
      </c>
      <c r="J29" s="16">
        <f t="shared" si="73"/>
        <v>0.12598425196850394</v>
      </c>
      <c r="K29" s="16">
        <f t="shared" si="73"/>
        <v>8.8095238095238101E-2</v>
      </c>
      <c r="L29" s="16">
        <f t="shared" si="73"/>
        <v>6.5536723163841806E-2</v>
      </c>
      <c r="M29" s="16">
        <f t="shared" si="73"/>
        <v>5.6303116147308784E-2</v>
      </c>
      <c r="N29" s="4"/>
    </row>
    <row r="31" spans="1:50" x14ac:dyDescent="0.25">
      <c r="A31" s="57" t="s">
        <v>6</v>
      </c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</row>
    <row r="32" spans="1:50" x14ac:dyDescent="0.25">
      <c r="A32" s="4" t="s">
        <v>6</v>
      </c>
      <c r="B32" s="11" t="s">
        <v>7</v>
      </c>
      <c r="C32" s="11"/>
      <c r="D32" s="6">
        <f>E32-1</f>
        <v>43901</v>
      </c>
      <c r="E32" s="6">
        <f>F32-1</f>
        <v>43902</v>
      </c>
      <c r="F32" s="6">
        <f>G32-1</f>
        <v>43903</v>
      </c>
      <c r="G32" s="6">
        <f>H32-1</f>
        <v>43904</v>
      </c>
      <c r="H32" s="6">
        <f>I32-1</f>
        <v>43905</v>
      </c>
      <c r="I32" s="12">
        <v>43906</v>
      </c>
      <c r="J32" s="12">
        <f t="shared" ref="J32:X32" si="74">I32+1</f>
        <v>43907</v>
      </c>
      <c r="K32" s="12">
        <f t="shared" si="74"/>
        <v>43908</v>
      </c>
      <c r="L32" s="12">
        <f t="shared" si="74"/>
        <v>43909</v>
      </c>
      <c r="M32" s="22">
        <f t="shared" si="74"/>
        <v>43910</v>
      </c>
      <c r="N32" s="12">
        <f t="shared" si="74"/>
        <v>43911</v>
      </c>
      <c r="O32" s="12">
        <f t="shared" si="74"/>
        <v>43912</v>
      </c>
      <c r="P32" s="12">
        <f t="shared" si="74"/>
        <v>43913</v>
      </c>
      <c r="Q32" s="12">
        <f t="shared" si="74"/>
        <v>43914</v>
      </c>
      <c r="R32" s="12">
        <f t="shared" si="74"/>
        <v>43915</v>
      </c>
      <c r="S32" s="12">
        <f t="shared" si="74"/>
        <v>43916</v>
      </c>
      <c r="T32" s="12">
        <f t="shared" si="74"/>
        <v>43917</v>
      </c>
      <c r="U32" s="12">
        <f t="shared" si="74"/>
        <v>43918</v>
      </c>
      <c r="V32" s="12">
        <f t="shared" si="74"/>
        <v>43919</v>
      </c>
      <c r="W32" s="12">
        <f t="shared" si="74"/>
        <v>43920</v>
      </c>
      <c r="X32" s="12">
        <f t="shared" si="74"/>
        <v>43921</v>
      </c>
      <c r="Y32" s="12">
        <f t="shared" ref="Y32" si="75">X32+1</f>
        <v>43922</v>
      </c>
      <c r="Z32" s="12">
        <f t="shared" ref="Z32" si="76">Y32+1</f>
        <v>43923</v>
      </c>
      <c r="AA32" s="12">
        <f t="shared" ref="AA32" si="77">Z32+1</f>
        <v>43924</v>
      </c>
      <c r="AB32" s="12">
        <f t="shared" ref="AB32" si="78">AA32+1</f>
        <v>43925</v>
      </c>
      <c r="AC32" s="12">
        <f t="shared" ref="AC32" si="79">AB32+1</f>
        <v>43926</v>
      </c>
      <c r="AD32" s="170">
        <f t="shared" ref="AD32" si="80">AC32+1</f>
        <v>43927</v>
      </c>
      <c r="AE32" s="12">
        <f t="shared" ref="AE32" si="81">AD32+1</f>
        <v>43928</v>
      </c>
      <c r="AF32" s="12">
        <f t="shared" ref="AF32" si="82">AE32+1</f>
        <v>43929</v>
      </c>
      <c r="AG32" s="12">
        <f t="shared" ref="AG32" si="83">AF32+1</f>
        <v>43930</v>
      </c>
      <c r="AH32" s="12">
        <f t="shared" ref="AH32" si="84">AG32+1</f>
        <v>43931</v>
      </c>
      <c r="AI32" s="12">
        <f t="shared" ref="AI32" si="85">AH32+1</f>
        <v>43932</v>
      </c>
      <c r="AJ32" s="12">
        <f t="shared" ref="AJ32" si="86">AI32+1</f>
        <v>43933</v>
      </c>
      <c r="AK32" s="12">
        <f t="shared" ref="AK32" si="87">AJ32+1</f>
        <v>43934</v>
      </c>
    </row>
    <row r="33" spans="1:38" x14ac:dyDescent="0.25">
      <c r="A33" s="4"/>
      <c r="B33" s="4" t="s">
        <v>1</v>
      </c>
      <c r="C33" s="7">
        <v>0.18</v>
      </c>
      <c r="D33" s="4">
        <v>932</v>
      </c>
      <c r="E33" s="4">
        <v>1203</v>
      </c>
      <c r="F33" s="4">
        <v>1598</v>
      </c>
      <c r="G33" s="4">
        <v>1922</v>
      </c>
      <c r="H33" s="4">
        <v>3774</v>
      </c>
      <c r="I33" s="4">
        <v>4372</v>
      </c>
      <c r="J33" s="4">
        <v>5656</v>
      </c>
      <c r="K33" s="4">
        <v>8074</v>
      </c>
      <c r="L33" s="4">
        <v>12018</v>
      </c>
      <c r="M33" s="4">
        <v>17438</v>
      </c>
      <c r="N33" s="4">
        <v>23632</v>
      </c>
      <c r="O33" s="4">
        <v>32876</v>
      </c>
      <c r="P33" s="4">
        <v>42751</v>
      </c>
      <c r="Q33" s="4">
        <v>52690</v>
      </c>
      <c r="R33" s="4">
        <v>64916</v>
      </c>
      <c r="S33" s="4">
        <v>81966</v>
      </c>
      <c r="T33" s="4">
        <v>100997</v>
      </c>
      <c r="U33" s="4">
        <v>121105</v>
      </c>
      <c r="V33" s="4">
        <v>141288</v>
      </c>
      <c r="W33" s="4">
        <v>160689</v>
      </c>
      <c r="X33" s="4">
        <v>186082</v>
      </c>
      <c r="Y33" s="4">
        <v>212747</v>
      </c>
      <c r="Z33" s="4">
        <v>241626</v>
      </c>
      <c r="AA33" s="4">
        <v>273808</v>
      </c>
      <c r="AB33" s="4">
        <v>307036</v>
      </c>
      <c r="AC33" s="4">
        <v>333593</v>
      </c>
      <c r="AD33" s="4">
        <v>362955</v>
      </c>
      <c r="AE33" s="4">
        <v>393602</v>
      </c>
    </row>
    <row r="34" spans="1:38" s="26" customFormat="1" x14ac:dyDescent="0.25">
      <c r="A34" s="24"/>
      <c r="B34" s="24" t="s">
        <v>17</v>
      </c>
      <c r="C34" s="24"/>
      <c r="D34" s="24"/>
      <c r="E34" s="25">
        <f t="shared" ref="E34:R34" si="88">(E33-D33)/D33</f>
        <v>0.29077253218884119</v>
      </c>
      <c r="F34" s="25">
        <f t="shared" si="88"/>
        <v>0.32834580216126352</v>
      </c>
      <c r="G34" s="25">
        <f t="shared" si="88"/>
        <v>0.20275344180225283</v>
      </c>
      <c r="H34" s="25">
        <f t="shared" si="88"/>
        <v>0.96357960457856395</v>
      </c>
      <c r="I34" s="25">
        <f t="shared" si="88"/>
        <v>0.1584525702172761</v>
      </c>
      <c r="J34" s="25">
        <f t="shared" si="88"/>
        <v>0.29368709972552609</v>
      </c>
      <c r="K34" s="25">
        <f t="shared" si="88"/>
        <v>0.42751060820367753</v>
      </c>
      <c r="L34" s="25">
        <f t="shared" si="88"/>
        <v>0.48848154570225416</v>
      </c>
      <c r="M34" s="25">
        <f t="shared" si="88"/>
        <v>0.45099018139457481</v>
      </c>
      <c r="N34" s="25">
        <f t="shared" si="88"/>
        <v>0.3552012845509806</v>
      </c>
      <c r="O34" s="25">
        <f t="shared" si="88"/>
        <v>0.39116452268111035</v>
      </c>
      <c r="P34" s="25">
        <f t="shared" si="88"/>
        <v>0.30037109137364643</v>
      </c>
      <c r="Q34" s="25">
        <f t="shared" si="88"/>
        <v>0.23248578980608642</v>
      </c>
      <c r="R34" s="25">
        <f t="shared" si="88"/>
        <v>0.23203643955209718</v>
      </c>
      <c r="S34" s="25">
        <f t="shared" ref="S34" si="89">(S33-R33)/R33</f>
        <v>0.26264711319243328</v>
      </c>
      <c r="T34" s="25">
        <f t="shared" ref="T34:AE34" si="90">(T33-S33)/S33</f>
        <v>0.23218163628821706</v>
      </c>
      <c r="U34" s="25">
        <f t="shared" si="90"/>
        <v>0.19909502262443438</v>
      </c>
      <c r="V34" s="25">
        <f t="shared" si="90"/>
        <v>0.166657033153049</v>
      </c>
      <c r="W34" s="25">
        <f t="shared" si="90"/>
        <v>0.1373152709359606</v>
      </c>
      <c r="X34" s="25">
        <f t="shared" si="90"/>
        <v>0.15802575160714175</v>
      </c>
      <c r="Y34" s="25">
        <f t="shared" si="90"/>
        <v>0.14329704108941219</v>
      </c>
      <c r="Z34" s="25">
        <f t="shared" si="90"/>
        <v>0.13574339473647101</v>
      </c>
      <c r="AA34" s="25">
        <f t="shared" si="90"/>
        <v>0.13318930909753091</v>
      </c>
      <c r="AB34" s="25">
        <f t="shared" si="90"/>
        <v>0.12135511015017823</v>
      </c>
      <c r="AC34" s="25">
        <f t="shared" si="90"/>
        <v>8.6494743287432091E-2</v>
      </c>
      <c r="AD34" s="25">
        <f t="shared" si="90"/>
        <v>8.801743441858792E-2</v>
      </c>
      <c r="AE34" s="25">
        <f t="shared" si="90"/>
        <v>8.4437464699480658E-2</v>
      </c>
      <c r="AF34"/>
      <c r="AG34"/>
      <c r="AH34"/>
      <c r="AI34"/>
      <c r="AJ34"/>
      <c r="AK34"/>
      <c r="AL34"/>
    </row>
    <row r="35" spans="1:38" s="26" customFormat="1" x14ac:dyDescent="0.25">
      <c r="A35" s="24"/>
      <c r="B35" s="65" t="s">
        <v>49</v>
      </c>
      <c r="C35" s="24">
        <v>327</v>
      </c>
      <c r="D35" s="24"/>
      <c r="E35" s="25"/>
      <c r="F35" s="25"/>
      <c r="G35" s="25"/>
      <c r="H35" s="66">
        <f t="shared" ref="H35:Z35" si="91">(H33-G33)/$C35</f>
        <v>5.6636085626911319</v>
      </c>
      <c r="I35" s="66">
        <f t="shared" si="91"/>
        <v>1.8287461773700306</v>
      </c>
      <c r="J35" s="66">
        <f t="shared" si="91"/>
        <v>3.926605504587156</v>
      </c>
      <c r="K35" s="66">
        <f t="shared" si="91"/>
        <v>7.3944954128440363</v>
      </c>
      <c r="L35" s="66">
        <f t="shared" si="91"/>
        <v>12.061162079510703</v>
      </c>
      <c r="M35" s="66">
        <f t="shared" si="91"/>
        <v>16.574923547400612</v>
      </c>
      <c r="N35" s="66">
        <f t="shared" si="91"/>
        <v>18.941896024464832</v>
      </c>
      <c r="O35" s="66">
        <f t="shared" si="91"/>
        <v>28.269113149847094</v>
      </c>
      <c r="P35" s="66">
        <f t="shared" si="91"/>
        <v>30.198776758409785</v>
      </c>
      <c r="Q35" s="66">
        <f t="shared" si="91"/>
        <v>30.394495412844037</v>
      </c>
      <c r="R35" s="66">
        <f t="shared" si="91"/>
        <v>37.388379204892964</v>
      </c>
      <c r="S35" s="66">
        <f t="shared" si="91"/>
        <v>52.140672782874617</v>
      </c>
      <c r="T35" s="66">
        <f t="shared" si="91"/>
        <v>58.198776758409785</v>
      </c>
      <c r="U35" s="66">
        <f t="shared" si="91"/>
        <v>61.49235474006116</v>
      </c>
      <c r="V35" s="66">
        <f t="shared" si="91"/>
        <v>61.721712538226299</v>
      </c>
      <c r="W35" s="66">
        <f t="shared" si="91"/>
        <v>59.330275229357795</v>
      </c>
      <c r="X35" s="66">
        <f t="shared" si="91"/>
        <v>77.654434250764524</v>
      </c>
      <c r="Y35" s="66">
        <f t="shared" si="91"/>
        <v>81.544342507645254</v>
      </c>
      <c r="Z35" s="66">
        <f t="shared" si="91"/>
        <v>88.314984709480129</v>
      </c>
      <c r="AA35" s="66">
        <f t="shared" ref="AA35:AB35" si="92">(AA33-Z33)/$C35</f>
        <v>98.415902140672785</v>
      </c>
      <c r="AB35" s="66">
        <f t="shared" si="92"/>
        <v>101.61467889908256</v>
      </c>
      <c r="AC35" s="66">
        <f t="shared" ref="AC35:AD35" si="93">(AC33-AB33)/$C35</f>
        <v>81.214067278287459</v>
      </c>
      <c r="AD35" s="66">
        <f t="shared" si="93"/>
        <v>89.792048929663608</v>
      </c>
      <c r="AE35" s="66">
        <f t="shared" ref="AE35" si="94">(AE33-AD33)/$C35</f>
        <v>93.721712538226299</v>
      </c>
      <c r="AF35"/>
      <c r="AG35"/>
      <c r="AH35"/>
      <c r="AI35"/>
      <c r="AJ35"/>
      <c r="AK35"/>
      <c r="AL35"/>
    </row>
    <row r="36" spans="1:38" x14ac:dyDescent="0.25">
      <c r="A36" s="4"/>
      <c r="B36" s="4" t="s">
        <v>3</v>
      </c>
      <c r="C36" s="4"/>
      <c r="D36" s="4">
        <v>32</v>
      </c>
      <c r="E36" s="4">
        <v>42</v>
      </c>
      <c r="F36" s="4">
        <v>50</v>
      </c>
      <c r="G36" s="4">
        <v>56</v>
      </c>
      <c r="H36" s="4">
        <v>62</v>
      </c>
      <c r="I36" s="4">
        <v>75</v>
      </c>
      <c r="J36" s="4">
        <v>96</v>
      </c>
      <c r="K36" s="4">
        <v>122</v>
      </c>
      <c r="L36" s="4">
        <v>172</v>
      </c>
      <c r="M36" s="4">
        <v>229</v>
      </c>
      <c r="N36" s="4">
        <v>268</v>
      </c>
      <c r="O36" s="4">
        <v>414</v>
      </c>
      <c r="P36" s="4">
        <v>519</v>
      </c>
      <c r="Q36" s="4">
        <v>681</v>
      </c>
      <c r="R36" s="4">
        <v>906</v>
      </c>
      <c r="S36" s="4">
        <v>1159</v>
      </c>
      <c r="T36" s="4">
        <v>1592</v>
      </c>
      <c r="U36" s="4">
        <v>2039</v>
      </c>
      <c r="V36" s="4">
        <v>2452</v>
      </c>
      <c r="W36" s="4">
        <v>2985</v>
      </c>
      <c r="X36" s="4">
        <v>3806</v>
      </c>
      <c r="Y36" s="4">
        <v>4745</v>
      </c>
      <c r="Z36" s="4">
        <v>5821</v>
      </c>
      <c r="AA36" s="4">
        <v>7007</v>
      </c>
      <c r="AB36" s="4">
        <v>8352</v>
      </c>
      <c r="AC36" s="4">
        <v>9534</v>
      </c>
      <c r="AD36" s="4">
        <v>10748</v>
      </c>
      <c r="AE36" s="4">
        <v>12675</v>
      </c>
    </row>
    <row r="37" spans="1:38" x14ac:dyDescent="0.25">
      <c r="A37" s="4"/>
      <c r="B37" s="4"/>
      <c r="C37" s="4"/>
      <c r="D37" s="8"/>
      <c r="E37" s="8">
        <f t="shared" ref="E37:R37" si="95">(E36-D36)/D36</f>
        <v>0.3125</v>
      </c>
      <c r="F37" s="8">
        <f t="shared" si="95"/>
        <v>0.19047619047619047</v>
      </c>
      <c r="G37" s="8">
        <f t="shared" si="95"/>
        <v>0.12</v>
      </c>
      <c r="H37" s="8">
        <f t="shared" si="95"/>
        <v>0.10714285714285714</v>
      </c>
      <c r="I37" s="8">
        <f t="shared" si="95"/>
        <v>0.20967741935483872</v>
      </c>
      <c r="J37" s="8">
        <f t="shared" si="95"/>
        <v>0.28000000000000003</v>
      </c>
      <c r="K37" s="8">
        <f t="shared" si="95"/>
        <v>0.27083333333333331</v>
      </c>
      <c r="L37" s="8">
        <f t="shared" si="95"/>
        <v>0.4098360655737705</v>
      </c>
      <c r="M37" s="8">
        <f t="shared" si="95"/>
        <v>0.33139534883720928</v>
      </c>
      <c r="N37" s="8">
        <f t="shared" si="95"/>
        <v>0.1703056768558952</v>
      </c>
      <c r="O37" s="8">
        <f t="shared" si="95"/>
        <v>0.54477611940298509</v>
      </c>
      <c r="P37" s="8">
        <f t="shared" si="95"/>
        <v>0.25362318840579712</v>
      </c>
      <c r="Q37" s="8">
        <f t="shared" si="95"/>
        <v>0.31213872832369943</v>
      </c>
      <c r="R37" s="8">
        <f t="shared" si="95"/>
        <v>0.33039647577092512</v>
      </c>
      <c r="S37" s="8">
        <f t="shared" ref="S37" si="96">(S36-R36)/R36</f>
        <v>0.27924944812362029</v>
      </c>
      <c r="T37" s="8">
        <f t="shared" ref="T37:AE37" si="97">(T36-S36)/S36</f>
        <v>0.37359792924935287</v>
      </c>
      <c r="U37" s="8">
        <f t="shared" si="97"/>
        <v>0.28077889447236182</v>
      </c>
      <c r="V37" s="8">
        <f t="shared" si="97"/>
        <v>0.20255026974006865</v>
      </c>
      <c r="W37" s="8">
        <f t="shared" si="97"/>
        <v>0.21737357259380097</v>
      </c>
      <c r="X37" s="8">
        <f t="shared" si="97"/>
        <v>0.27504187604690117</v>
      </c>
      <c r="Y37" s="8">
        <f t="shared" si="97"/>
        <v>0.2467157120336311</v>
      </c>
      <c r="Z37" s="8">
        <f t="shared" si="97"/>
        <v>0.22676501580611169</v>
      </c>
      <c r="AA37" s="8">
        <f t="shared" si="97"/>
        <v>0.20374506098608486</v>
      </c>
      <c r="AB37" s="8">
        <f t="shared" si="97"/>
        <v>0.19195090623662053</v>
      </c>
      <c r="AC37" s="8">
        <f t="shared" si="97"/>
        <v>0.14152298850574713</v>
      </c>
      <c r="AD37" s="8">
        <f t="shared" si="97"/>
        <v>0.12733375288441368</v>
      </c>
      <c r="AE37" s="8">
        <f t="shared" si="97"/>
        <v>0.17928917007815406</v>
      </c>
    </row>
    <row r="38" spans="1:38" x14ac:dyDescent="0.25">
      <c r="A38" s="4"/>
      <c r="B38" s="4" t="s">
        <v>8</v>
      </c>
      <c r="C38" s="7">
        <v>0.06</v>
      </c>
      <c r="D38" s="4"/>
      <c r="E38" s="4"/>
      <c r="F38" s="4"/>
      <c r="G38" s="4"/>
      <c r="H38" s="4"/>
      <c r="I38" s="4"/>
      <c r="J38" s="14">
        <f t="shared" ref="J38:R38" si="98">J36/D33</f>
        <v>0.10300429184549356</v>
      </c>
      <c r="K38" s="14">
        <f t="shared" si="98"/>
        <v>0.10141313383208644</v>
      </c>
      <c r="L38" s="14">
        <f t="shared" si="98"/>
        <v>0.10763454317897372</v>
      </c>
      <c r="M38" s="14">
        <f t="shared" si="98"/>
        <v>0.11914672216441206</v>
      </c>
      <c r="N38" s="14">
        <f t="shared" si="98"/>
        <v>7.101218865924748E-2</v>
      </c>
      <c r="O38" s="14">
        <f t="shared" si="98"/>
        <v>9.4693504117108876E-2</v>
      </c>
      <c r="P38" s="14">
        <f t="shared" si="98"/>
        <v>9.1760961810466765E-2</v>
      </c>
      <c r="Q38" s="14">
        <f t="shared" si="98"/>
        <v>8.4344810502848644E-2</v>
      </c>
      <c r="R38" s="14">
        <f t="shared" si="98"/>
        <v>7.5386919620569148E-2</v>
      </c>
      <c r="S38" s="14">
        <f t="shared" ref="S38" si="99">S36/M33</f>
        <v>6.6464044041747911E-2</v>
      </c>
      <c r="T38" s="14">
        <f t="shared" ref="T38:AE38" si="100">T36/N33</f>
        <v>6.736628300609343E-2</v>
      </c>
      <c r="U38" s="14">
        <f t="shared" si="100"/>
        <v>6.2020927120087603E-2</v>
      </c>
      <c r="V38" s="14">
        <f t="shared" si="100"/>
        <v>5.7355383499801176E-2</v>
      </c>
      <c r="W38" s="14">
        <f t="shared" si="100"/>
        <v>5.665211615107231E-2</v>
      </c>
      <c r="X38" s="14">
        <f t="shared" si="100"/>
        <v>5.8629613654568979E-2</v>
      </c>
      <c r="Y38" s="14">
        <f t="shared" si="100"/>
        <v>5.7889856769880191E-2</v>
      </c>
      <c r="Z38" s="14">
        <f t="shared" si="100"/>
        <v>5.7635375308177472E-2</v>
      </c>
      <c r="AA38" s="14">
        <f t="shared" si="100"/>
        <v>5.7858882787663594E-2</v>
      </c>
      <c r="AB38" s="14">
        <f t="shared" si="100"/>
        <v>5.9113300492610835E-2</v>
      </c>
      <c r="AC38" s="14">
        <f t="shared" si="100"/>
        <v>5.9332001568246737E-2</v>
      </c>
      <c r="AD38" s="14">
        <f t="shared" si="100"/>
        <v>5.7759482378736259E-2</v>
      </c>
      <c r="AE38" s="14">
        <f t="shared" si="100"/>
        <v>5.9577808382726902E-2</v>
      </c>
    </row>
    <row r="39" spans="1:38" x14ac:dyDescent="0.25">
      <c r="A39" s="4"/>
      <c r="B39" s="4" t="s">
        <v>33</v>
      </c>
      <c r="C39" s="7"/>
      <c r="D39" s="4"/>
      <c r="E39" s="4"/>
      <c r="F39" s="4"/>
      <c r="G39" s="4"/>
      <c r="H39" s="4"/>
      <c r="I39" s="4"/>
      <c r="J39" s="14"/>
      <c r="K39" s="14"/>
      <c r="L39" s="14"/>
      <c r="M39" s="171">
        <f t="shared" ref="M39" si="101">(M36-J36)/(H33-E33)</f>
        <v>5.1730844029560484E-2</v>
      </c>
      <c r="N39" s="171">
        <f t="shared" ref="N39" si="102">(N36-K36)/(I33-F33)</f>
        <v>5.2631578947368418E-2</v>
      </c>
      <c r="O39" s="171">
        <f t="shared" ref="O39" si="103">(O36-L36)/(J33-G33)</f>
        <v>6.4809855382967324E-2</v>
      </c>
      <c r="P39" s="171">
        <f t="shared" ref="P39" si="104">(P36-M36)/(K33-H33)</f>
        <v>6.7441860465116285E-2</v>
      </c>
      <c r="Q39" s="171">
        <f t="shared" ref="Q39" si="105">(Q36-N36)/(L33-I33)</f>
        <v>5.4015171331415118E-2</v>
      </c>
      <c r="R39" s="171">
        <f t="shared" ref="R39" si="106">(R36-O36)/(M33-J33)</f>
        <v>4.1758614836190797E-2</v>
      </c>
      <c r="S39" s="171">
        <f t="shared" ref="S39" si="107">(S36-P36)/(N33-K33)</f>
        <v>4.1136392852551745E-2</v>
      </c>
      <c r="T39" s="171">
        <f t="shared" ref="T39:AE39" si="108">(T36-Q36)/(O33-L33)</f>
        <v>4.3676287275865373E-2</v>
      </c>
      <c r="U39" s="171">
        <f t="shared" si="108"/>
        <v>4.475960968672224E-2</v>
      </c>
      <c r="V39" s="171">
        <f t="shared" si="108"/>
        <v>4.449721247160851E-2</v>
      </c>
      <c r="W39" s="171">
        <f t="shared" si="108"/>
        <v>4.3476903870162294E-2</v>
      </c>
      <c r="X39" s="171">
        <f t="shared" si="108"/>
        <v>4.5059288537549404E-2</v>
      </c>
      <c r="Y39" s="171">
        <f t="shared" si="108"/>
        <v>4.7467240772558844E-2</v>
      </c>
      <c r="Z39" s="171">
        <f t="shared" si="108"/>
        <v>5.0472512413461706E-2</v>
      </c>
      <c r="AA39" s="171">
        <f t="shared" si="108"/>
        <v>5.3959745119854352E-2</v>
      </c>
      <c r="AB39" s="171">
        <f t="shared" si="108"/>
        <v>6.0426857870401397E-2</v>
      </c>
      <c r="AC39" s="171">
        <f t="shared" si="108"/>
        <v>5.7143296858888533E-2</v>
      </c>
      <c r="AD39" s="171">
        <f t="shared" si="108"/>
        <v>5.2351698176576776E-2</v>
      </c>
      <c r="AE39" s="171">
        <f t="shared" si="108"/>
        <v>5.3411912969346526E-2</v>
      </c>
    </row>
    <row r="40" spans="1:38" x14ac:dyDescent="0.25">
      <c r="A40" s="4"/>
      <c r="B40" s="172" t="s">
        <v>32</v>
      </c>
      <c r="C40" s="7"/>
      <c r="D40" s="4"/>
      <c r="E40" s="4"/>
      <c r="F40" s="4"/>
      <c r="G40" s="4"/>
      <c r="H40" s="4"/>
      <c r="I40" s="4"/>
      <c r="J40" s="166">
        <f t="shared" ref="J40" si="109">J36-I36</f>
        <v>21</v>
      </c>
      <c r="K40" s="166">
        <f t="shared" ref="K40" si="110">K36-J36</f>
        <v>26</v>
      </c>
      <c r="L40" s="166">
        <f t="shared" ref="L40" si="111">L36-K36</f>
        <v>50</v>
      </c>
      <c r="M40" s="166">
        <f t="shared" ref="M40" si="112">M36-L36</f>
        <v>57</v>
      </c>
      <c r="N40" s="166">
        <f t="shared" ref="N40" si="113">N36-M36</f>
        <v>39</v>
      </c>
      <c r="O40" s="166">
        <f t="shared" ref="O40" si="114">O36-N36</f>
        <v>146</v>
      </c>
      <c r="P40" s="166">
        <f t="shared" ref="P40" si="115">P36-O36</f>
        <v>105</v>
      </c>
      <c r="Q40" s="166">
        <f t="shared" ref="Q40" si="116">Q36-P36</f>
        <v>162</v>
      </c>
      <c r="R40" s="166">
        <f t="shared" ref="R40" si="117">R36-Q36</f>
        <v>225</v>
      </c>
      <c r="S40" s="166">
        <f t="shared" ref="S40" si="118">S36-R36</f>
        <v>253</v>
      </c>
      <c r="T40" s="166">
        <f t="shared" ref="T40" si="119">T36-S36</f>
        <v>433</v>
      </c>
      <c r="U40" s="166">
        <f t="shared" ref="U40" si="120">U36-T36</f>
        <v>447</v>
      </c>
      <c r="V40" s="166">
        <f t="shared" ref="V40" si="121">V36-U36</f>
        <v>413</v>
      </c>
      <c r="W40" s="166">
        <f t="shared" ref="W40" si="122">W36-V36</f>
        <v>533</v>
      </c>
      <c r="X40" s="166">
        <f t="shared" ref="X40" si="123">X36-W36</f>
        <v>821</v>
      </c>
      <c r="Y40" s="166">
        <f t="shared" ref="Y40" si="124">Y36-X36</f>
        <v>939</v>
      </c>
      <c r="Z40" s="166">
        <f t="shared" ref="Z40" si="125">Z36-Y36</f>
        <v>1076</v>
      </c>
      <c r="AA40" s="166">
        <f t="shared" ref="AA40" si="126">AA36-Z36</f>
        <v>1186</v>
      </c>
      <c r="AB40" s="166">
        <f t="shared" ref="AB40" si="127">AB36-AA36</f>
        <v>1345</v>
      </c>
      <c r="AC40" s="166">
        <f t="shared" ref="AC40:AE40" si="128">AC36-AB36</f>
        <v>1182</v>
      </c>
      <c r="AD40" s="166">
        <f t="shared" si="128"/>
        <v>1214</v>
      </c>
      <c r="AE40" s="166">
        <f t="shared" si="128"/>
        <v>1927</v>
      </c>
    </row>
    <row r="42" spans="1:38" x14ac:dyDescent="0.25">
      <c r="A42" s="58" t="s">
        <v>10</v>
      </c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</row>
    <row r="43" spans="1:38" x14ac:dyDescent="0.25">
      <c r="A43" s="4" t="s">
        <v>10</v>
      </c>
      <c r="B43" s="5" t="s">
        <v>2</v>
      </c>
      <c r="C43" s="5"/>
      <c r="D43" s="5"/>
      <c r="E43" s="5"/>
      <c r="F43" s="5"/>
      <c r="G43" s="5"/>
      <c r="H43" s="6">
        <f>I43-1</f>
        <v>43902</v>
      </c>
      <c r="I43" s="6">
        <f>J43-1</f>
        <v>43903</v>
      </c>
      <c r="J43" s="6">
        <f>K43-1</f>
        <v>43904</v>
      </c>
      <c r="K43" s="6">
        <f>L43-1</f>
        <v>43905</v>
      </c>
      <c r="L43" s="6">
        <v>43906</v>
      </c>
      <c r="M43" s="12">
        <f t="shared" ref="M43:AH43" si="129">L43+1</f>
        <v>43907</v>
      </c>
      <c r="N43" s="12">
        <f t="shared" si="129"/>
        <v>43908</v>
      </c>
      <c r="O43" s="12">
        <f t="shared" si="129"/>
        <v>43909</v>
      </c>
      <c r="P43" s="12">
        <f t="shared" si="129"/>
        <v>43910</v>
      </c>
      <c r="Q43" s="12">
        <f t="shared" si="129"/>
        <v>43911</v>
      </c>
      <c r="R43" s="12">
        <f t="shared" si="129"/>
        <v>43912</v>
      </c>
      <c r="S43" s="12">
        <f t="shared" si="129"/>
        <v>43913</v>
      </c>
      <c r="T43" s="12">
        <f t="shared" si="129"/>
        <v>43914</v>
      </c>
      <c r="U43" s="12">
        <f t="shared" si="129"/>
        <v>43915</v>
      </c>
      <c r="V43" s="12">
        <f t="shared" si="129"/>
        <v>43916</v>
      </c>
      <c r="W43" s="12">
        <f t="shared" si="129"/>
        <v>43917</v>
      </c>
      <c r="X43" s="12">
        <f t="shared" si="129"/>
        <v>43918</v>
      </c>
      <c r="Y43" s="12">
        <f t="shared" si="129"/>
        <v>43919</v>
      </c>
      <c r="Z43" s="12">
        <f t="shared" si="129"/>
        <v>43920</v>
      </c>
      <c r="AA43" s="12">
        <f t="shared" si="129"/>
        <v>43921</v>
      </c>
      <c r="AB43" s="12">
        <f t="shared" si="129"/>
        <v>43922</v>
      </c>
      <c r="AC43" s="12">
        <f t="shared" si="129"/>
        <v>43923</v>
      </c>
      <c r="AD43" s="12">
        <f t="shared" si="129"/>
        <v>43924</v>
      </c>
      <c r="AE43" s="12">
        <f t="shared" si="129"/>
        <v>43925</v>
      </c>
      <c r="AF43" s="12">
        <f t="shared" si="129"/>
        <v>43926</v>
      </c>
      <c r="AG43" s="12">
        <f t="shared" si="129"/>
        <v>43927</v>
      </c>
      <c r="AH43" s="12">
        <f t="shared" si="129"/>
        <v>43928</v>
      </c>
    </row>
    <row r="44" spans="1:38" x14ac:dyDescent="0.25">
      <c r="A44" s="4"/>
      <c r="B44" s="4" t="s">
        <v>1</v>
      </c>
      <c r="C44" s="4"/>
      <c r="D44" s="4"/>
      <c r="E44" s="4"/>
      <c r="F44" s="4"/>
      <c r="G44" s="4"/>
      <c r="H44" s="4">
        <v>1567</v>
      </c>
      <c r="I44" s="4">
        <v>2369</v>
      </c>
      <c r="J44" s="4">
        <v>3795</v>
      </c>
      <c r="K44" s="4">
        <v>4838</v>
      </c>
      <c r="L44" s="4">
        <v>6012</v>
      </c>
      <c r="M44" s="4">
        <v>7156</v>
      </c>
      <c r="N44" s="4">
        <v>10999</v>
      </c>
      <c r="O44" s="4">
        <v>13957</v>
      </c>
      <c r="P44" s="18">
        <v>16662</v>
      </c>
      <c r="Q44" s="4">
        <v>18610</v>
      </c>
      <c r="R44" s="4">
        <v>20000</v>
      </c>
      <c r="S44" s="4">
        <v>22672</v>
      </c>
      <c r="T44" s="4">
        <v>27436</v>
      </c>
      <c r="U44" s="4">
        <v>31544</v>
      </c>
      <c r="V44" s="18">
        <v>36508</v>
      </c>
      <c r="W44" s="18">
        <v>42288</v>
      </c>
      <c r="X44" s="18">
        <v>48582</v>
      </c>
      <c r="Y44" s="18">
        <v>52547</v>
      </c>
      <c r="Z44" s="18">
        <v>57898</v>
      </c>
      <c r="AA44" s="18">
        <v>61913</v>
      </c>
      <c r="AB44" s="18">
        <v>67366</v>
      </c>
      <c r="AC44" s="18">
        <v>73522</v>
      </c>
      <c r="AD44" s="18">
        <v>79689</v>
      </c>
      <c r="AE44" s="18">
        <v>85778</v>
      </c>
      <c r="AF44" s="18">
        <v>91714</v>
      </c>
      <c r="AG44" s="18">
        <v>95391</v>
      </c>
      <c r="AH44" s="18">
        <v>99225</v>
      </c>
    </row>
    <row r="45" spans="1:38" x14ac:dyDescent="0.25">
      <c r="A45" s="4"/>
      <c r="B45" s="24" t="s">
        <v>17</v>
      </c>
      <c r="C45" s="4"/>
      <c r="D45" s="4"/>
      <c r="E45" s="4"/>
      <c r="F45" s="4"/>
      <c r="G45" s="4"/>
      <c r="H45" s="4"/>
      <c r="I45" s="8">
        <f t="shared" ref="I45" si="130">(I44-H44)/H44</f>
        <v>0.51180599872367583</v>
      </c>
      <c r="J45" s="8">
        <f t="shared" ref="J45" si="131">(J44-I44)/I44</f>
        <v>0.60194174757281549</v>
      </c>
      <c r="K45" s="8">
        <f t="shared" ref="K45" si="132">(K44-J44)/J44</f>
        <v>0.2748353096179183</v>
      </c>
      <c r="L45" s="8">
        <f t="shared" ref="L45" si="133">(L44-K44)/K44</f>
        <v>0.24266225713104589</v>
      </c>
      <c r="M45" s="8">
        <f t="shared" ref="M45" si="134">(M44-L44)/L44</f>
        <v>0.19028609447771125</v>
      </c>
      <c r="N45" s="8">
        <f t="shared" ref="N45:AH45" si="135">(N44-M44)/M44</f>
        <v>0.53703186137506986</v>
      </c>
      <c r="O45" s="8">
        <f t="shared" si="135"/>
        <v>0.26893353941267389</v>
      </c>
      <c r="P45" s="8">
        <f t="shared" si="135"/>
        <v>0.19380955792792148</v>
      </c>
      <c r="Q45" s="8">
        <f>(Q44-O44)/O44</f>
        <v>0.33338109909006236</v>
      </c>
      <c r="R45" s="8">
        <f t="shared" si="135"/>
        <v>7.4691026329930146E-2</v>
      </c>
      <c r="S45" s="8">
        <f t="shared" si="135"/>
        <v>0.1336</v>
      </c>
      <c r="T45" s="8">
        <f t="shared" si="135"/>
        <v>0.21012702893436838</v>
      </c>
      <c r="U45" s="8">
        <f t="shared" si="135"/>
        <v>0.14973028138212569</v>
      </c>
      <c r="V45" s="8">
        <f t="shared" si="135"/>
        <v>0.15736748668526504</v>
      </c>
      <c r="W45" s="8">
        <f t="shared" si="135"/>
        <v>0.15832146378875864</v>
      </c>
      <c r="X45" s="8">
        <f t="shared" si="135"/>
        <v>0.14883654937570942</v>
      </c>
      <c r="Y45" s="8">
        <f t="shared" si="135"/>
        <v>8.1614589765756862E-2</v>
      </c>
      <c r="Z45" s="8">
        <f t="shared" si="135"/>
        <v>0.1018326450606124</v>
      </c>
      <c r="AA45" s="8">
        <f t="shared" si="135"/>
        <v>6.9346091402120974E-2</v>
      </c>
      <c r="AB45" s="8">
        <f t="shared" si="135"/>
        <v>8.8075202300001612E-2</v>
      </c>
      <c r="AC45" s="8">
        <f t="shared" si="135"/>
        <v>9.1381409019386628E-2</v>
      </c>
      <c r="AD45" s="8">
        <f t="shared" si="135"/>
        <v>8.3879655069230979E-2</v>
      </c>
      <c r="AE45" s="8">
        <f t="shared" si="135"/>
        <v>7.6409542094893895E-2</v>
      </c>
      <c r="AF45" s="8">
        <f t="shared" si="135"/>
        <v>6.9201893259343894E-2</v>
      </c>
      <c r="AG45" s="8">
        <f t="shared" si="135"/>
        <v>4.0092025208801271E-2</v>
      </c>
      <c r="AH45" s="8">
        <f t="shared" si="135"/>
        <v>4.0192470987829042E-2</v>
      </c>
    </row>
    <row r="46" spans="1:38" x14ac:dyDescent="0.25">
      <c r="A46" s="4"/>
      <c r="B46" s="65" t="s">
        <v>49</v>
      </c>
      <c r="C46" s="24">
        <v>82</v>
      </c>
      <c r="D46" s="4"/>
      <c r="E46" s="4"/>
      <c r="F46" s="4"/>
      <c r="G46" s="4"/>
      <c r="H46" s="4"/>
      <c r="I46" s="8"/>
      <c r="J46" s="8"/>
      <c r="K46" s="8"/>
      <c r="L46" s="66">
        <f>(L44-K44)/$C46</f>
        <v>14.317073170731707</v>
      </c>
      <c r="M46" s="66">
        <f t="shared" ref="M46:AC46" si="136">(M44-L44)/$C46</f>
        <v>13.951219512195122</v>
      </c>
      <c r="N46" s="66">
        <f t="shared" si="136"/>
        <v>46.865853658536587</v>
      </c>
      <c r="O46" s="66">
        <f t="shared" si="136"/>
        <v>36.073170731707314</v>
      </c>
      <c r="P46" s="66">
        <f t="shared" si="136"/>
        <v>32.987804878048777</v>
      </c>
      <c r="Q46" s="66">
        <f t="shared" si="136"/>
        <v>23.756097560975611</v>
      </c>
      <c r="R46" s="66">
        <f t="shared" si="136"/>
        <v>16.951219512195124</v>
      </c>
      <c r="S46" s="66">
        <f t="shared" si="136"/>
        <v>32.585365853658537</v>
      </c>
      <c r="T46" s="66">
        <f t="shared" si="136"/>
        <v>58.097560975609753</v>
      </c>
      <c r="U46" s="66">
        <f t="shared" si="136"/>
        <v>50.097560975609753</v>
      </c>
      <c r="V46" s="66">
        <f t="shared" si="136"/>
        <v>60.536585365853661</v>
      </c>
      <c r="W46" s="66">
        <f t="shared" si="136"/>
        <v>70.487804878048777</v>
      </c>
      <c r="X46" s="66">
        <f t="shared" si="136"/>
        <v>76.756097560975604</v>
      </c>
      <c r="Y46" s="66">
        <f t="shared" si="136"/>
        <v>48.353658536585364</v>
      </c>
      <c r="Z46" s="66">
        <f t="shared" si="136"/>
        <v>65.256097560975604</v>
      </c>
      <c r="AA46" s="66">
        <f t="shared" si="136"/>
        <v>48.963414634146339</v>
      </c>
      <c r="AB46" s="66">
        <f t="shared" si="136"/>
        <v>66.5</v>
      </c>
      <c r="AC46" s="66">
        <f t="shared" si="136"/>
        <v>75.073170731707322</v>
      </c>
      <c r="AD46" s="66">
        <f t="shared" ref="AD46:AE46" si="137">(AD44-AC44)/$C46</f>
        <v>75.207317073170728</v>
      </c>
      <c r="AE46" s="66">
        <f t="shared" si="137"/>
        <v>74.256097560975604</v>
      </c>
      <c r="AF46" s="66">
        <f t="shared" ref="AF46:AG46" si="138">(AF44-AE44)/$C46</f>
        <v>72.390243902439025</v>
      </c>
      <c r="AG46" s="66">
        <f t="shared" si="138"/>
        <v>44.841463414634148</v>
      </c>
      <c r="AH46" s="66">
        <f t="shared" ref="AH46" si="139">(AH44-AG44)/$C46</f>
        <v>46.756097560975611</v>
      </c>
    </row>
    <row r="47" spans="1:38" x14ac:dyDescent="0.25">
      <c r="A47" s="4"/>
      <c r="B47" s="4" t="s">
        <v>3</v>
      </c>
      <c r="C47" s="4"/>
      <c r="D47" s="4"/>
      <c r="E47" s="4"/>
      <c r="F47" s="4"/>
      <c r="G47" s="4"/>
      <c r="H47" s="4"/>
      <c r="I47" s="4"/>
      <c r="J47" s="4">
        <v>8</v>
      </c>
      <c r="K47" s="4">
        <v>12</v>
      </c>
      <c r="L47" s="4">
        <v>14</v>
      </c>
      <c r="M47" s="4">
        <v>26</v>
      </c>
      <c r="N47" s="4">
        <v>28</v>
      </c>
      <c r="O47" s="4">
        <v>44</v>
      </c>
      <c r="P47" s="4">
        <v>52</v>
      </c>
      <c r="Q47" s="4">
        <v>68</v>
      </c>
      <c r="R47" s="4">
        <v>75</v>
      </c>
      <c r="S47" s="4">
        <v>86</v>
      </c>
      <c r="T47" s="4">
        <v>114</v>
      </c>
      <c r="U47" s="4">
        <v>149</v>
      </c>
      <c r="V47" s="18">
        <v>198</v>
      </c>
      <c r="W47" s="18">
        <v>253</v>
      </c>
      <c r="X47" s="18">
        <v>325</v>
      </c>
      <c r="Y47" s="18">
        <v>389</v>
      </c>
      <c r="Z47" s="18">
        <v>455</v>
      </c>
      <c r="AA47" s="18">
        <v>583</v>
      </c>
      <c r="AB47" s="18">
        <v>732</v>
      </c>
      <c r="AC47" s="18">
        <v>872</v>
      </c>
      <c r="AD47" s="18">
        <v>1017</v>
      </c>
      <c r="AE47" s="18">
        <v>1158</v>
      </c>
      <c r="AF47" s="18">
        <v>1342</v>
      </c>
      <c r="AG47" s="18">
        <v>1434</v>
      </c>
      <c r="AH47" s="18">
        <v>1607</v>
      </c>
    </row>
    <row r="48" spans="1:3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8">
        <f t="shared" ref="K48:W48" si="140">(K47-J47)/J47</f>
        <v>0.5</v>
      </c>
      <c r="L48" s="8">
        <f t="shared" si="140"/>
        <v>0.16666666666666666</v>
      </c>
      <c r="M48" s="8">
        <f t="shared" si="140"/>
        <v>0.8571428571428571</v>
      </c>
      <c r="N48" s="8">
        <f t="shared" si="140"/>
        <v>7.6923076923076927E-2</v>
      </c>
      <c r="O48" s="8">
        <f t="shared" si="140"/>
        <v>0.5714285714285714</v>
      </c>
      <c r="P48" s="8">
        <f t="shared" si="140"/>
        <v>0.18181818181818182</v>
      </c>
      <c r="Q48" s="8">
        <f t="shared" si="140"/>
        <v>0.30769230769230771</v>
      </c>
      <c r="R48" s="8">
        <f t="shared" si="140"/>
        <v>0.10294117647058823</v>
      </c>
      <c r="S48" s="8">
        <f t="shared" si="140"/>
        <v>0.14666666666666667</v>
      </c>
      <c r="T48" s="8">
        <f t="shared" si="140"/>
        <v>0.32558139534883723</v>
      </c>
      <c r="U48" s="8">
        <f t="shared" si="140"/>
        <v>0.30701754385964913</v>
      </c>
      <c r="V48" s="8">
        <f t="shared" si="140"/>
        <v>0.32885906040268459</v>
      </c>
      <c r="W48" s="8">
        <f t="shared" si="140"/>
        <v>0.27777777777777779</v>
      </c>
      <c r="X48" s="8">
        <f t="shared" ref="X48" si="141">(X47-W47)/W47</f>
        <v>0.28458498023715417</v>
      </c>
      <c r="Y48" s="8">
        <f t="shared" ref="Y48:AH48" si="142">(Y47-X47)/X47</f>
        <v>0.19692307692307692</v>
      </c>
      <c r="Z48" s="8">
        <f t="shared" si="142"/>
        <v>0.16966580976863754</v>
      </c>
      <c r="AA48" s="8">
        <f t="shared" si="142"/>
        <v>0.28131868131868132</v>
      </c>
      <c r="AB48" s="8">
        <f t="shared" si="142"/>
        <v>0.25557461406518012</v>
      </c>
      <c r="AC48" s="8">
        <f t="shared" si="142"/>
        <v>0.19125683060109289</v>
      </c>
      <c r="AD48" s="8">
        <f t="shared" si="142"/>
        <v>0.16628440366972477</v>
      </c>
      <c r="AE48" s="8">
        <f t="shared" si="142"/>
        <v>0.13864306784660768</v>
      </c>
      <c r="AF48" s="8">
        <f t="shared" si="142"/>
        <v>0.15889464594127806</v>
      </c>
      <c r="AG48" s="8">
        <f t="shared" si="142"/>
        <v>6.8554396423248884E-2</v>
      </c>
      <c r="AH48" s="8">
        <f t="shared" si="142"/>
        <v>0.1206415620641562</v>
      </c>
    </row>
    <row r="49" spans="1:38" x14ac:dyDescent="0.25">
      <c r="A49" s="4"/>
      <c r="B49" s="4" t="s">
        <v>8</v>
      </c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10">
        <f t="shared" ref="N49:W49" si="143">N47/H44</f>
        <v>1.7868538608806637E-2</v>
      </c>
      <c r="O49" s="10">
        <f t="shared" si="143"/>
        <v>1.8573237653018153E-2</v>
      </c>
      <c r="P49" s="10">
        <f t="shared" si="143"/>
        <v>1.370223978919631E-2</v>
      </c>
      <c r="Q49" s="10">
        <f t="shared" si="143"/>
        <v>1.4055394791236048E-2</v>
      </c>
      <c r="R49" s="10">
        <f t="shared" si="143"/>
        <v>1.2475049900199601E-2</v>
      </c>
      <c r="S49" s="10">
        <f t="shared" si="143"/>
        <v>1.2017887087758524E-2</v>
      </c>
      <c r="T49" s="10">
        <f t="shared" si="143"/>
        <v>1.0364578598054369E-2</v>
      </c>
      <c r="U49" s="10">
        <f t="shared" si="143"/>
        <v>1.067564662893172E-2</v>
      </c>
      <c r="V49" s="10">
        <f t="shared" si="143"/>
        <v>1.1883327331652862E-2</v>
      </c>
      <c r="W49" s="10">
        <f t="shared" si="143"/>
        <v>1.3594841483073616E-2</v>
      </c>
      <c r="X49" s="10">
        <f t="shared" ref="X49" si="144">X47/R44</f>
        <v>1.6250000000000001E-2</v>
      </c>
      <c r="Y49" s="10">
        <f t="shared" ref="Y49:AH49" si="145">Y47/S44</f>
        <v>1.7157727593507411E-2</v>
      </c>
      <c r="Z49" s="10">
        <f t="shared" si="145"/>
        <v>1.6584050153083538E-2</v>
      </c>
      <c r="AA49" s="10">
        <f t="shared" si="145"/>
        <v>1.848212021303576E-2</v>
      </c>
      <c r="AB49" s="10">
        <f t="shared" si="145"/>
        <v>2.0050399912347978E-2</v>
      </c>
      <c r="AC49" s="10">
        <f t="shared" si="145"/>
        <v>2.0620506999621643E-2</v>
      </c>
      <c r="AD49" s="10">
        <f t="shared" si="145"/>
        <v>2.0933679140422379E-2</v>
      </c>
      <c r="AE49" s="10">
        <f t="shared" si="145"/>
        <v>2.203741412449807E-2</v>
      </c>
      <c r="AF49" s="10">
        <f t="shared" si="145"/>
        <v>2.3178693564544543E-2</v>
      </c>
      <c r="AG49" s="10">
        <f t="shared" si="145"/>
        <v>2.3161533119054157E-2</v>
      </c>
      <c r="AH49" s="10">
        <f t="shared" si="145"/>
        <v>2.3854763530564378E-2</v>
      </c>
    </row>
    <row r="50" spans="1:38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20"/>
      <c r="L50" s="20"/>
      <c r="M50" s="20"/>
      <c r="N50" s="33"/>
      <c r="O50" s="37">
        <f t="shared" ref="O50" si="146">(O47-L47)/(J44-G44)</f>
        <v>7.9051383399209481E-3</v>
      </c>
      <c r="P50" s="37">
        <f t="shared" ref="P50" si="147">(P47-M47)/(K44-H44)</f>
        <v>7.9486395597676545E-3</v>
      </c>
      <c r="Q50" s="37">
        <f t="shared" ref="Q50" si="148">(Q47-N47)/(L44-I44)</f>
        <v>1.0979961570134504E-2</v>
      </c>
      <c r="R50" s="37">
        <f t="shared" ref="R50" si="149">(R47-O47)/(M44-J44)</f>
        <v>9.2234454031538231E-3</v>
      </c>
      <c r="S50" s="37">
        <f t="shared" ref="S50" si="150">(S47-P47)/(N44-K44)</f>
        <v>5.5185846453497805E-3</v>
      </c>
      <c r="T50" s="37">
        <f t="shared" ref="T50" si="151">(T47-Q47)/(O44-L44)</f>
        <v>5.7898049087476396E-3</v>
      </c>
      <c r="U50" s="37">
        <f t="shared" ref="U50" si="152">(U47-R47)/(P44-M44)</f>
        <v>7.784557121817799E-3</v>
      </c>
      <c r="V50" s="37">
        <f t="shared" ref="V50:W50" si="153">(V47-S47)/(Q44-N44)</f>
        <v>1.4715543292602811E-2</v>
      </c>
      <c r="W50" s="37">
        <f t="shared" si="153"/>
        <v>2.3001820287936455E-2</v>
      </c>
      <c r="X50" s="37">
        <f t="shared" ref="X50" si="154">(X47-U47)/(S44-P44)</f>
        <v>2.9284525790349417E-2</v>
      </c>
      <c r="Y50" s="37">
        <f t="shared" ref="Y50:AH50" si="155">(Y47-V47)/(T44-Q44)</f>
        <v>2.1640607296623614E-2</v>
      </c>
      <c r="Z50" s="37">
        <f t="shared" si="155"/>
        <v>1.7498267498267498E-2</v>
      </c>
      <c r="AA50" s="37">
        <f t="shared" si="155"/>
        <v>1.8647007805724199E-2</v>
      </c>
      <c r="AB50" s="37">
        <f t="shared" si="155"/>
        <v>2.3094532722865609E-2</v>
      </c>
      <c r="AC50" s="37">
        <f t="shared" si="155"/>
        <v>2.4474703603709357E-2</v>
      </c>
      <c r="AD50" s="37">
        <f t="shared" si="155"/>
        <v>2.7059043581270655E-2</v>
      </c>
      <c r="AE50" s="37">
        <f t="shared" si="155"/>
        <v>2.7290198590647022E-2</v>
      </c>
      <c r="AF50" s="37">
        <f t="shared" si="155"/>
        <v>3.5256169829720199E-2</v>
      </c>
      <c r="AG50" s="37">
        <f t="shared" si="155"/>
        <v>2.8139550576962009E-2</v>
      </c>
      <c r="AH50" s="37">
        <f t="shared" si="155"/>
        <v>2.873783922171019E-2</v>
      </c>
    </row>
    <row r="51" spans="1:38" x14ac:dyDescent="0.25">
      <c r="A51" s="19"/>
      <c r="B51" s="172" t="s">
        <v>32</v>
      </c>
      <c r="C51" s="19"/>
      <c r="D51" s="19"/>
      <c r="E51" s="19"/>
      <c r="F51" s="19"/>
      <c r="G51" s="19"/>
      <c r="H51" s="19"/>
      <c r="I51" s="19"/>
      <c r="J51" s="19"/>
      <c r="K51" s="20"/>
      <c r="L51" s="20"/>
      <c r="M51" s="20"/>
      <c r="N51" s="166">
        <f t="shared" ref="N51" si="156">N47-M47</f>
        <v>2</v>
      </c>
      <c r="O51" s="166">
        <f t="shared" ref="O51" si="157">O47-N47</f>
        <v>16</v>
      </c>
      <c r="P51" s="166">
        <f t="shared" ref="P51" si="158">P47-O47</f>
        <v>8</v>
      </c>
      <c r="Q51" s="166">
        <f t="shared" ref="Q51" si="159">Q47-P47</f>
        <v>16</v>
      </c>
      <c r="R51" s="166">
        <f t="shared" ref="R51" si="160">R47-Q47</f>
        <v>7</v>
      </c>
      <c r="S51" s="166">
        <f t="shared" ref="S51" si="161">S47-R47</f>
        <v>11</v>
      </c>
      <c r="T51" s="166">
        <f t="shared" ref="T51" si="162">T47-S47</f>
        <v>28</v>
      </c>
      <c r="U51" s="166">
        <f t="shared" ref="U51" si="163">U47-T47</f>
        <v>35</v>
      </c>
      <c r="V51" s="166">
        <f t="shared" ref="V51" si="164">V47-U47</f>
        <v>49</v>
      </c>
      <c r="W51" s="166">
        <f t="shared" ref="W51" si="165">W47-V47</f>
        <v>55</v>
      </c>
      <c r="X51" s="166">
        <f t="shared" ref="X51" si="166">X47-W47</f>
        <v>72</v>
      </c>
      <c r="Y51" s="166">
        <f t="shared" ref="Y51" si="167">Y47-X47</f>
        <v>64</v>
      </c>
      <c r="Z51" s="166">
        <f t="shared" ref="Z51" si="168">Z47-Y47</f>
        <v>66</v>
      </c>
      <c r="AA51" s="166">
        <f t="shared" ref="AA51" si="169">AA47-Z47</f>
        <v>128</v>
      </c>
      <c r="AB51" s="166">
        <f t="shared" ref="AB51" si="170">AB47-AA47</f>
        <v>149</v>
      </c>
      <c r="AC51" s="166">
        <f t="shared" ref="AC51" si="171">AC47-AB47</f>
        <v>140</v>
      </c>
      <c r="AD51" s="166">
        <f t="shared" ref="AD51" si="172">AD47-AC47</f>
        <v>145</v>
      </c>
      <c r="AE51" s="166">
        <f t="shared" ref="AE51" si="173">AE47-AD47</f>
        <v>141</v>
      </c>
      <c r="AF51" s="166">
        <f t="shared" ref="AF51:AH51" si="174">AF47-AE47</f>
        <v>184</v>
      </c>
      <c r="AG51" s="166">
        <f t="shared" si="174"/>
        <v>92</v>
      </c>
      <c r="AH51" s="166">
        <f t="shared" si="174"/>
        <v>173</v>
      </c>
    </row>
    <row r="52" spans="1:38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20"/>
      <c r="L52" s="20"/>
      <c r="M52" s="20"/>
      <c r="N52" s="33"/>
      <c r="O52" s="33"/>
      <c r="P52" s="33"/>
      <c r="Q52" s="33"/>
      <c r="R52" s="33"/>
      <c r="S52" s="33"/>
      <c r="T52" s="33"/>
      <c r="U52" s="33"/>
      <c r="V52" s="33"/>
    </row>
    <row r="53" spans="1:38" x14ac:dyDescent="0.25">
      <c r="A53" s="63" t="s">
        <v>15</v>
      </c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</row>
    <row r="54" spans="1:38" x14ac:dyDescent="0.25">
      <c r="A54" s="4" t="s">
        <v>15</v>
      </c>
      <c r="B54" s="5" t="s">
        <v>2</v>
      </c>
      <c r="C54" s="5"/>
      <c r="D54" s="6">
        <f>E54-1</f>
        <v>43902</v>
      </c>
      <c r="E54" s="6">
        <f>F54-1</f>
        <v>43903</v>
      </c>
      <c r="F54" s="6">
        <f>G54-1</f>
        <v>43904</v>
      </c>
      <c r="G54" s="6">
        <f>H54-1</f>
        <v>43905</v>
      </c>
      <c r="H54" s="6">
        <f>I54-1</f>
        <v>43906</v>
      </c>
      <c r="I54" s="6">
        <v>43907</v>
      </c>
      <c r="J54" s="35">
        <f t="shared" ref="J54:AD54" si="175">I54+1</f>
        <v>43908</v>
      </c>
      <c r="K54" s="22">
        <f t="shared" si="175"/>
        <v>43909</v>
      </c>
      <c r="L54" s="12">
        <f t="shared" si="175"/>
        <v>43910</v>
      </c>
      <c r="M54" s="12">
        <f t="shared" si="175"/>
        <v>43911</v>
      </c>
      <c r="N54" s="12">
        <f t="shared" si="175"/>
        <v>43912</v>
      </c>
      <c r="O54" s="12">
        <f t="shared" si="175"/>
        <v>43913</v>
      </c>
      <c r="P54" s="12">
        <f t="shared" si="175"/>
        <v>43914</v>
      </c>
      <c r="Q54" s="12">
        <f t="shared" si="175"/>
        <v>43915</v>
      </c>
      <c r="R54" s="12">
        <f t="shared" si="175"/>
        <v>43916</v>
      </c>
      <c r="S54" s="12">
        <f t="shared" si="175"/>
        <v>43917</v>
      </c>
      <c r="T54" s="12">
        <f t="shared" si="175"/>
        <v>43918</v>
      </c>
      <c r="U54" s="12">
        <f t="shared" si="175"/>
        <v>43919</v>
      </c>
      <c r="V54" s="12">
        <f t="shared" si="175"/>
        <v>43920</v>
      </c>
      <c r="W54" s="12">
        <f t="shared" si="175"/>
        <v>43921</v>
      </c>
      <c r="X54" s="12">
        <f t="shared" si="175"/>
        <v>43922</v>
      </c>
      <c r="Y54" s="12">
        <f t="shared" si="175"/>
        <v>43923</v>
      </c>
      <c r="Z54" s="12">
        <f t="shared" si="175"/>
        <v>43924</v>
      </c>
      <c r="AA54" s="12">
        <f t="shared" si="175"/>
        <v>43925</v>
      </c>
      <c r="AB54" s="12">
        <f t="shared" si="175"/>
        <v>43926</v>
      </c>
      <c r="AC54" s="12">
        <f t="shared" si="175"/>
        <v>43927</v>
      </c>
      <c r="AD54" s="12">
        <f t="shared" si="175"/>
        <v>43928</v>
      </c>
    </row>
    <row r="55" spans="1:38" x14ac:dyDescent="0.25">
      <c r="A55" s="4"/>
      <c r="B55" s="4" t="s">
        <v>1</v>
      </c>
      <c r="C55" s="4"/>
      <c r="D55" s="4"/>
      <c r="E55" s="4">
        <v>590</v>
      </c>
      <c r="F55" s="4">
        <v>798</v>
      </c>
      <c r="G55" s="4">
        <v>1391</v>
      </c>
      <c r="H55" s="4">
        <v>1543</v>
      </c>
      <c r="I55" s="4">
        <v>1950</v>
      </c>
      <c r="J55" s="4">
        <v>2626</v>
      </c>
      <c r="K55" s="4">
        <v>3269</v>
      </c>
      <c r="L55" s="4">
        <v>3983</v>
      </c>
      <c r="M55" s="4">
        <v>5018</v>
      </c>
      <c r="N55" s="4">
        <v>5683</v>
      </c>
      <c r="O55" s="4">
        <v>6650</v>
      </c>
      <c r="P55" s="4">
        <v>8077</v>
      </c>
      <c r="Q55" s="4">
        <v>9529</v>
      </c>
      <c r="R55" s="4">
        <v>11568</v>
      </c>
      <c r="S55" s="4">
        <v>14579</v>
      </c>
      <c r="T55" s="4">
        <v>17089</v>
      </c>
      <c r="U55" s="18">
        <v>19522</v>
      </c>
      <c r="V55" s="18">
        <v>22142</v>
      </c>
      <c r="W55" s="18">
        <v>25150</v>
      </c>
      <c r="X55" s="18">
        <v>29474</v>
      </c>
      <c r="Y55" s="18">
        <v>33718</v>
      </c>
      <c r="Z55" s="18">
        <v>38168</v>
      </c>
      <c r="AA55" s="18">
        <v>41903</v>
      </c>
      <c r="AB55" s="18">
        <v>47806</v>
      </c>
      <c r="AC55" s="18">
        <v>51608</v>
      </c>
      <c r="AD55" s="18">
        <v>55242</v>
      </c>
    </row>
    <row r="56" spans="1:38" x14ac:dyDescent="0.25">
      <c r="A56" s="4"/>
      <c r="B56" s="24" t="s">
        <v>17</v>
      </c>
      <c r="C56" s="4"/>
      <c r="D56" s="4"/>
      <c r="E56" s="4"/>
      <c r="F56" s="8">
        <f t="shared" ref="F56:S56" si="176">(F55-E55)/E55</f>
        <v>0.35254237288135593</v>
      </c>
      <c r="G56" s="8">
        <f t="shared" si="176"/>
        <v>0.74310776942355894</v>
      </c>
      <c r="H56" s="8">
        <f t="shared" si="176"/>
        <v>0.10927390366642703</v>
      </c>
      <c r="I56" s="8">
        <f t="shared" si="176"/>
        <v>0.26377187297472454</v>
      </c>
      <c r="J56" s="8">
        <f t="shared" si="176"/>
        <v>0.34666666666666668</v>
      </c>
      <c r="K56" s="8">
        <f t="shared" si="176"/>
        <v>0.24485910129474486</v>
      </c>
      <c r="L56" s="8">
        <f t="shared" si="176"/>
        <v>0.21841541755888652</v>
      </c>
      <c r="M56" s="8">
        <f t="shared" si="176"/>
        <v>0.25985438111975895</v>
      </c>
      <c r="N56" s="8">
        <f t="shared" si="176"/>
        <v>0.13252291749701076</v>
      </c>
      <c r="O56" s="8">
        <f t="shared" si="176"/>
        <v>0.17015660742565547</v>
      </c>
      <c r="P56" s="8">
        <f t="shared" si="176"/>
        <v>0.21458646616541355</v>
      </c>
      <c r="Q56" s="8">
        <f t="shared" si="176"/>
        <v>0.17976971647889067</v>
      </c>
      <c r="R56" s="8">
        <f t="shared" si="176"/>
        <v>0.21397838178192885</v>
      </c>
      <c r="S56" s="8">
        <f t="shared" si="176"/>
        <v>0.26028699861687415</v>
      </c>
      <c r="T56" s="8">
        <f t="shared" ref="T56" si="177">(T55-S55)/S55</f>
        <v>0.17216544344605253</v>
      </c>
      <c r="U56" s="8">
        <f t="shared" ref="U56:AD56" si="178">(U55-T55)/T55</f>
        <v>0.14237228626601908</v>
      </c>
      <c r="V56" s="8">
        <f t="shared" si="178"/>
        <v>0.13420756070074788</v>
      </c>
      <c r="W56" s="8">
        <f t="shared" si="178"/>
        <v>0.13585042001625869</v>
      </c>
      <c r="X56" s="8">
        <f t="shared" si="178"/>
        <v>0.17192842942345923</v>
      </c>
      <c r="Y56" s="8">
        <f t="shared" si="178"/>
        <v>0.14399131437877452</v>
      </c>
      <c r="Z56" s="8">
        <f t="shared" si="178"/>
        <v>0.13197698558633372</v>
      </c>
      <c r="AA56" s="8">
        <f t="shared" si="178"/>
        <v>9.7856843429050516E-2</v>
      </c>
      <c r="AB56" s="8">
        <f t="shared" si="178"/>
        <v>0.14087296852254017</v>
      </c>
      <c r="AC56" s="8">
        <f t="shared" si="178"/>
        <v>7.9529766138141653E-2</v>
      </c>
      <c r="AD56" s="8">
        <f t="shared" si="178"/>
        <v>7.0415439466749344E-2</v>
      </c>
    </row>
    <row r="57" spans="1:38" x14ac:dyDescent="0.25">
      <c r="A57" s="4"/>
      <c r="B57" s="65" t="s">
        <v>49</v>
      </c>
      <c r="C57" s="24">
        <v>66</v>
      </c>
      <c r="D57" s="4"/>
      <c r="E57" s="4"/>
      <c r="F57" s="8"/>
      <c r="G57" s="8"/>
      <c r="H57" s="8"/>
      <c r="I57" s="8"/>
      <c r="J57" s="66">
        <f>(J55-I55)/$C57</f>
        <v>10.242424242424242</v>
      </c>
      <c r="K57" s="66">
        <f t="shared" ref="K57:Z57" si="179">(K55-J55)/$C57</f>
        <v>9.7424242424242422</v>
      </c>
      <c r="L57" s="66">
        <f t="shared" si="179"/>
        <v>10.818181818181818</v>
      </c>
      <c r="M57" s="66">
        <f t="shared" si="179"/>
        <v>15.681818181818182</v>
      </c>
      <c r="N57" s="66">
        <f t="shared" si="179"/>
        <v>10.075757575757576</v>
      </c>
      <c r="O57" s="66">
        <f t="shared" si="179"/>
        <v>14.651515151515152</v>
      </c>
      <c r="P57" s="66">
        <f t="shared" si="179"/>
        <v>21.621212121212121</v>
      </c>
      <c r="Q57" s="66">
        <f t="shared" si="179"/>
        <v>22</v>
      </c>
      <c r="R57" s="66">
        <f t="shared" si="179"/>
        <v>30.893939393939394</v>
      </c>
      <c r="S57" s="66">
        <f t="shared" si="179"/>
        <v>45.621212121212125</v>
      </c>
      <c r="T57" s="66">
        <f t="shared" si="179"/>
        <v>38.030303030303031</v>
      </c>
      <c r="U57" s="66">
        <f t="shared" si="179"/>
        <v>36.863636363636367</v>
      </c>
      <c r="V57" s="66">
        <f t="shared" si="179"/>
        <v>39.696969696969695</v>
      </c>
      <c r="W57" s="66">
        <f t="shared" si="179"/>
        <v>45.575757575757578</v>
      </c>
      <c r="X57" s="66">
        <f t="shared" si="179"/>
        <v>65.515151515151516</v>
      </c>
      <c r="Y57" s="66">
        <f t="shared" si="179"/>
        <v>64.303030303030297</v>
      </c>
      <c r="Z57" s="66">
        <f t="shared" si="179"/>
        <v>67.424242424242422</v>
      </c>
      <c r="AA57" s="66">
        <f t="shared" ref="AA57:AB57" si="180">(AA55-Z55)/$C57</f>
        <v>56.590909090909093</v>
      </c>
      <c r="AB57" s="66">
        <f t="shared" si="180"/>
        <v>89.439393939393938</v>
      </c>
      <c r="AC57" s="66">
        <f t="shared" ref="AC57:AD57" si="181">(AC55-AB55)/$C57</f>
        <v>57.606060606060609</v>
      </c>
      <c r="AD57" s="66">
        <f t="shared" si="181"/>
        <v>55.060606060606062</v>
      </c>
    </row>
    <row r="58" spans="1:38" x14ac:dyDescent="0.25">
      <c r="A58" s="4"/>
      <c r="B58" s="4" t="s">
        <v>149</v>
      </c>
      <c r="C58" s="4"/>
      <c r="D58" s="4"/>
      <c r="E58" s="4"/>
      <c r="F58" s="4">
        <v>21</v>
      </c>
      <c r="G58" s="4">
        <v>25</v>
      </c>
      <c r="H58" s="4">
        <v>55</v>
      </c>
      <c r="I58" s="4">
        <v>60</v>
      </c>
      <c r="J58" s="4">
        <v>103</v>
      </c>
      <c r="K58" s="4">
        <v>144</v>
      </c>
      <c r="L58" s="4">
        <v>177</v>
      </c>
      <c r="M58" s="4">
        <v>233</v>
      </c>
      <c r="N58" s="4">
        <v>281</v>
      </c>
      <c r="O58" s="4">
        <v>335</v>
      </c>
      <c r="P58" s="4">
        <v>422</v>
      </c>
      <c r="Q58" s="4">
        <v>465</v>
      </c>
      <c r="R58" s="4">
        <v>578</v>
      </c>
      <c r="S58" s="4">
        <v>759</v>
      </c>
      <c r="T58" s="4">
        <v>1019</v>
      </c>
      <c r="U58" s="18">
        <v>1228</v>
      </c>
      <c r="V58" s="18">
        <v>1408</v>
      </c>
      <c r="W58" s="18">
        <v>1789</v>
      </c>
      <c r="X58" s="18">
        <v>2352</v>
      </c>
      <c r="Y58" s="18">
        <v>2921</v>
      </c>
      <c r="Z58" s="18">
        <v>3605</v>
      </c>
      <c r="AA58" s="18">
        <v>4313</v>
      </c>
      <c r="AB58" s="18">
        <v>4932</v>
      </c>
      <c r="AC58" s="18">
        <v>5373</v>
      </c>
      <c r="AD58" s="18">
        <v>6159</v>
      </c>
    </row>
    <row r="59" spans="1:38" x14ac:dyDescent="0.25">
      <c r="A59" s="4"/>
      <c r="B59" s="4"/>
      <c r="C59" s="4"/>
      <c r="D59" s="4"/>
      <c r="E59" s="4"/>
      <c r="F59" s="8"/>
      <c r="G59" s="8">
        <f t="shared" ref="G59:S59" si="182">(G58-F58)/F58</f>
        <v>0.19047619047619047</v>
      </c>
      <c r="H59" s="8">
        <f t="shared" si="182"/>
        <v>1.2</v>
      </c>
      <c r="I59" s="8">
        <f t="shared" si="182"/>
        <v>9.0909090909090912E-2</v>
      </c>
      <c r="J59" s="8">
        <f t="shared" si="182"/>
        <v>0.71666666666666667</v>
      </c>
      <c r="K59" s="8">
        <f t="shared" si="182"/>
        <v>0.39805825242718446</v>
      </c>
      <c r="L59" s="8">
        <f t="shared" si="182"/>
        <v>0.22916666666666666</v>
      </c>
      <c r="M59" s="8">
        <f t="shared" si="182"/>
        <v>0.31638418079096048</v>
      </c>
      <c r="N59" s="8">
        <f t="shared" si="182"/>
        <v>0.20600858369098712</v>
      </c>
      <c r="O59" s="8">
        <f t="shared" si="182"/>
        <v>0.19217081850533807</v>
      </c>
      <c r="P59" s="8">
        <f t="shared" si="182"/>
        <v>0.25970149253731345</v>
      </c>
      <c r="Q59" s="8">
        <f t="shared" si="182"/>
        <v>0.1018957345971564</v>
      </c>
      <c r="R59" s="8">
        <f t="shared" si="182"/>
        <v>0.24301075268817204</v>
      </c>
      <c r="S59" s="8">
        <f t="shared" si="182"/>
        <v>0.31314878892733566</v>
      </c>
      <c r="T59" s="8">
        <f t="shared" ref="T59" si="183">(T58-S58)/S58</f>
        <v>0.34255599472990778</v>
      </c>
      <c r="U59" s="8">
        <f t="shared" ref="U59:AD59" si="184">(U58-T58)/T58</f>
        <v>0.20510304219823355</v>
      </c>
      <c r="V59" s="8">
        <f t="shared" si="184"/>
        <v>0.1465798045602606</v>
      </c>
      <c r="W59" s="8">
        <f t="shared" si="184"/>
        <v>0.27059659090909088</v>
      </c>
      <c r="X59" s="8">
        <f t="shared" si="184"/>
        <v>0.31470095025153716</v>
      </c>
      <c r="Y59" s="8">
        <f t="shared" si="184"/>
        <v>0.241921768707483</v>
      </c>
      <c r="Z59" s="8">
        <f t="shared" si="184"/>
        <v>0.23416638137624102</v>
      </c>
      <c r="AA59" s="8">
        <f t="shared" si="184"/>
        <v>0.19639389736477114</v>
      </c>
      <c r="AB59" s="8">
        <f t="shared" si="184"/>
        <v>0.14351959193137029</v>
      </c>
      <c r="AC59" s="8">
        <f t="shared" si="184"/>
        <v>8.9416058394160586E-2</v>
      </c>
      <c r="AD59" s="8">
        <f t="shared" si="184"/>
        <v>0.14628699050809604</v>
      </c>
    </row>
    <row r="60" spans="1:38" x14ac:dyDescent="0.25">
      <c r="A60" s="4"/>
      <c r="B60" s="4" t="s">
        <v>8</v>
      </c>
      <c r="C60" s="4"/>
      <c r="D60" s="4"/>
      <c r="E60" s="4"/>
      <c r="F60" s="8"/>
      <c r="G60" s="8"/>
      <c r="H60" s="8"/>
      <c r="I60" s="8"/>
      <c r="J60" s="8"/>
      <c r="K60" s="15">
        <f t="shared" ref="K60:S60" si="185">K58/E55</f>
        <v>0.2440677966101695</v>
      </c>
      <c r="L60" s="15">
        <f t="shared" si="185"/>
        <v>0.22180451127819548</v>
      </c>
      <c r="M60" s="15">
        <f t="shared" si="185"/>
        <v>0.16750539180445723</v>
      </c>
      <c r="N60" s="15">
        <f t="shared" si="185"/>
        <v>0.18211276733635776</v>
      </c>
      <c r="O60" s="15">
        <f t="shared" si="185"/>
        <v>0.1717948717948718</v>
      </c>
      <c r="P60" s="15">
        <f t="shared" si="185"/>
        <v>0.16070068545316071</v>
      </c>
      <c r="Q60" s="15">
        <f t="shared" si="185"/>
        <v>0.14224533496482106</v>
      </c>
      <c r="R60" s="15">
        <f t="shared" si="185"/>
        <v>0.14511674617122772</v>
      </c>
      <c r="S60" s="15">
        <f t="shared" si="185"/>
        <v>0.15125548027102431</v>
      </c>
      <c r="T60" s="15">
        <f t="shared" ref="T60" si="186">T58/N55</f>
        <v>0.17930670420552525</v>
      </c>
      <c r="U60" s="15">
        <f t="shared" ref="U60:AD60" si="187">U58/O55</f>
        <v>0.18466165413533833</v>
      </c>
      <c r="V60" s="15">
        <f t="shared" si="187"/>
        <v>0.17432214931286369</v>
      </c>
      <c r="W60" s="15">
        <f t="shared" si="187"/>
        <v>0.1877426802392696</v>
      </c>
      <c r="X60" s="15">
        <f t="shared" si="187"/>
        <v>0.2033195020746888</v>
      </c>
      <c r="Y60" s="15">
        <f t="shared" si="187"/>
        <v>0.20035667741271693</v>
      </c>
      <c r="Z60" s="15">
        <f t="shared" si="187"/>
        <v>0.21095441512083796</v>
      </c>
      <c r="AA60" s="15">
        <f t="shared" si="187"/>
        <v>0.22093023255813954</v>
      </c>
      <c r="AB60" s="15">
        <f t="shared" si="187"/>
        <v>0.22274410622346671</v>
      </c>
      <c r="AC60" s="15">
        <f t="shared" si="187"/>
        <v>0.21363817097415508</v>
      </c>
      <c r="AD60" s="15">
        <f t="shared" si="187"/>
        <v>0.20896383253036574</v>
      </c>
    </row>
    <row r="61" spans="1:38" x14ac:dyDescent="0.25">
      <c r="A61" s="19"/>
      <c r="B61" s="19"/>
      <c r="C61" s="19"/>
      <c r="D61" s="19"/>
      <c r="E61" s="19"/>
      <c r="F61" s="20"/>
      <c r="G61" s="20"/>
      <c r="H61" s="20"/>
      <c r="I61" s="20"/>
      <c r="J61" s="20"/>
      <c r="K61" s="21"/>
      <c r="L61" s="37">
        <f t="shared" ref="L61" si="188">(L58-I58)/(G55-D55)</f>
        <v>8.4112149532710276E-2</v>
      </c>
      <c r="M61" s="37">
        <f t="shared" ref="M61" si="189">(M58-J58)/(H55-E55)</f>
        <v>0.13641133263378805</v>
      </c>
      <c r="N61" s="37">
        <f t="shared" ref="N61" si="190">(N58-K58)/(I55-F55)</f>
        <v>0.1189236111111111</v>
      </c>
      <c r="O61" s="37">
        <f t="shared" ref="O61" si="191">(O58-L58)/(J55-G55)</f>
        <v>0.12793522267206478</v>
      </c>
      <c r="P61" s="37">
        <f t="shared" ref="P61" si="192">(P58-M58)/(K55-H55)</f>
        <v>0.10950173812282735</v>
      </c>
      <c r="Q61" s="37">
        <f t="shared" ref="Q61" si="193">(Q58-N58)/(L55-I55)</f>
        <v>9.0506640432857846E-2</v>
      </c>
      <c r="R61" s="37">
        <f t="shared" ref="R61" si="194">(R58-O58)/(M55-J55)</f>
        <v>0.10158862876254181</v>
      </c>
      <c r="S61" s="37">
        <f t="shared" ref="S61" si="195">(S58-P58)/(N55-K55)</f>
        <v>0.13960231980115989</v>
      </c>
      <c r="T61" s="37">
        <f t="shared" ref="T61" si="196">(T58-Q58)/(O55-L55)</f>
        <v>0.20772403449568805</v>
      </c>
      <c r="U61" s="37">
        <f t="shared" ref="U61:AD61" si="197">(U58-R58)/(P55-M55)</f>
        <v>0.21248774109186008</v>
      </c>
      <c r="V61" s="37">
        <f t="shared" si="197"/>
        <v>0.1687467498699948</v>
      </c>
      <c r="W61" s="37">
        <f t="shared" si="197"/>
        <v>0.156567710451403</v>
      </c>
      <c r="X61" s="37">
        <f t="shared" si="197"/>
        <v>0.17286988618886495</v>
      </c>
      <c r="Y61" s="37">
        <f t="shared" si="197"/>
        <v>0.20013227513227513</v>
      </c>
      <c r="Z61" s="37">
        <f t="shared" si="197"/>
        <v>0.22831279859190345</v>
      </c>
      <c r="AA61" s="37">
        <f t="shared" si="197"/>
        <v>0.25928864207325136</v>
      </c>
      <c r="AB61" s="37">
        <f t="shared" si="197"/>
        <v>0.24947277012777572</v>
      </c>
      <c r="AC61" s="37">
        <f t="shared" si="197"/>
        <v>0.17765273311897106</v>
      </c>
      <c r="AD61" s="37">
        <f t="shared" si="197"/>
        <v>0.15946786454733933</v>
      </c>
    </row>
    <row r="62" spans="1:38" x14ac:dyDescent="0.25">
      <c r="A62" s="19"/>
      <c r="B62" s="172" t="s">
        <v>32</v>
      </c>
      <c r="C62" s="19"/>
      <c r="D62" s="19"/>
      <c r="E62" s="19"/>
      <c r="F62" s="20"/>
      <c r="G62" s="20"/>
      <c r="H62" s="34">
        <f t="shared" ref="H62" si="198">H58-G58</f>
        <v>30</v>
      </c>
      <c r="I62" s="34">
        <f t="shared" ref="I62" si="199">I58-H58</f>
        <v>5</v>
      </c>
      <c r="J62" s="34">
        <f t="shared" ref="J62" si="200">J58-I58</f>
        <v>43</v>
      </c>
      <c r="K62" s="34">
        <f t="shared" ref="K62" si="201">K58-J58</f>
        <v>41</v>
      </c>
      <c r="L62" s="34">
        <f t="shared" ref="L62" si="202">L58-K58</f>
        <v>33</v>
      </c>
      <c r="M62" s="34">
        <f t="shared" ref="M62" si="203">M58-L58</f>
        <v>56</v>
      </c>
      <c r="N62" s="34">
        <f t="shared" ref="N62" si="204">N58-M58</f>
        <v>48</v>
      </c>
      <c r="O62" s="34">
        <f t="shared" ref="O62" si="205">O58-N58</f>
        <v>54</v>
      </c>
      <c r="P62" s="34">
        <f t="shared" ref="P62" si="206">P58-O58</f>
        <v>87</v>
      </c>
      <c r="Q62" s="34">
        <f t="shared" ref="Q62" si="207">Q58-P58</f>
        <v>43</v>
      </c>
      <c r="R62" s="34">
        <f t="shared" ref="R62" si="208">R58-Q58</f>
        <v>113</v>
      </c>
      <c r="S62" s="34">
        <f t="shared" ref="S62" si="209">S58-R58</f>
        <v>181</v>
      </c>
      <c r="T62" s="34">
        <f t="shared" ref="T62" si="210">T58-S58</f>
        <v>260</v>
      </c>
      <c r="U62" s="34">
        <f t="shared" ref="U62" si="211">U58-T58</f>
        <v>209</v>
      </c>
      <c r="V62" s="34">
        <f t="shared" ref="V62" si="212">V58-U58</f>
        <v>180</v>
      </c>
      <c r="W62" s="34">
        <f t="shared" ref="W62" si="213">W58-V58</f>
        <v>381</v>
      </c>
      <c r="X62" s="34">
        <f t="shared" ref="X62" si="214">X58-W58</f>
        <v>563</v>
      </c>
      <c r="Y62" s="34">
        <f t="shared" ref="Y62" si="215">Y58-X58</f>
        <v>569</v>
      </c>
      <c r="Z62" s="34">
        <f t="shared" ref="Z62" si="216">Z58-Y58</f>
        <v>684</v>
      </c>
      <c r="AA62" s="34">
        <f t="shared" ref="AA62" si="217">AA58-Z58</f>
        <v>708</v>
      </c>
      <c r="AB62" s="34">
        <f t="shared" ref="AB62:AD62" si="218">AB58-AA58</f>
        <v>619</v>
      </c>
      <c r="AC62" s="34">
        <f t="shared" si="218"/>
        <v>441</v>
      </c>
      <c r="AD62" s="34">
        <f t="shared" si="218"/>
        <v>786</v>
      </c>
    </row>
    <row r="63" spans="1:38" x14ac:dyDescent="0.25">
      <c r="A63" s="19"/>
      <c r="B63" s="19"/>
      <c r="C63" s="19"/>
      <c r="D63" s="19"/>
      <c r="E63" s="19"/>
      <c r="F63" s="20"/>
      <c r="G63" s="20"/>
      <c r="H63" s="20"/>
      <c r="I63" s="20"/>
      <c r="J63" s="20"/>
      <c r="K63" s="21"/>
      <c r="L63" s="21"/>
      <c r="M63" s="19"/>
      <c r="N63" s="19"/>
      <c r="O63" s="19"/>
      <c r="P63" s="19"/>
      <c r="Q63" s="19"/>
      <c r="R63" s="19"/>
      <c r="S63" s="19"/>
      <c r="T63" s="19"/>
    </row>
    <row r="64" spans="1:38" x14ac:dyDescent="0.25">
      <c r="A64" s="62" t="s">
        <v>19</v>
      </c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62"/>
      <c r="AL64" s="62"/>
    </row>
    <row r="65" spans="1:38" x14ac:dyDescent="0.25">
      <c r="A65" s="4" t="s">
        <v>19</v>
      </c>
      <c r="B65" s="4" t="s">
        <v>2</v>
      </c>
      <c r="C65" s="4"/>
      <c r="D65" s="6">
        <f t="shared" ref="D65:K65" si="219">E65-1</f>
        <v>43898</v>
      </c>
      <c r="E65" s="6">
        <f t="shared" si="219"/>
        <v>43899</v>
      </c>
      <c r="F65" s="6">
        <f t="shared" si="219"/>
        <v>43900</v>
      </c>
      <c r="G65" s="6">
        <f t="shared" si="219"/>
        <v>43901</v>
      </c>
      <c r="H65" s="6">
        <f t="shared" si="219"/>
        <v>43902</v>
      </c>
      <c r="I65" s="6">
        <f t="shared" si="219"/>
        <v>43903</v>
      </c>
      <c r="J65" s="6">
        <f t="shared" si="219"/>
        <v>43904</v>
      </c>
      <c r="K65" s="6">
        <f t="shared" si="219"/>
        <v>43905</v>
      </c>
      <c r="L65" s="6">
        <v>43906</v>
      </c>
      <c r="M65" s="6">
        <f t="shared" ref="M65:AB65" si="220">L65+1</f>
        <v>43907</v>
      </c>
      <c r="N65" s="6">
        <f t="shared" si="220"/>
        <v>43908</v>
      </c>
      <c r="O65" s="6">
        <f t="shared" si="220"/>
        <v>43909</v>
      </c>
      <c r="P65" s="6">
        <f t="shared" si="220"/>
        <v>43910</v>
      </c>
      <c r="Q65" s="6">
        <f t="shared" si="220"/>
        <v>43911</v>
      </c>
      <c r="R65" s="6">
        <f t="shared" si="220"/>
        <v>43912</v>
      </c>
      <c r="S65" s="6">
        <f t="shared" si="220"/>
        <v>43913</v>
      </c>
      <c r="T65" s="6">
        <f t="shared" si="220"/>
        <v>43914</v>
      </c>
      <c r="U65" s="6">
        <f t="shared" si="220"/>
        <v>43915</v>
      </c>
      <c r="V65" s="6">
        <f t="shared" si="220"/>
        <v>43916</v>
      </c>
      <c r="W65" s="6">
        <f t="shared" si="220"/>
        <v>43917</v>
      </c>
      <c r="X65" s="6">
        <f t="shared" si="220"/>
        <v>43918</v>
      </c>
      <c r="Y65" s="6">
        <f t="shared" si="220"/>
        <v>43919</v>
      </c>
      <c r="Z65" s="12">
        <f t="shared" si="220"/>
        <v>43920</v>
      </c>
      <c r="AA65" s="12">
        <f t="shared" si="220"/>
        <v>43921</v>
      </c>
      <c r="AB65" s="12">
        <f t="shared" si="220"/>
        <v>43922</v>
      </c>
      <c r="AC65" s="12">
        <f t="shared" ref="AC65" si="221">AB65+1</f>
        <v>43923</v>
      </c>
      <c r="AD65" s="12">
        <f t="shared" ref="AD65" si="222">AC65+1</f>
        <v>43924</v>
      </c>
      <c r="AE65" s="12">
        <f t="shared" ref="AE65" si="223">AD65+1</f>
        <v>43925</v>
      </c>
      <c r="AF65" s="12">
        <f t="shared" ref="AF65:AH65" si="224">AE65+1</f>
        <v>43926</v>
      </c>
      <c r="AG65" s="12">
        <f t="shared" si="224"/>
        <v>43927</v>
      </c>
      <c r="AH65" s="12">
        <f t="shared" si="224"/>
        <v>43928</v>
      </c>
      <c r="AI65" s="12">
        <f t="shared" ref="AI65" si="225">AH65+1</f>
        <v>43929</v>
      </c>
      <c r="AJ65" s="12">
        <f t="shared" ref="AJ65" si="226">AI65+1</f>
        <v>43930</v>
      </c>
      <c r="AK65" s="12">
        <f t="shared" ref="AK65" si="227">AJ65+1</f>
        <v>43931</v>
      </c>
      <c r="AL65" s="12">
        <f t="shared" ref="AL65" si="228">AK65+1</f>
        <v>43932</v>
      </c>
    </row>
    <row r="66" spans="1:38" x14ac:dyDescent="0.25">
      <c r="A66" s="4"/>
      <c r="B66" s="27" t="s">
        <v>1</v>
      </c>
      <c r="C66" s="7">
        <v>0.04</v>
      </c>
      <c r="D66" s="4"/>
      <c r="E66" s="4">
        <v>1231</v>
      </c>
      <c r="F66" s="4">
        <v>1695</v>
      </c>
      <c r="G66" s="4">
        <v>2277</v>
      </c>
      <c r="H66" s="4">
        <v>3146</v>
      </c>
      <c r="I66" s="28">
        <v>5232</v>
      </c>
      <c r="J66" s="4">
        <v>6391</v>
      </c>
      <c r="K66" s="4">
        <v>7553</v>
      </c>
      <c r="L66" s="4">
        <v>9191</v>
      </c>
      <c r="M66" s="4">
        <v>11178</v>
      </c>
      <c r="N66" s="4">
        <v>13716</v>
      </c>
      <c r="O66" s="4">
        <v>17213</v>
      </c>
      <c r="P66" s="4">
        <v>20071</v>
      </c>
      <c r="Q66" s="27">
        <v>23000</v>
      </c>
      <c r="R66" s="4">
        <v>29843</v>
      </c>
      <c r="S66" s="4">
        <v>33089</v>
      </c>
      <c r="T66" s="4">
        <v>39669</v>
      </c>
      <c r="U66" s="4">
        <v>47610</v>
      </c>
      <c r="V66" s="4">
        <v>56188</v>
      </c>
      <c r="W66" s="4">
        <v>64059</v>
      </c>
      <c r="X66" s="4">
        <v>72248</v>
      </c>
      <c r="Y66" s="4">
        <v>78795</v>
      </c>
      <c r="Z66" s="4">
        <v>85195</v>
      </c>
      <c r="AA66" s="4">
        <v>94417</v>
      </c>
      <c r="AB66" s="4">
        <v>102136</v>
      </c>
      <c r="AC66" s="4">
        <v>110238</v>
      </c>
      <c r="AD66" s="4">
        <v>119199</v>
      </c>
      <c r="AE66" s="4">
        <v>126168</v>
      </c>
      <c r="AF66" s="4">
        <v>131646</v>
      </c>
      <c r="AG66" s="4">
        <v>136675</v>
      </c>
      <c r="AH66" s="4">
        <v>141942</v>
      </c>
    </row>
    <row r="67" spans="1:38" x14ac:dyDescent="0.25">
      <c r="A67" s="4"/>
      <c r="B67" s="24" t="s">
        <v>17</v>
      </c>
      <c r="C67" s="4"/>
      <c r="D67" s="4"/>
      <c r="E67" s="4"/>
      <c r="F67" s="8">
        <f t="shared" ref="F67:N67" si="229">(F66-E66)/E66</f>
        <v>0.37692932575142163</v>
      </c>
      <c r="G67" s="8">
        <f t="shared" si="229"/>
        <v>0.3433628318584071</v>
      </c>
      <c r="H67" s="8">
        <f t="shared" si="229"/>
        <v>0.38164251207729466</v>
      </c>
      <c r="I67" s="8">
        <f t="shared" si="229"/>
        <v>0.66306420851875403</v>
      </c>
      <c r="J67" s="8">
        <f t="shared" si="229"/>
        <v>0.22152140672782875</v>
      </c>
      <c r="K67" s="8">
        <f t="shared" si="229"/>
        <v>0.18181818181818182</v>
      </c>
      <c r="L67" s="8">
        <f t="shared" si="229"/>
        <v>0.21686746987951808</v>
      </c>
      <c r="M67" s="8">
        <f t="shared" si="229"/>
        <v>0.21618975084321618</v>
      </c>
      <c r="N67" s="8">
        <f t="shared" si="229"/>
        <v>0.22705314009661837</v>
      </c>
      <c r="O67" s="8">
        <f t="shared" ref="O67" si="230">(O66-N66)/N66</f>
        <v>0.25495771361913094</v>
      </c>
      <c r="P67" s="8">
        <f t="shared" ref="P67:AC67" si="231">(P66-O66)/O66</f>
        <v>0.16603729739150641</v>
      </c>
      <c r="Q67" s="8">
        <f t="shared" si="231"/>
        <v>0.14593194160729411</v>
      </c>
      <c r="R67" s="8">
        <f t="shared" si="231"/>
        <v>0.29752173913043478</v>
      </c>
      <c r="S67" s="8">
        <f t="shared" si="231"/>
        <v>0.10876922561404684</v>
      </c>
      <c r="T67" s="8">
        <f t="shared" si="231"/>
        <v>0.19885762640152316</v>
      </c>
      <c r="U67" s="8">
        <f t="shared" si="231"/>
        <v>0.20018150192845799</v>
      </c>
      <c r="V67" s="8">
        <f t="shared" si="231"/>
        <v>0.18017223272421759</v>
      </c>
      <c r="W67" s="8">
        <f t="shared" si="231"/>
        <v>0.14008329180607959</v>
      </c>
      <c r="X67" s="8">
        <f t="shared" si="231"/>
        <v>0.12783527685415008</v>
      </c>
      <c r="Y67" s="8">
        <f t="shared" si="231"/>
        <v>9.0618425423541135E-2</v>
      </c>
      <c r="Z67" s="8">
        <f t="shared" si="231"/>
        <v>8.1223427882479854E-2</v>
      </c>
      <c r="AA67" s="8">
        <f t="shared" si="231"/>
        <v>0.10824578907212865</v>
      </c>
      <c r="AB67" s="8">
        <f t="shared" si="231"/>
        <v>8.1754345086160335E-2</v>
      </c>
      <c r="AC67" s="8">
        <f t="shared" si="231"/>
        <v>7.932560507558549E-2</v>
      </c>
      <c r="AD67" s="8">
        <f t="shared" ref="AD67" si="232">(AD66-AC66)/AC66</f>
        <v>8.1287759211887009E-2</v>
      </c>
      <c r="AE67" s="8">
        <f t="shared" ref="AE67" si="233">(AE66-AD66)/AD66</f>
        <v>5.8465255581003198E-2</v>
      </c>
      <c r="AF67" s="8">
        <f t="shared" ref="AF67:AH67" si="234">(AF66-AE66)/AE66</f>
        <v>4.3418299410310064E-2</v>
      </c>
      <c r="AG67" s="8">
        <f t="shared" si="234"/>
        <v>3.8200932804642755E-2</v>
      </c>
      <c r="AH67" s="8">
        <f t="shared" si="234"/>
        <v>3.8536674593012618E-2</v>
      </c>
    </row>
    <row r="68" spans="1:38" x14ac:dyDescent="0.25">
      <c r="A68" s="4"/>
      <c r="B68" s="65" t="s">
        <v>49</v>
      </c>
      <c r="C68" s="24">
        <v>46</v>
      </c>
      <c r="D68" s="4"/>
      <c r="E68" s="4"/>
      <c r="F68" s="8"/>
      <c r="G68" s="8"/>
      <c r="H68" s="8"/>
      <c r="I68" s="66">
        <f>(I66-H66)/$C68</f>
        <v>45.347826086956523</v>
      </c>
      <c r="J68" s="66">
        <f>(J66-I66)/$C68</f>
        <v>25.195652173913043</v>
      </c>
      <c r="K68" s="66">
        <f t="shared" ref="K68:AC68" si="235">(K66-J66)/$C68</f>
        <v>25.260869565217391</v>
      </c>
      <c r="L68" s="66">
        <f t="shared" si="235"/>
        <v>35.608695652173914</v>
      </c>
      <c r="M68" s="66">
        <f t="shared" si="235"/>
        <v>43.195652173913047</v>
      </c>
      <c r="N68" s="66">
        <f t="shared" si="235"/>
        <v>55.173913043478258</v>
      </c>
      <c r="O68" s="66">
        <f t="shared" si="235"/>
        <v>76.021739130434781</v>
      </c>
      <c r="P68" s="66">
        <f t="shared" si="235"/>
        <v>62.130434782608695</v>
      </c>
      <c r="Q68" s="66">
        <f t="shared" si="235"/>
        <v>63.673913043478258</v>
      </c>
      <c r="R68" s="66">
        <f t="shared" si="235"/>
        <v>148.7608695652174</v>
      </c>
      <c r="S68" s="66">
        <f t="shared" si="235"/>
        <v>70.565217391304344</v>
      </c>
      <c r="T68" s="66">
        <f t="shared" si="235"/>
        <v>143.04347826086956</v>
      </c>
      <c r="U68" s="66">
        <f t="shared" si="235"/>
        <v>172.63043478260869</v>
      </c>
      <c r="V68" s="66">
        <f t="shared" si="235"/>
        <v>186.47826086956522</v>
      </c>
      <c r="W68" s="66">
        <f t="shared" si="235"/>
        <v>171.10869565217391</v>
      </c>
      <c r="X68" s="66">
        <f t="shared" si="235"/>
        <v>178.02173913043478</v>
      </c>
      <c r="Y68" s="66">
        <f t="shared" si="235"/>
        <v>142.32608695652175</v>
      </c>
      <c r="Z68" s="66">
        <f t="shared" si="235"/>
        <v>139.13043478260869</v>
      </c>
      <c r="AA68" s="66">
        <f t="shared" si="235"/>
        <v>200.47826086956522</v>
      </c>
      <c r="AB68" s="66">
        <f t="shared" si="235"/>
        <v>167.80434782608697</v>
      </c>
      <c r="AC68" s="66">
        <f t="shared" si="235"/>
        <v>176.13043478260869</v>
      </c>
      <c r="AD68" s="66">
        <f t="shared" ref="AD68:AF68" si="236">(AD66-AC66)/$C68</f>
        <v>194.80434782608697</v>
      </c>
      <c r="AE68" s="66">
        <f t="shared" si="236"/>
        <v>151.5</v>
      </c>
      <c r="AF68" s="66">
        <f t="shared" si="236"/>
        <v>119.08695652173913</v>
      </c>
      <c r="AG68" s="66">
        <f t="shared" ref="AG68:AH68" si="237">(AG66-AF66)/$C68</f>
        <v>109.32608695652173</v>
      </c>
      <c r="AH68" s="66">
        <f t="shared" si="237"/>
        <v>114.5</v>
      </c>
    </row>
    <row r="69" spans="1:38" x14ac:dyDescent="0.25">
      <c r="A69" s="4"/>
      <c r="B69" s="27" t="s">
        <v>149</v>
      </c>
      <c r="C69" s="4"/>
      <c r="D69" s="4"/>
      <c r="E69" s="4"/>
      <c r="F69" s="8"/>
      <c r="G69" s="8"/>
      <c r="H69" s="8"/>
      <c r="I69" s="4">
        <v>133</v>
      </c>
      <c r="J69" s="4">
        <v>196</v>
      </c>
      <c r="K69" s="4">
        <v>288</v>
      </c>
      <c r="L69" s="4">
        <v>309</v>
      </c>
      <c r="M69" s="4">
        <v>491</v>
      </c>
      <c r="N69" s="4">
        <v>598</v>
      </c>
      <c r="O69" s="4">
        <v>767</v>
      </c>
      <c r="P69" s="4">
        <v>1002</v>
      </c>
      <c r="Q69" s="27">
        <v>1378</v>
      </c>
      <c r="R69" s="4">
        <v>1772</v>
      </c>
      <c r="S69" s="4">
        <v>2182</v>
      </c>
      <c r="T69" s="4">
        <v>2994</v>
      </c>
      <c r="U69" s="4">
        <v>3650</v>
      </c>
      <c r="V69" s="4">
        <v>4386</v>
      </c>
      <c r="W69" s="4">
        <v>5138</v>
      </c>
      <c r="X69" s="4">
        <v>5982</v>
      </c>
      <c r="Y69" s="4">
        <v>6803</v>
      </c>
      <c r="Z69" s="4">
        <v>7716</v>
      </c>
      <c r="AA69" s="4">
        <v>8464</v>
      </c>
      <c r="AB69" s="4">
        <v>9387</v>
      </c>
      <c r="AC69" s="4">
        <v>10348</v>
      </c>
      <c r="AD69" s="4">
        <v>11198</v>
      </c>
      <c r="AE69" s="4">
        <v>11947</v>
      </c>
      <c r="AF69" s="4">
        <v>12641</v>
      </c>
      <c r="AG69" s="4">
        <v>13193</v>
      </c>
      <c r="AH69" s="4">
        <v>14045</v>
      </c>
    </row>
    <row r="70" spans="1:38" x14ac:dyDescent="0.25">
      <c r="A70" s="4"/>
      <c r="B70" s="4"/>
      <c r="C70" s="4"/>
      <c r="D70" s="4"/>
      <c r="E70" s="4"/>
      <c r="F70" s="8"/>
      <c r="G70" s="8"/>
      <c r="H70" s="8"/>
      <c r="I70" s="8"/>
      <c r="J70" s="8">
        <f t="shared" ref="J70:AC70" si="238">(J69-I69)/I69</f>
        <v>0.47368421052631576</v>
      </c>
      <c r="K70" s="8">
        <f t="shared" si="238"/>
        <v>0.46938775510204084</v>
      </c>
      <c r="L70" s="8">
        <f t="shared" si="238"/>
        <v>7.2916666666666671E-2</v>
      </c>
      <c r="M70" s="8">
        <f t="shared" si="238"/>
        <v>0.5889967637540453</v>
      </c>
      <c r="N70" s="8">
        <f t="shared" si="238"/>
        <v>0.21792260692464357</v>
      </c>
      <c r="O70" s="8">
        <f t="shared" si="238"/>
        <v>0.28260869565217389</v>
      </c>
      <c r="P70" s="8">
        <f t="shared" si="238"/>
        <v>0.30638852672750977</v>
      </c>
      <c r="Q70" s="8">
        <f t="shared" si="238"/>
        <v>0.37524950099800397</v>
      </c>
      <c r="R70" s="8">
        <f t="shared" si="238"/>
        <v>0.28592162554426703</v>
      </c>
      <c r="S70" s="8">
        <f t="shared" si="238"/>
        <v>0.23137697516930023</v>
      </c>
      <c r="T70" s="8">
        <f t="shared" si="238"/>
        <v>0.37213565536205317</v>
      </c>
      <c r="U70" s="8">
        <f t="shared" si="238"/>
        <v>0.21910487641950568</v>
      </c>
      <c r="V70" s="8">
        <f t="shared" si="238"/>
        <v>0.20164383561643837</v>
      </c>
      <c r="W70" s="8">
        <f t="shared" si="238"/>
        <v>0.17145462836297309</v>
      </c>
      <c r="X70" s="8">
        <f t="shared" si="238"/>
        <v>0.16426625145971194</v>
      </c>
      <c r="Y70" s="8">
        <f t="shared" si="238"/>
        <v>0.13724506853895019</v>
      </c>
      <c r="Z70" s="8">
        <f t="shared" si="238"/>
        <v>0.13420549757459943</v>
      </c>
      <c r="AA70" s="8">
        <f t="shared" si="238"/>
        <v>9.6941420425090727E-2</v>
      </c>
      <c r="AB70" s="8">
        <f t="shared" si="238"/>
        <v>0.10905009451795841</v>
      </c>
      <c r="AC70" s="8">
        <f t="shared" si="238"/>
        <v>0.10237562586555875</v>
      </c>
      <c r="AD70" s="8">
        <f t="shared" ref="AD70" si="239">(AD69-AC69)/AC69</f>
        <v>8.2141476613838429E-2</v>
      </c>
      <c r="AE70" s="8">
        <f t="shared" ref="AE70" si="240">(AE69-AD69)/AD69</f>
        <v>6.68869440971602E-2</v>
      </c>
      <c r="AF70" s="8">
        <f t="shared" ref="AF70:AH70" si="241">(AF69-AE69)/AE69</f>
        <v>5.8089897045283334E-2</v>
      </c>
      <c r="AG70" s="8">
        <f t="shared" si="241"/>
        <v>4.3667431374100153E-2</v>
      </c>
      <c r="AH70" s="8">
        <f t="shared" si="241"/>
        <v>6.4579701356780109E-2</v>
      </c>
    </row>
    <row r="71" spans="1:38" x14ac:dyDescent="0.25">
      <c r="A71" s="4"/>
      <c r="B71" s="4" t="s">
        <v>8</v>
      </c>
      <c r="C71" s="7">
        <v>0.18</v>
      </c>
      <c r="D71" s="4"/>
      <c r="E71" s="4"/>
      <c r="F71" s="8"/>
      <c r="G71" s="8"/>
      <c r="H71" s="8"/>
      <c r="I71" s="8"/>
      <c r="J71" s="8"/>
      <c r="K71" s="10">
        <f t="shared" ref="K71:AC71" si="242">K69/E66</f>
        <v>0.23395613322502032</v>
      </c>
      <c r="L71" s="10">
        <f t="shared" si="242"/>
        <v>0.18230088495575222</v>
      </c>
      <c r="M71" s="10">
        <f t="shared" si="242"/>
        <v>0.21563460693895475</v>
      </c>
      <c r="N71" s="10">
        <f t="shared" si="242"/>
        <v>0.19008264462809918</v>
      </c>
      <c r="O71" s="10">
        <f t="shared" si="242"/>
        <v>0.14659785932721711</v>
      </c>
      <c r="P71" s="10">
        <f t="shared" si="242"/>
        <v>0.15678297606008448</v>
      </c>
      <c r="Q71" s="10">
        <f t="shared" si="242"/>
        <v>0.18244406196213425</v>
      </c>
      <c r="R71" s="10">
        <f t="shared" si="242"/>
        <v>0.19279730170819279</v>
      </c>
      <c r="S71" s="10">
        <f t="shared" si="242"/>
        <v>0.19520486670245124</v>
      </c>
      <c r="T71" s="10">
        <f t="shared" si="242"/>
        <v>0.21828521434820647</v>
      </c>
      <c r="U71" s="10">
        <f t="shared" si="242"/>
        <v>0.21204903270783709</v>
      </c>
      <c r="V71" s="10">
        <f t="shared" si="242"/>
        <v>0.21852423895172138</v>
      </c>
      <c r="W71" s="10">
        <f t="shared" si="242"/>
        <v>0.22339130434782609</v>
      </c>
      <c r="X71" s="10">
        <f t="shared" si="242"/>
        <v>0.20044901651978689</v>
      </c>
      <c r="Y71" s="10">
        <f t="shared" si="242"/>
        <v>0.20559702620206111</v>
      </c>
      <c r="Z71" s="10">
        <f t="shared" si="242"/>
        <v>0.19450956666414582</v>
      </c>
      <c r="AA71" s="10">
        <f t="shared" si="242"/>
        <v>0.17777777777777778</v>
      </c>
      <c r="AB71" s="10">
        <f t="shared" si="242"/>
        <v>0.16706414180963908</v>
      </c>
      <c r="AC71" s="10">
        <f t="shared" si="242"/>
        <v>0.16153858162006901</v>
      </c>
      <c r="AD71" s="10">
        <f t="shared" ref="AD71" si="243">AD69/X66</f>
        <v>0.15499390986601705</v>
      </c>
      <c r="AE71" s="10">
        <f t="shared" ref="AE71" si="244">AE69/Y66</f>
        <v>0.15162129576749794</v>
      </c>
      <c r="AF71" s="10">
        <f t="shared" ref="AF71:AH71" si="245">AF69/Z66</f>
        <v>0.14837725218616116</v>
      </c>
      <c r="AG71" s="10">
        <f t="shared" si="245"/>
        <v>0.13973119247593124</v>
      </c>
      <c r="AH71" s="10">
        <f t="shared" si="245"/>
        <v>0.13751272812720294</v>
      </c>
    </row>
    <row r="72" spans="1:38" x14ac:dyDescent="0.25">
      <c r="A72" s="19"/>
      <c r="B72" s="169" t="s">
        <v>33</v>
      </c>
      <c r="C72" s="32"/>
      <c r="D72" s="19"/>
      <c r="E72" s="19"/>
      <c r="F72" s="20"/>
      <c r="G72" s="20"/>
      <c r="H72" s="20"/>
      <c r="I72" s="20"/>
      <c r="J72" s="20"/>
      <c r="K72" s="33"/>
      <c r="L72" s="37">
        <f t="shared" ref="L72:M72" si="246">(L69-I69)/(G66-D66)</f>
        <v>7.7294685990338161E-2</v>
      </c>
      <c r="M72" s="37">
        <f t="shared" si="246"/>
        <v>0.15404699738903394</v>
      </c>
      <c r="N72" s="37">
        <f t="shared" ref="N72" si="247">(N69-K69)/(I66-F66)</f>
        <v>8.7644896805202155E-2</v>
      </c>
      <c r="O72" s="37">
        <f t="shared" ref="O72" si="248">(O69-L69)/(J66-G66)</f>
        <v>0.11132717549829849</v>
      </c>
      <c r="P72" s="37">
        <f t="shared" ref="P72" si="249">(P69-M69)/(K66-H66)</f>
        <v>0.11595189471295667</v>
      </c>
      <c r="Q72" s="37">
        <f t="shared" ref="Q72" si="250">(Q69-N69)/(L66-I66)</f>
        <v>0.19701944935589796</v>
      </c>
      <c r="R72" s="37">
        <f t="shared" ref="R72" si="251">(R69-O69)/(M66-J66)</f>
        <v>0.20994359724253187</v>
      </c>
      <c r="S72" s="37">
        <f t="shared" ref="S72" si="252">(S69-P69)/(N66-K66)</f>
        <v>0.19146519552166152</v>
      </c>
      <c r="T72" s="37">
        <f t="shared" ref="T72" si="253">(T69-Q69)/(O66-L66)</f>
        <v>0.20144602343555224</v>
      </c>
      <c r="U72" s="37">
        <f t="shared" ref="U72" si="254">(U69-R69)/(P66-M66)</f>
        <v>0.21117733048465084</v>
      </c>
      <c r="V72" s="37">
        <f t="shared" ref="V72" si="255">(V69-S69)/(Q66-N66)</f>
        <v>0.23739767341663076</v>
      </c>
      <c r="W72" s="37">
        <f t="shared" ref="W72:AC72" si="256">(W69-T69)/(R66-O66)</f>
        <v>0.16975455265241488</v>
      </c>
      <c r="X72" s="37">
        <f t="shared" si="256"/>
        <v>0.17913658011983408</v>
      </c>
      <c r="Y72" s="37">
        <f t="shared" si="256"/>
        <v>0.14499970004199411</v>
      </c>
      <c r="Z72" s="37">
        <f t="shared" si="256"/>
        <v>0.14510046715821467</v>
      </c>
      <c r="AA72" s="37">
        <f t="shared" si="256"/>
        <v>0.10745053898437162</v>
      </c>
      <c r="AB72" s="37">
        <f t="shared" si="256"/>
        <v>0.1059450594505945</v>
      </c>
      <c r="AC72" s="37">
        <f t="shared" si="256"/>
        <v>0.10682685282896338</v>
      </c>
      <c r="AD72" s="37">
        <f t="shared" ref="AD72" si="257">(AD69-AA69)/(Y66-V66)</f>
        <v>0.12093599327641881</v>
      </c>
      <c r="AE72" s="37">
        <f t="shared" ref="AE72" si="258">(AE69-AB69)/(Z66-W66)</f>
        <v>0.12112036336109008</v>
      </c>
      <c r="AF72" s="37">
        <f t="shared" ref="AF72:AH72" si="259">(AF69-AC69)/(AA66-X66)</f>
        <v>0.10343272136767559</v>
      </c>
      <c r="AG72" s="37">
        <f t="shared" si="259"/>
        <v>8.5471916370335466E-2</v>
      </c>
      <c r="AH72" s="37">
        <f t="shared" si="259"/>
        <v>8.377590544263866E-2</v>
      </c>
    </row>
    <row r="73" spans="1:38" x14ac:dyDescent="0.25">
      <c r="A73" s="19"/>
      <c r="B73" s="168" t="s">
        <v>32</v>
      </c>
      <c r="C73" s="32"/>
      <c r="D73" s="19"/>
      <c r="E73" s="19"/>
      <c r="F73" s="20"/>
      <c r="G73" s="20"/>
      <c r="H73" s="20"/>
      <c r="I73" s="20"/>
      <c r="J73" s="34">
        <f t="shared" ref="J73" si="260">J69-I69</f>
        <v>63</v>
      </c>
      <c r="K73" s="34">
        <f t="shared" ref="K73" si="261">K69-J69</f>
        <v>92</v>
      </c>
      <c r="L73" s="34">
        <f t="shared" ref="L73" si="262">L69-K69</f>
        <v>21</v>
      </c>
      <c r="M73" s="34">
        <f t="shared" ref="M73" si="263">M69-L69</f>
        <v>182</v>
      </c>
      <c r="N73" s="34">
        <f t="shared" ref="N73" si="264">N69-M69</f>
        <v>107</v>
      </c>
      <c r="O73" s="34">
        <f t="shared" ref="O73" si="265">O69-N69</f>
        <v>169</v>
      </c>
      <c r="P73" s="34">
        <f t="shared" ref="P73" si="266">P69-O69</f>
        <v>235</v>
      </c>
      <c r="Q73" s="34">
        <f t="shared" ref="Q73" si="267">Q69-P69</f>
        <v>376</v>
      </c>
      <c r="R73" s="34">
        <f t="shared" ref="R73" si="268">R69-Q69</f>
        <v>394</v>
      </c>
      <c r="S73" s="34">
        <f t="shared" ref="S73" si="269">S69-R69</f>
        <v>410</v>
      </c>
      <c r="T73" s="34">
        <f t="shared" ref="T73" si="270">T69-S69</f>
        <v>812</v>
      </c>
      <c r="U73" s="34">
        <f t="shared" ref="U73" si="271">U69-T69</f>
        <v>656</v>
      </c>
      <c r="V73" s="34">
        <f t="shared" ref="V73" si="272">V69-U69</f>
        <v>736</v>
      </c>
      <c r="W73" s="34">
        <f t="shared" ref="W73" si="273">W69-V69</f>
        <v>752</v>
      </c>
      <c r="X73" s="34">
        <f t="shared" ref="X73" si="274">X69-W69</f>
        <v>844</v>
      </c>
      <c r="Y73" s="34">
        <f t="shared" ref="Y73" si="275">Y69-X69</f>
        <v>821</v>
      </c>
      <c r="Z73" s="34">
        <f t="shared" ref="Z73" si="276">Z69-Y69</f>
        <v>913</v>
      </c>
      <c r="AA73" s="34">
        <f t="shared" ref="AA73" si="277">AA69-Z69</f>
        <v>748</v>
      </c>
      <c r="AB73" s="34">
        <f t="shared" ref="AB73" si="278">AB69-AA69</f>
        <v>923</v>
      </c>
      <c r="AC73" s="34">
        <f t="shared" ref="AC73" si="279">AC69-AB69</f>
        <v>961</v>
      </c>
      <c r="AD73" s="34">
        <f t="shared" ref="AD73" si="280">AD69-AC69</f>
        <v>850</v>
      </c>
      <c r="AE73" s="34">
        <f t="shared" ref="AE73" si="281">AE69-AD69</f>
        <v>749</v>
      </c>
      <c r="AF73" s="34">
        <f t="shared" ref="AF73:AH73" si="282">AF69-AE69</f>
        <v>694</v>
      </c>
      <c r="AG73" s="34">
        <f t="shared" si="282"/>
        <v>552</v>
      </c>
      <c r="AH73" s="34">
        <f t="shared" si="282"/>
        <v>852</v>
      </c>
    </row>
    <row r="74" spans="1:38" x14ac:dyDescent="0.25">
      <c r="A74" s="19"/>
      <c r="B74" s="19"/>
      <c r="C74" s="32"/>
      <c r="D74" s="19"/>
      <c r="E74" s="19"/>
      <c r="F74" s="20"/>
      <c r="G74" s="20"/>
      <c r="H74" s="20"/>
      <c r="I74" s="20"/>
      <c r="J74" s="20"/>
      <c r="K74" s="33"/>
      <c r="L74" s="33"/>
      <c r="M74" s="33"/>
      <c r="N74" s="33"/>
      <c r="O74" s="33"/>
      <c r="P74" s="33"/>
      <c r="Q74" s="33"/>
      <c r="R74" s="33"/>
      <c r="S74" s="19"/>
      <c r="T74" s="19"/>
    </row>
    <row r="75" spans="1:38" x14ac:dyDescent="0.25">
      <c r="A75" s="64" t="s">
        <v>44</v>
      </c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</row>
    <row r="76" spans="1:38" x14ac:dyDescent="0.25">
      <c r="A76" s="4" t="s">
        <v>31</v>
      </c>
      <c r="B76" s="4" t="s">
        <v>2</v>
      </c>
      <c r="C76" s="7"/>
      <c r="D76" s="12">
        <v>43896</v>
      </c>
      <c r="E76" s="12">
        <f>D76+1</f>
        <v>43897</v>
      </c>
      <c r="F76" s="12">
        <f t="shared" ref="F76:V76" si="283">E76+1</f>
        <v>43898</v>
      </c>
      <c r="G76" s="12">
        <f t="shared" si="283"/>
        <v>43899</v>
      </c>
      <c r="H76" s="12">
        <f t="shared" si="283"/>
        <v>43900</v>
      </c>
      <c r="I76" s="12">
        <f t="shared" si="283"/>
        <v>43901</v>
      </c>
      <c r="J76" s="12">
        <f t="shared" si="283"/>
        <v>43902</v>
      </c>
      <c r="K76" s="12">
        <f t="shared" si="283"/>
        <v>43903</v>
      </c>
      <c r="L76" s="12">
        <f t="shared" si="283"/>
        <v>43904</v>
      </c>
      <c r="M76" s="12">
        <f t="shared" si="283"/>
        <v>43905</v>
      </c>
      <c r="N76" s="12">
        <f t="shared" si="283"/>
        <v>43906</v>
      </c>
      <c r="O76" s="12">
        <f t="shared" si="283"/>
        <v>43907</v>
      </c>
      <c r="P76" s="12">
        <f t="shared" si="283"/>
        <v>43908</v>
      </c>
      <c r="Q76" s="12">
        <f t="shared" si="283"/>
        <v>43909</v>
      </c>
      <c r="R76" s="12">
        <f t="shared" si="283"/>
        <v>43910</v>
      </c>
      <c r="S76" s="12">
        <f t="shared" si="283"/>
        <v>43911</v>
      </c>
      <c r="T76" s="12">
        <f t="shared" si="283"/>
        <v>43912</v>
      </c>
      <c r="U76" s="12">
        <f t="shared" si="283"/>
        <v>43913</v>
      </c>
      <c r="V76" s="12">
        <f t="shared" si="283"/>
        <v>43914</v>
      </c>
      <c r="W76" s="12">
        <f t="shared" ref="W76" si="284">V76+1</f>
        <v>43915</v>
      </c>
      <c r="X76" s="12">
        <f t="shared" ref="X76" si="285">W76+1</f>
        <v>43916</v>
      </c>
      <c r="Y76" s="12">
        <f t="shared" ref="Y76" si="286">X76+1</f>
        <v>43917</v>
      </c>
      <c r="Z76" s="12">
        <f t="shared" ref="Z76" si="287">Y76+1</f>
        <v>43918</v>
      </c>
      <c r="AA76" s="12">
        <f t="shared" ref="AA76" si="288">Z76+1</f>
        <v>43919</v>
      </c>
      <c r="AB76" s="12">
        <f t="shared" ref="AB76" si="289">AA76+1</f>
        <v>43920</v>
      </c>
      <c r="AC76" s="12">
        <f t="shared" ref="AC76:AE76" si="290">AB76+1</f>
        <v>43921</v>
      </c>
      <c r="AD76" s="12">
        <f t="shared" si="290"/>
        <v>43922</v>
      </c>
      <c r="AE76" s="12">
        <f t="shared" si="290"/>
        <v>43923</v>
      </c>
    </row>
    <row r="77" spans="1:38" x14ac:dyDescent="0.25">
      <c r="A77" s="4"/>
      <c r="B77" s="4" t="s">
        <v>1</v>
      </c>
      <c r="C77" s="7"/>
      <c r="D77" s="4">
        <v>6767</v>
      </c>
      <c r="E77" s="4">
        <v>7134</v>
      </c>
      <c r="F77" s="4">
        <v>7382</v>
      </c>
      <c r="G77" s="4">
        <v>7513</v>
      </c>
      <c r="H77" s="4">
        <v>7755</v>
      </c>
      <c r="I77" s="4">
        <v>7869</v>
      </c>
      <c r="J77" s="4">
        <v>7979</v>
      </c>
      <c r="K77" s="4">
        <v>8086</v>
      </c>
      <c r="L77" s="4">
        <v>8162</v>
      </c>
      <c r="M77" s="4">
        <v>8236</v>
      </c>
      <c r="N77" s="4">
        <v>8320</v>
      </c>
      <c r="O77" s="4">
        <v>8413</v>
      </c>
      <c r="P77" s="4">
        <v>8565</v>
      </c>
      <c r="Q77" s="4">
        <v>8652</v>
      </c>
      <c r="R77" s="4">
        <v>8799</v>
      </c>
      <c r="S77" s="4">
        <v>8897</v>
      </c>
      <c r="T77" s="4">
        <v>8961</v>
      </c>
      <c r="U77" s="4">
        <v>9037</v>
      </c>
      <c r="V77" s="4">
        <v>9137</v>
      </c>
      <c r="W77" s="18">
        <v>9241</v>
      </c>
      <c r="X77" s="18">
        <v>9332</v>
      </c>
      <c r="Y77" s="18">
        <v>9478</v>
      </c>
      <c r="Z77" s="18">
        <v>9583</v>
      </c>
      <c r="AA77" s="18">
        <v>9661</v>
      </c>
      <c r="AB77" s="18">
        <v>9786</v>
      </c>
      <c r="AC77" s="18">
        <v>9887</v>
      </c>
      <c r="AD77" s="18">
        <v>9976</v>
      </c>
      <c r="AE77" s="18">
        <v>10062</v>
      </c>
    </row>
    <row r="78" spans="1:38" x14ac:dyDescent="0.25">
      <c r="A78" s="4"/>
      <c r="B78" s="4"/>
      <c r="C78" s="7"/>
      <c r="D78" s="8"/>
      <c r="E78" s="8">
        <f t="shared" ref="E78" si="291">(E77-D77)/D77</f>
        <v>5.4233781587113936E-2</v>
      </c>
      <c r="F78" s="8">
        <f t="shared" ref="F78" si="292">(F77-E77)/E77</f>
        <v>3.476310625175217E-2</v>
      </c>
      <c r="G78" s="8">
        <f t="shared" ref="G78" si="293">(G77-F77)/F77</f>
        <v>1.7745868328366297E-2</v>
      </c>
      <c r="H78" s="8">
        <f t="shared" ref="H78" si="294">(H77-G77)/G77</f>
        <v>3.2210834553440704E-2</v>
      </c>
      <c r="I78" s="8">
        <f t="shared" ref="I78" si="295">(I77-H77)/H77</f>
        <v>1.4700193423597678E-2</v>
      </c>
      <c r="J78" s="8">
        <f t="shared" ref="J78" si="296">(J77-I77)/I77</f>
        <v>1.3978904562206126E-2</v>
      </c>
      <c r="K78" s="8">
        <f t="shared" ref="K78:Q78" si="297">(K77-J77)/J77</f>
        <v>1.3410201779671638E-2</v>
      </c>
      <c r="L78" s="8">
        <f t="shared" si="297"/>
        <v>9.3989611674499141E-3</v>
      </c>
      <c r="M78" s="8">
        <f t="shared" si="297"/>
        <v>9.0664052928203873E-3</v>
      </c>
      <c r="N78" s="8">
        <f t="shared" si="297"/>
        <v>1.0199125789218067E-2</v>
      </c>
      <c r="O78" s="8">
        <f t="shared" si="297"/>
        <v>1.1177884615384616E-2</v>
      </c>
      <c r="P78" s="8">
        <f t="shared" si="297"/>
        <v>1.8067276833472007E-2</v>
      </c>
      <c r="Q78" s="8">
        <f t="shared" si="297"/>
        <v>1.0157618213660246E-2</v>
      </c>
      <c r="R78" s="8">
        <f t="shared" ref="R78" si="298">(R77-Q77)/Q77</f>
        <v>1.6990291262135922E-2</v>
      </c>
      <c r="S78" s="8">
        <f t="shared" ref="S78" si="299">(S77-R77)/R77</f>
        <v>1.1137629276054098E-2</v>
      </c>
      <c r="T78" s="8">
        <f t="shared" ref="T78:V78" si="300">(T77-S77)/S77</f>
        <v>7.1934359896594358E-3</v>
      </c>
      <c r="U78" s="8">
        <f t="shared" si="300"/>
        <v>8.481196295056356E-3</v>
      </c>
      <c r="V78" s="8">
        <f t="shared" si="300"/>
        <v>1.1065619121389841E-2</v>
      </c>
      <c r="W78" s="8">
        <f t="shared" ref="W78" si="301">(W77-V77)/V77</f>
        <v>1.1382291780671993E-2</v>
      </c>
      <c r="X78" s="8">
        <f t="shared" ref="X78" si="302">(X77-W77)/W77</f>
        <v>9.8474191104858787E-3</v>
      </c>
      <c r="Y78" s="8">
        <f t="shared" ref="Y78" si="303">(Y77-X77)/X77</f>
        <v>1.5645092156022288E-2</v>
      </c>
      <c r="Z78" s="8">
        <f t="shared" ref="Z78" si="304">(Z77-Y77)/Y77</f>
        <v>1.1078286558345642E-2</v>
      </c>
      <c r="AA78" s="8">
        <f t="shared" ref="AA78" si="305">(AA77-Z77)/Z77</f>
        <v>8.1394135448189502E-3</v>
      </c>
      <c r="AB78" s="8">
        <f t="shared" ref="AB78" si="306">(AB77-AA77)/AA77</f>
        <v>1.2938619190559983E-2</v>
      </c>
      <c r="AC78" s="8">
        <f t="shared" ref="AC78" si="307">(AC77-AB77)/AB77</f>
        <v>1.032086654404251E-2</v>
      </c>
      <c r="AD78" s="8">
        <f t="shared" ref="AD78" si="308">(AD77-AC77)/AC77</f>
        <v>9.0017194295539602E-3</v>
      </c>
      <c r="AE78" s="8">
        <f t="shared" ref="AE78" si="309">(AE77-AD77)/AD77</f>
        <v>8.6206896551724137E-3</v>
      </c>
    </row>
    <row r="79" spans="1:38" x14ac:dyDescent="0.25">
      <c r="A79" s="4"/>
      <c r="B79" s="4" t="s">
        <v>20</v>
      </c>
      <c r="C79" s="7"/>
      <c r="D79" s="4"/>
      <c r="E79" s="4"/>
      <c r="F79" s="8"/>
      <c r="G79" s="8"/>
      <c r="H79" s="8"/>
      <c r="I79" s="4">
        <v>66</v>
      </c>
      <c r="J79" s="4">
        <v>67</v>
      </c>
      <c r="K79" s="4">
        <v>72</v>
      </c>
      <c r="L79" s="4">
        <v>75</v>
      </c>
      <c r="M79" s="4">
        <v>75</v>
      </c>
      <c r="N79" s="4">
        <v>81</v>
      </c>
      <c r="O79" s="4">
        <v>84</v>
      </c>
      <c r="P79" s="4">
        <v>91</v>
      </c>
      <c r="Q79" s="4">
        <v>94</v>
      </c>
      <c r="R79" s="4">
        <v>102</v>
      </c>
      <c r="S79" s="4">
        <v>104</v>
      </c>
      <c r="T79" s="4">
        <v>111</v>
      </c>
      <c r="U79" s="4">
        <v>120</v>
      </c>
      <c r="V79" s="4">
        <v>126</v>
      </c>
      <c r="W79" s="18">
        <v>131</v>
      </c>
      <c r="X79" s="18">
        <v>139</v>
      </c>
      <c r="Y79" s="18">
        <v>144</v>
      </c>
      <c r="Z79" s="18">
        <v>152</v>
      </c>
      <c r="AA79" s="18">
        <v>158</v>
      </c>
      <c r="AB79" s="18">
        <v>162</v>
      </c>
      <c r="AC79" s="18">
        <v>165</v>
      </c>
      <c r="AD79" s="18">
        <v>169</v>
      </c>
      <c r="AE79" s="18">
        <v>174</v>
      </c>
    </row>
    <row r="80" spans="1:38" x14ac:dyDescent="0.25">
      <c r="A80" s="4"/>
      <c r="B80" s="4"/>
      <c r="C80" s="7"/>
      <c r="D80" s="4"/>
      <c r="E80" s="4"/>
      <c r="F80" s="8"/>
      <c r="G80" s="8"/>
      <c r="H80" s="8"/>
      <c r="I80" s="8"/>
      <c r="J80" s="8">
        <f t="shared" ref="J80" si="310">(J79-I79)/I79</f>
        <v>1.5151515151515152E-2</v>
      </c>
      <c r="K80" s="8">
        <f t="shared" ref="K80" si="311">(K79-J79)/J79</f>
        <v>7.4626865671641784E-2</v>
      </c>
      <c r="L80" s="8">
        <f t="shared" ref="L80" si="312">(L79-K79)/K79</f>
        <v>4.1666666666666664E-2</v>
      </c>
      <c r="M80" s="8">
        <f t="shared" ref="M80" si="313">(M79-L79)/L79</f>
        <v>0</v>
      </c>
      <c r="N80" s="8">
        <f t="shared" ref="N80" si="314">(N79-M79)/M79</f>
        <v>0.08</v>
      </c>
      <c r="O80" s="8">
        <f t="shared" ref="O80" si="315">(O79-N79)/N79</f>
        <v>3.7037037037037035E-2</v>
      </c>
      <c r="P80" s="8">
        <f t="shared" ref="P80" si="316">(P79-O79)/O79</f>
        <v>8.3333333333333329E-2</v>
      </c>
      <c r="Q80" s="8">
        <f t="shared" ref="Q80" si="317">(Q79-P79)/P79</f>
        <v>3.2967032967032968E-2</v>
      </c>
      <c r="R80" s="8">
        <f t="shared" ref="R80" si="318">(R79-Q79)/Q79</f>
        <v>8.5106382978723402E-2</v>
      </c>
      <c r="S80" s="8">
        <f t="shared" ref="S80" si="319">(S79-R79)/R79</f>
        <v>1.9607843137254902E-2</v>
      </c>
      <c r="T80" s="8">
        <f t="shared" ref="T80:V80" si="320">(T79-S79)/S79</f>
        <v>6.7307692307692304E-2</v>
      </c>
      <c r="U80" s="8">
        <f t="shared" si="320"/>
        <v>8.1081081081081086E-2</v>
      </c>
      <c r="V80" s="8">
        <f t="shared" si="320"/>
        <v>0.05</v>
      </c>
      <c r="W80" s="8">
        <f t="shared" ref="W80" si="321">(W79-V79)/V79</f>
        <v>3.968253968253968E-2</v>
      </c>
      <c r="X80" s="8">
        <f t="shared" ref="X80" si="322">(X79-W79)/W79</f>
        <v>6.1068702290076333E-2</v>
      </c>
      <c r="Y80" s="8">
        <f t="shared" ref="Y80" si="323">(Y79-X79)/X79</f>
        <v>3.5971223021582732E-2</v>
      </c>
      <c r="Z80" s="8">
        <f t="shared" ref="Z80" si="324">(Z79-Y79)/Y79</f>
        <v>5.5555555555555552E-2</v>
      </c>
      <c r="AA80" s="8">
        <f t="shared" ref="AA80" si="325">(AA79-Z79)/Z79</f>
        <v>3.9473684210526314E-2</v>
      </c>
      <c r="AB80" s="8">
        <f t="shared" ref="AB80" si="326">(AB79-AA79)/AA79</f>
        <v>2.5316455696202531E-2</v>
      </c>
      <c r="AC80" s="8">
        <f t="shared" ref="AC80" si="327">(AC79-AB79)/AB79</f>
        <v>1.8518518518518517E-2</v>
      </c>
      <c r="AD80" s="8">
        <f t="shared" ref="AD80" si="328">(AD79-AC79)/AC79</f>
        <v>2.4242424242424242E-2</v>
      </c>
      <c r="AE80" s="8">
        <f t="shared" ref="AE80" si="329">(AE79-AD79)/AD79</f>
        <v>2.9585798816568046E-2</v>
      </c>
    </row>
    <row r="81" spans="1:31" x14ac:dyDescent="0.25">
      <c r="A81" s="4"/>
      <c r="B81" s="4"/>
      <c r="C81" s="7"/>
      <c r="D81" s="4"/>
      <c r="E81" s="4"/>
      <c r="F81" s="8"/>
      <c r="G81" s="8"/>
      <c r="H81" s="8"/>
      <c r="I81" s="8"/>
      <c r="J81" s="10">
        <f t="shared" ref="J81:K81" si="330">J79/D77</f>
        <v>9.9009900990099011E-3</v>
      </c>
      <c r="K81" s="10">
        <f t="shared" si="330"/>
        <v>1.0092514718250631E-2</v>
      </c>
      <c r="L81" s="10">
        <f t="shared" ref="L81" si="331">L79/F77</f>
        <v>1.0159848279599025E-2</v>
      </c>
      <c r="M81" s="10">
        <f t="shared" ref="M81" si="332">M79/G77</f>
        <v>9.982696659124185E-3</v>
      </c>
      <c r="N81" s="10">
        <f t="shared" ref="N81" si="333">N79/H77</f>
        <v>1.0444874274661509E-2</v>
      </c>
      <c r="O81" s="10">
        <f t="shared" ref="O81" si="334">O79/I77</f>
        <v>1.067479984750286E-2</v>
      </c>
      <c r="P81" s="10">
        <f t="shared" ref="P81" si="335">P79/J77</f>
        <v>1.1404937962150646E-2</v>
      </c>
      <c r="Q81" s="10">
        <f t="shared" ref="Q81" si="336">Q79/K77</f>
        <v>1.1625030917635419E-2</v>
      </c>
      <c r="R81" s="10">
        <f t="shared" ref="R81" si="337">R79/L77</f>
        <v>1.2496937025238911E-2</v>
      </c>
      <c r="S81" s="10">
        <f t="shared" ref="S81" si="338">S79/M77</f>
        <v>1.2627489072365225E-2</v>
      </c>
      <c r="T81" s="10">
        <f t="shared" ref="T81:V81" si="339">T79/N77</f>
        <v>1.3341346153846153E-2</v>
      </c>
      <c r="U81" s="10">
        <f t="shared" si="339"/>
        <v>1.4263639605372637E-2</v>
      </c>
      <c r="V81" s="10">
        <f t="shared" si="339"/>
        <v>1.4711033274956218E-2</v>
      </c>
      <c r="W81" s="10">
        <f t="shared" ref="W81" si="340">W79/Q77</f>
        <v>1.5141007859454462E-2</v>
      </c>
      <c r="X81" s="10">
        <f t="shared" ref="X81" si="341">X79/R77</f>
        <v>1.5797249687464484E-2</v>
      </c>
      <c r="Y81" s="10">
        <f t="shared" ref="Y81" si="342">Y79/S77</f>
        <v>1.618523097673373E-2</v>
      </c>
      <c r="Z81" s="10">
        <f t="shared" ref="Z81" si="343">Z79/T77</f>
        <v>1.6962392590112712E-2</v>
      </c>
      <c r="AA81" s="10">
        <f t="shared" ref="AA81" si="344">AA79/U77</f>
        <v>1.7483678211795951E-2</v>
      </c>
      <c r="AB81" s="10">
        <f t="shared" ref="AB81" si="345">AB79/V77</f>
        <v>1.7730108350662143E-2</v>
      </c>
      <c r="AC81" s="10">
        <f t="shared" ref="AC81" si="346">AC79/W77</f>
        <v>1.7855210475056813E-2</v>
      </c>
      <c r="AD81" s="10">
        <f t="shared" ref="AD81" si="347">AD79/X77</f>
        <v>1.8109729961423061E-2</v>
      </c>
      <c r="AE81" s="10">
        <f t="shared" ref="AE81" si="348">AE79/Y77</f>
        <v>1.8358303439544206E-2</v>
      </c>
    </row>
    <row r="82" spans="1:31" x14ac:dyDescent="0.25">
      <c r="A82" s="19"/>
      <c r="B82" s="19"/>
      <c r="C82" s="32"/>
      <c r="D82" s="19"/>
      <c r="E82" s="19"/>
      <c r="F82" s="20"/>
      <c r="G82" s="20"/>
      <c r="H82" s="20"/>
      <c r="I82" s="20"/>
      <c r="J82" s="20"/>
      <c r="K82" s="33"/>
      <c r="L82" s="33"/>
      <c r="M82" s="33"/>
      <c r="N82" s="33"/>
      <c r="O82" s="33"/>
      <c r="P82" s="33"/>
      <c r="Q82" s="33"/>
      <c r="R82" s="33"/>
      <c r="S82" s="19"/>
      <c r="T82" s="19"/>
    </row>
    <row r="84" spans="1:31" x14ac:dyDescent="0.25">
      <c r="A84" t="s">
        <v>11</v>
      </c>
      <c r="B84" s="40" t="s">
        <v>10</v>
      </c>
      <c r="C84" s="59" t="s">
        <v>12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 spans="1:31" x14ac:dyDescent="0.25">
      <c r="B85" s="45" t="s">
        <v>0</v>
      </c>
      <c r="C85" s="60" t="s">
        <v>13</v>
      </c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spans="1:31" x14ac:dyDescent="0.25">
      <c r="B86" s="44" t="s">
        <v>4</v>
      </c>
      <c r="C86" s="60" t="s">
        <v>14</v>
      </c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spans="1:31" x14ac:dyDescent="0.25">
      <c r="B87" s="43" t="s">
        <v>6</v>
      </c>
      <c r="C87" s="60" t="s">
        <v>38</v>
      </c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spans="1:31" x14ac:dyDescent="0.25">
      <c r="B88" s="41" t="s">
        <v>15</v>
      </c>
      <c r="C88" s="60" t="s">
        <v>16</v>
      </c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spans="1:31" x14ac:dyDescent="0.25">
      <c r="B89" s="42" t="s">
        <v>19</v>
      </c>
      <c r="C89" s="60" t="s">
        <v>150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spans="1:31" x14ac:dyDescent="0.25">
      <c r="B90" t="s">
        <v>31</v>
      </c>
      <c r="C90" s="60" t="s">
        <v>43</v>
      </c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</row>
    <row r="91" spans="1:31" x14ac:dyDescent="0.25">
      <c r="B91" t="s">
        <v>39</v>
      </c>
      <c r="C91" s="60" t="s">
        <v>40</v>
      </c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39"/>
    </row>
    <row r="93" spans="1:31" x14ac:dyDescent="0.25">
      <c r="E93" s="47" t="s">
        <v>48</v>
      </c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</row>
    <row r="95" spans="1:31" x14ac:dyDescent="0.25">
      <c r="E95" s="4"/>
      <c r="F95" s="6">
        <f t="shared" ref="F95:M95" si="349">G95-1</f>
        <v>43904</v>
      </c>
      <c r="G95" s="6">
        <f t="shared" si="349"/>
        <v>43905</v>
      </c>
      <c r="H95" s="6">
        <f t="shared" si="349"/>
        <v>43906</v>
      </c>
      <c r="I95" s="6">
        <f t="shared" si="349"/>
        <v>43907</v>
      </c>
      <c r="J95" s="6">
        <f t="shared" si="349"/>
        <v>43908</v>
      </c>
      <c r="K95" s="6">
        <f t="shared" si="349"/>
        <v>43909</v>
      </c>
      <c r="L95" s="6">
        <f t="shared" si="349"/>
        <v>43910</v>
      </c>
      <c r="M95" s="6">
        <f t="shared" si="349"/>
        <v>43911</v>
      </c>
      <c r="N95" s="6">
        <v>43912</v>
      </c>
      <c r="O95" s="6">
        <f>N95+1</f>
        <v>43913</v>
      </c>
      <c r="P95" s="6">
        <f t="shared" ref="P95:S95" si="350">O95+1</f>
        <v>43914</v>
      </c>
      <c r="Q95" s="6">
        <f t="shared" si="350"/>
        <v>43915</v>
      </c>
      <c r="R95" s="6">
        <f t="shared" si="350"/>
        <v>43916</v>
      </c>
      <c r="S95" s="6">
        <f t="shared" si="350"/>
        <v>43917</v>
      </c>
      <c r="T95" s="6">
        <f t="shared" ref="T95" si="351">S95+1</f>
        <v>43918</v>
      </c>
      <c r="U95" s="6">
        <f t="shared" ref="U95:AD95" si="352">T95+1</f>
        <v>43919</v>
      </c>
      <c r="V95" s="6">
        <f t="shared" si="352"/>
        <v>43920</v>
      </c>
      <c r="W95" s="6">
        <f t="shared" si="352"/>
        <v>43921</v>
      </c>
      <c r="X95" s="6">
        <f t="shared" si="352"/>
        <v>43922</v>
      </c>
      <c r="Y95" s="6">
        <f t="shared" si="352"/>
        <v>43923</v>
      </c>
      <c r="Z95" s="6">
        <f t="shared" si="352"/>
        <v>43924</v>
      </c>
      <c r="AA95" s="6">
        <f t="shared" si="352"/>
        <v>43925</v>
      </c>
      <c r="AB95" s="6">
        <f t="shared" si="352"/>
        <v>43926</v>
      </c>
      <c r="AC95" s="6">
        <f t="shared" si="352"/>
        <v>43927</v>
      </c>
      <c r="AD95" s="6">
        <f t="shared" si="352"/>
        <v>43928</v>
      </c>
    </row>
    <row r="96" spans="1:31" x14ac:dyDescent="0.25">
      <c r="E96" s="4" t="s">
        <v>0</v>
      </c>
      <c r="F96" s="16">
        <f t="shared" ref="F96:AD96" si="353">J6</f>
        <v>0.22917235727943186</v>
      </c>
      <c r="G96" s="16">
        <f t="shared" si="353"/>
        <v>0.20511111111111111</v>
      </c>
      <c r="H96" s="16">
        <f t="shared" si="353"/>
        <v>0.2231237322515213</v>
      </c>
      <c r="I96" s="16">
        <f t="shared" si="353"/>
        <v>0.1653851952359415</v>
      </c>
      <c r="J96" s="16">
        <f t="shared" si="353"/>
        <v>0.1816300129366106</v>
      </c>
      <c r="K96" s="16">
        <f t="shared" si="353"/>
        <v>0.20374425224436171</v>
      </c>
      <c r="L96" s="16">
        <f t="shared" si="353"/>
        <v>0.14706684856753069</v>
      </c>
      <c r="M96" s="16">
        <f t="shared" si="353"/>
        <v>0.14644782746590548</v>
      </c>
      <c r="N96" s="16">
        <f t="shared" si="353"/>
        <v>0.154229199806349</v>
      </c>
      <c r="O96" s="16">
        <f t="shared" si="353"/>
        <v>0.18976571394331596</v>
      </c>
      <c r="P96" s="16">
        <f t="shared" si="353"/>
        <v>0.12318694601128123</v>
      </c>
      <c r="Q96" s="16">
        <f t="shared" si="353"/>
        <v>0.13142319074522466</v>
      </c>
      <c r="R96" s="16">
        <f t="shared" si="353"/>
        <v>0.1554313795426624</v>
      </c>
      <c r="S96" s="16">
        <f t="shared" si="353"/>
        <v>0.13064654433201853</v>
      </c>
      <c r="T96" s="16">
        <f t="shared" si="353"/>
        <v>0.13987986894794321</v>
      </c>
      <c r="U96" s="16">
        <f t="shared" si="353"/>
        <v>6.9168330006653359E-2</v>
      </c>
      <c r="V96" s="16">
        <f t="shared" si="353"/>
        <v>0.10892617115547369</v>
      </c>
      <c r="W96" s="16">
        <f t="shared" si="353"/>
        <v>0.17010101010101011</v>
      </c>
      <c r="X96" s="16">
        <f t="shared" si="353"/>
        <v>9.3251227747084095E-2</v>
      </c>
      <c r="Y96" s="16">
        <f t="shared" si="353"/>
        <v>3.7129972450823841E-2</v>
      </c>
      <c r="Z96" s="16">
        <f t="shared" si="353"/>
        <v>8.8537348786058706E-2</v>
      </c>
      <c r="AA96" s="16">
        <f t="shared" si="353"/>
        <v>6.6321613976188257E-2</v>
      </c>
      <c r="AB96" s="16">
        <f t="shared" si="353"/>
        <v>2.730121711245536E-2</v>
      </c>
      <c r="AC96" s="16">
        <f t="shared" si="353"/>
        <v>5.5506682936519197E-2</v>
      </c>
      <c r="AD96" s="16">
        <f t="shared" si="353"/>
        <v>5.0772953353945424E-2</v>
      </c>
    </row>
    <row r="97" spans="1:30" x14ac:dyDescent="0.25">
      <c r="E97" s="4" t="s">
        <v>10</v>
      </c>
      <c r="F97" s="4"/>
      <c r="G97" s="4"/>
      <c r="H97" s="4"/>
      <c r="I97" s="16">
        <f t="shared" ref="I97:AD97" si="354">K45</f>
        <v>0.2748353096179183</v>
      </c>
      <c r="J97" s="16">
        <f t="shared" si="354"/>
        <v>0.24266225713104589</v>
      </c>
      <c r="K97" s="16">
        <f t="shared" si="354"/>
        <v>0.19028609447771125</v>
      </c>
      <c r="L97" s="16">
        <f t="shared" si="354"/>
        <v>0.53703186137506986</v>
      </c>
      <c r="M97" s="16">
        <f t="shared" si="354"/>
        <v>0.26893353941267389</v>
      </c>
      <c r="N97" s="16">
        <f t="shared" si="354"/>
        <v>0.19380955792792148</v>
      </c>
      <c r="O97" s="16">
        <f t="shared" si="354"/>
        <v>0.33338109909006236</v>
      </c>
      <c r="P97" s="16">
        <f t="shared" si="354"/>
        <v>7.4691026329930146E-2</v>
      </c>
      <c r="Q97" s="16">
        <f t="shared" si="354"/>
        <v>0.1336</v>
      </c>
      <c r="R97" s="16">
        <f t="shared" si="354"/>
        <v>0.21012702893436838</v>
      </c>
      <c r="S97" s="16">
        <f t="shared" si="354"/>
        <v>0.14973028138212569</v>
      </c>
      <c r="T97" s="16">
        <f t="shared" si="354"/>
        <v>0.15736748668526504</v>
      </c>
      <c r="U97" s="16">
        <f t="shared" si="354"/>
        <v>0.15832146378875864</v>
      </c>
      <c r="V97" s="16">
        <f t="shared" si="354"/>
        <v>0.14883654937570942</v>
      </c>
      <c r="W97" s="16">
        <f t="shared" si="354"/>
        <v>8.1614589765756862E-2</v>
      </c>
      <c r="X97" s="16">
        <f t="shared" si="354"/>
        <v>0.1018326450606124</v>
      </c>
      <c r="Y97" s="16">
        <f t="shared" si="354"/>
        <v>6.9346091402120974E-2</v>
      </c>
      <c r="Z97" s="16">
        <f t="shared" si="354"/>
        <v>8.8075202300001612E-2</v>
      </c>
      <c r="AA97" s="16">
        <f t="shared" si="354"/>
        <v>9.1381409019386628E-2</v>
      </c>
      <c r="AB97" s="16">
        <f t="shared" si="354"/>
        <v>8.3879655069230979E-2</v>
      </c>
      <c r="AC97" s="16">
        <f t="shared" si="354"/>
        <v>7.6409542094893895E-2</v>
      </c>
      <c r="AD97" s="16">
        <f t="shared" si="354"/>
        <v>6.9201893259343894E-2</v>
      </c>
    </row>
    <row r="98" spans="1:30" x14ac:dyDescent="0.25">
      <c r="A98" s="47" t="s">
        <v>21</v>
      </c>
      <c r="B98" s="47"/>
      <c r="E98" s="4" t="s">
        <v>4</v>
      </c>
      <c r="F98" s="46">
        <f t="shared" ref="F98:AD98" si="355">U17</f>
        <v>0.19801812004530012</v>
      </c>
      <c r="G98" s="46">
        <f t="shared" si="355"/>
        <v>0.16968379259819444</v>
      </c>
      <c r="H98" s="46">
        <f t="shared" si="355"/>
        <v>0.13064209803208471</v>
      </c>
      <c r="I98" s="46">
        <f t="shared" si="355"/>
        <v>0.12601858470335955</v>
      </c>
      <c r="J98" s="46">
        <f t="shared" si="355"/>
        <v>0.13353012124674665</v>
      </c>
      <c r="K98" s="46">
        <f t="shared" si="355"/>
        <v>0.14902136476913169</v>
      </c>
      <c r="L98" s="46">
        <f t="shared" si="355"/>
        <v>0.14587547215791397</v>
      </c>
      <c r="M98" s="46">
        <f t="shared" si="355"/>
        <v>0.1394483315965207</v>
      </c>
      <c r="N98" s="46">
        <f t="shared" si="355"/>
        <v>0.10377393706372018</v>
      </c>
      <c r="O98" s="46">
        <f t="shared" si="355"/>
        <v>8.0980080489702053E-2</v>
      </c>
      <c r="P98" s="46">
        <f t="shared" si="355"/>
        <v>8.2109280898524886E-2</v>
      </c>
      <c r="Q98" s="46">
        <f t="shared" si="355"/>
        <v>7.5315138198219042E-2</v>
      </c>
      <c r="R98" s="46">
        <f t="shared" si="355"/>
        <v>8.2717177963595304E-2</v>
      </c>
      <c r="S98" s="46">
        <f t="shared" si="355"/>
        <v>7.4498069258371727E-2</v>
      </c>
      <c r="T98" s="46">
        <f t="shared" si="355"/>
        <v>6.855868452374074E-2</v>
      </c>
      <c r="U98" s="46">
        <f t="shared" si="355"/>
        <v>5.6417077601868676E-2</v>
      </c>
      <c r="V98" s="46">
        <f t="shared" si="355"/>
        <v>4.1458096612719958E-2</v>
      </c>
      <c r="W98" s="46">
        <f t="shared" si="355"/>
        <v>3.9837230560552002E-2</v>
      </c>
      <c r="X98" s="46">
        <f t="shared" si="355"/>
        <v>4.5201905626134305E-2</v>
      </c>
      <c r="Y98" s="46">
        <f t="shared" si="355"/>
        <v>4.2216072494438116E-2</v>
      </c>
      <c r="Z98" s="46">
        <f t="shared" si="355"/>
        <v>3.9785841967338295E-2</v>
      </c>
      <c r="AA98" s="46">
        <f t="shared" si="355"/>
        <v>4.0099476745641634E-2</v>
      </c>
      <c r="AB98" s="46">
        <f t="shared" si="355"/>
        <v>3.4629950574491301E-2</v>
      </c>
      <c r="AC98" s="46">
        <f t="shared" si="355"/>
        <v>2.7910475540527963E-2</v>
      </c>
      <c r="AD98" s="46">
        <f t="shared" si="355"/>
        <v>2.2791915320603259E-2</v>
      </c>
    </row>
    <row r="99" spans="1:30" x14ac:dyDescent="0.25">
      <c r="E99" s="4" t="s">
        <v>6</v>
      </c>
      <c r="F99" s="4"/>
      <c r="G99" s="4"/>
      <c r="H99" s="46"/>
      <c r="I99" s="46">
        <f t="shared" ref="I99:Y99" si="356">J34</f>
        <v>0.29368709972552609</v>
      </c>
      <c r="J99" s="46">
        <f t="shared" si="356"/>
        <v>0.42751060820367753</v>
      </c>
      <c r="K99" s="46">
        <f t="shared" si="356"/>
        <v>0.48848154570225416</v>
      </c>
      <c r="L99" s="46">
        <f t="shared" si="356"/>
        <v>0.45099018139457481</v>
      </c>
      <c r="M99" s="46">
        <f t="shared" si="356"/>
        <v>0.3552012845509806</v>
      </c>
      <c r="N99" s="46">
        <f t="shared" si="356"/>
        <v>0.39116452268111035</v>
      </c>
      <c r="O99" s="46">
        <f t="shared" si="356"/>
        <v>0.30037109137364643</v>
      </c>
      <c r="P99" s="46">
        <f t="shared" si="356"/>
        <v>0.23248578980608642</v>
      </c>
      <c r="Q99" s="46">
        <f t="shared" si="356"/>
        <v>0.23203643955209718</v>
      </c>
      <c r="R99" s="46">
        <f t="shared" si="356"/>
        <v>0.26264711319243328</v>
      </c>
      <c r="S99" s="46">
        <f t="shared" si="356"/>
        <v>0.23218163628821706</v>
      </c>
      <c r="T99" s="46">
        <f t="shared" si="356"/>
        <v>0.19909502262443438</v>
      </c>
      <c r="U99" s="46">
        <f t="shared" si="356"/>
        <v>0.166657033153049</v>
      </c>
      <c r="V99" s="46">
        <f t="shared" si="356"/>
        <v>0.1373152709359606</v>
      </c>
      <c r="W99" s="46">
        <f t="shared" si="356"/>
        <v>0.15802575160714175</v>
      </c>
      <c r="X99" s="46">
        <f t="shared" si="356"/>
        <v>0.14329704108941219</v>
      </c>
      <c r="Y99" s="46">
        <f t="shared" si="356"/>
        <v>0.13574339473647101</v>
      </c>
      <c r="Z99" s="46">
        <f t="shared" ref="Z99:AB99" si="357">AA34</f>
        <v>0.13318930909753091</v>
      </c>
      <c r="AA99" s="46">
        <f t="shared" si="357"/>
        <v>0.12135511015017823</v>
      </c>
      <c r="AB99" s="46">
        <f t="shared" si="357"/>
        <v>8.6494743287432091E-2</v>
      </c>
      <c r="AC99" s="46">
        <f t="shared" ref="AC99:AD99" si="358">AD34</f>
        <v>8.801743441858792E-2</v>
      </c>
      <c r="AD99" s="46">
        <f t="shared" si="358"/>
        <v>8.4437464699480658E-2</v>
      </c>
    </row>
    <row r="100" spans="1:30" x14ac:dyDescent="0.25">
      <c r="A100" s="47" t="s">
        <v>45</v>
      </c>
      <c r="B100" s="47"/>
      <c r="E100" s="4" t="s">
        <v>15</v>
      </c>
      <c r="F100" s="4"/>
      <c r="G100" s="4"/>
      <c r="H100" s="16">
        <f t="shared" ref="H100:Y100" si="359">H56</f>
        <v>0.10927390366642703</v>
      </c>
      <c r="I100" s="16">
        <f t="shared" si="359"/>
        <v>0.26377187297472454</v>
      </c>
      <c r="J100" s="16">
        <f t="shared" si="359"/>
        <v>0.34666666666666668</v>
      </c>
      <c r="K100" s="16">
        <f t="shared" si="359"/>
        <v>0.24485910129474486</v>
      </c>
      <c r="L100" s="16">
        <f t="shared" si="359"/>
        <v>0.21841541755888652</v>
      </c>
      <c r="M100" s="16">
        <f t="shared" si="359"/>
        <v>0.25985438111975895</v>
      </c>
      <c r="N100" s="16">
        <f t="shared" si="359"/>
        <v>0.13252291749701076</v>
      </c>
      <c r="O100" s="16">
        <f t="shared" si="359"/>
        <v>0.17015660742565547</v>
      </c>
      <c r="P100" s="16">
        <f t="shared" si="359"/>
        <v>0.21458646616541355</v>
      </c>
      <c r="Q100" s="16">
        <f t="shared" si="359"/>
        <v>0.17976971647889067</v>
      </c>
      <c r="R100" s="16">
        <f t="shared" si="359"/>
        <v>0.21397838178192885</v>
      </c>
      <c r="S100" s="16">
        <f t="shared" si="359"/>
        <v>0.26028699861687415</v>
      </c>
      <c r="T100" s="16">
        <f t="shared" si="359"/>
        <v>0.17216544344605253</v>
      </c>
      <c r="U100" s="16">
        <f t="shared" si="359"/>
        <v>0.14237228626601908</v>
      </c>
      <c r="V100" s="16">
        <f t="shared" si="359"/>
        <v>0.13420756070074788</v>
      </c>
      <c r="W100" s="16">
        <f t="shared" si="359"/>
        <v>0.13585042001625869</v>
      </c>
      <c r="X100" s="16">
        <f t="shared" si="359"/>
        <v>0.17192842942345923</v>
      </c>
      <c r="Y100" s="16">
        <f t="shared" si="359"/>
        <v>0.14399131437877452</v>
      </c>
      <c r="Z100" s="16">
        <f t="shared" ref="Z100:AA100" si="360">Z56</f>
        <v>0.13197698558633372</v>
      </c>
      <c r="AA100" s="16">
        <f t="shared" si="360"/>
        <v>9.7856843429050516E-2</v>
      </c>
      <c r="AB100" s="16">
        <f t="shared" ref="AB100:AC100" si="361">AB56</f>
        <v>0.14087296852254017</v>
      </c>
      <c r="AC100" s="16">
        <f t="shared" si="361"/>
        <v>7.9529766138141653E-2</v>
      </c>
      <c r="AD100" s="16">
        <f t="shared" ref="AD100" si="362">AD56</f>
        <v>7.0415439466749344E-2</v>
      </c>
    </row>
    <row r="101" spans="1:30" x14ac:dyDescent="0.25">
      <c r="E101" s="4" t="s">
        <v>19</v>
      </c>
      <c r="F101" s="4"/>
      <c r="G101" s="16">
        <f t="shared" ref="G101:AD101" si="363">K67</f>
        <v>0.18181818181818182</v>
      </c>
      <c r="H101" s="16">
        <f t="shared" si="363"/>
        <v>0.21686746987951808</v>
      </c>
      <c r="I101" s="16">
        <f t="shared" si="363"/>
        <v>0.21618975084321618</v>
      </c>
      <c r="J101" s="16">
        <f t="shared" si="363"/>
        <v>0.22705314009661837</v>
      </c>
      <c r="K101" s="16">
        <f t="shared" si="363"/>
        <v>0.25495771361913094</v>
      </c>
      <c r="L101" s="16">
        <f t="shared" si="363"/>
        <v>0.16603729739150641</v>
      </c>
      <c r="M101" s="16">
        <f t="shared" si="363"/>
        <v>0.14593194160729411</v>
      </c>
      <c r="N101" s="16">
        <f t="shared" si="363"/>
        <v>0.29752173913043478</v>
      </c>
      <c r="O101" s="16">
        <f t="shared" si="363"/>
        <v>0.10876922561404684</v>
      </c>
      <c r="P101" s="16">
        <f t="shared" si="363"/>
        <v>0.19885762640152316</v>
      </c>
      <c r="Q101" s="16">
        <f t="shared" si="363"/>
        <v>0.20018150192845799</v>
      </c>
      <c r="R101" s="16">
        <f t="shared" si="363"/>
        <v>0.18017223272421759</v>
      </c>
      <c r="S101" s="16">
        <f t="shared" si="363"/>
        <v>0.14008329180607959</v>
      </c>
      <c r="T101" s="16">
        <f t="shared" si="363"/>
        <v>0.12783527685415008</v>
      </c>
      <c r="U101" s="16">
        <f t="shared" si="363"/>
        <v>9.0618425423541135E-2</v>
      </c>
      <c r="V101" s="16">
        <f t="shared" si="363"/>
        <v>8.1223427882479854E-2</v>
      </c>
      <c r="W101" s="16">
        <f t="shared" si="363"/>
        <v>0.10824578907212865</v>
      </c>
      <c r="X101" s="16">
        <f t="shared" si="363"/>
        <v>8.1754345086160335E-2</v>
      </c>
      <c r="Y101" s="16">
        <f t="shared" si="363"/>
        <v>7.932560507558549E-2</v>
      </c>
      <c r="Z101" s="16">
        <f t="shared" si="363"/>
        <v>8.1287759211887009E-2</v>
      </c>
      <c r="AA101" s="16">
        <f t="shared" si="363"/>
        <v>5.8465255581003198E-2</v>
      </c>
      <c r="AB101" s="16">
        <f t="shared" si="363"/>
        <v>4.3418299410310064E-2</v>
      </c>
      <c r="AC101" s="16">
        <f t="shared" si="363"/>
        <v>3.8200932804642755E-2</v>
      </c>
      <c r="AD101" s="16">
        <f t="shared" si="363"/>
        <v>3.8536674593012618E-2</v>
      </c>
    </row>
    <row r="102" spans="1:30" x14ac:dyDescent="0.25">
      <c r="E102" s="4" t="s">
        <v>31</v>
      </c>
      <c r="F102" s="16">
        <f t="shared" ref="F102:AD102" si="364">L78</f>
        <v>9.3989611674499141E-3</v>
      </c>
      <c r="G102" s="16">
        <f t="shared" si="364"/>
        <v>9.0664052928203873E-3</v>
      </c>
      <c r="H102" s="16">
        <f t="shared" si="364"/>
        <v>1.0199125789218067E-2</v>
      </c>
      <c r="I102" s="16">
        <f t="shared" si="364"/>
        <v>1.1177884615384616E-2</v>
      </c>
      <c r="J102" s="16">
        <f t="shared" si="364"/>
        <v>1.8067276833472007E-2</v>
      </c>
      <c r="K102" s="16">
        <f t="shared" si="364"/>
        <v>1.0157618213660246E-2</v>
      </c>
      <c r="L102" s="16">
        <f t="shared" si="364"/>
        <v>1.6990291262135922E-2</v>
      </c>
      <c r="M102" s="16">
        <f t="shared" si="364"/>
        <v>1.1137629276054098E-2</v>
      </c>
      <c r="N102" s="16">
        <f t="shared" si="364"/>
        <v>7.1934359896594358E-3</v>
      </c>
      <c r="O102" s="16">
        <f t="shared" si="364"/>
        <v>8.481196295056356E-3</v>
      </c>
      <c r="P102" s="16">
        <f t="shared" si="364"/>
        <v>1.1065619121389841E-2</v>
      </c>
      <c r="Q102" s="16">
        <f t="shared" si="364"/>
        <v>1.1382291780671993E-2</v>
      </c>
      <c r="R102" s="16">
        <f t="shared" si="364"/>
        <v>9.8474191104858787E-3</v>
      </c>
      <c r="S102" s="16">
        <f t="shared" si="364"/>
        <v>1.5645092156022288E-2</v>
      </c>
      <c r="T102" s="16">
        <f t="shared" si="364"/>
        <v>1.1078286558345642E-2</v>
      </c>
      <c r="U102" s="16">
        <f t="shared" si="364"/>
        <v>8.1394135448189502E-3</v>
      </c>
      <c r="V102" s="16">
        <f t="shared" si="364"/>
        <v>1.2938619190559983E-2</v>
      </c>
      <c r="W102" s="16">
        <f t="shared" si="364"/>
        <v>1.032086654404251E-2</v>
      </c>
      <c r="X102" s="16">
        <f t="shared" si="364"/>
        <v>9.0017194295539602E-3</v>
      </c>
      <c r="Y102" s="16">
        <f t="shared" si="364"/>
        <v>8.6206896551724137E-3</v>
      </c>
      <c r="Z102" s="16">
        <f t="shared" si="364"/>
        <v>0</v>
      </c>
      <c r="AA102" s="16">
        <f t="shared" si="364"/>
        <v>0</v>
      </c>
      <c r="AB102" s="16">
        <f t="shared" si="364"/>
        <v>0</v>
      </c>
      <c r="AC102" s="16">
        <f t="shared" si="364"/>
        <v>0</v>
      </c>
      <c r="AD102" s="16">
        <f t="shared" si="364"/>
        <v>0</v>
      </c>
    </row>
    <row r="105" spans="1:30" x14ac:dyDescent="0.25">
      <c r="E105" s="4"/>
      <c r="F105" s="6">
        <v>43910</v>
      </c>
      <c r="G105" s="6">
        <f t="shared" ref="G105" si="365">F105+1</f>
        <v>43911</v>
      </c>
      <c r="H105" s="6">
        <f t="shared" ref="H105" si="366">G105+1</f>
        <v>43912</v>
      </c>
      <c r="I105" s="6">
        <f t="shared" ref="I105" si="367">H105+1</f>
        <v>43913</v>
      </c>
      <c r="J105" s="6">
        <f t="shared" ref="J105" si="368">I105+1</f>
        <v>43914</v>
      </c>
      <c r="K105" s="6">
        <f t="shared" ref="K105" si="369">J105+1</f>
        <v>43915</v>
      </c>
      <c r="L105" s="6">
        <f t="shared" ref="L105" si="370">K105+1</f>
        <v>43916</v>
      </c>
      <c r="M105" s="6">
        <f t="shared" ref="M105" si="371">L105+1</f>
        <v>43917</v>
      </c>
      <c r="N105" s="6">
        <f t="shared" ref="N105" si="372">M105+1</f>
        <v>43918</v>
      </c>
      <c r="O105" s="6">
        <f t="shared" ref="O105" si="373">N105+1</f>
        <v>43919</v>
      </c>
      <c r="P105" s="6">
        <f t="shared" ref="P105" si="374">O105+1</f>
        <v>43920</v>
      </c>
      <c r="Q105" s="6">
        <f t="shared" ref="Q105" si="375">P105+1</f>
        <v>43921</v>
      </c>
      <c r="R105" s="6">
        <f t="shared" ref="R105" si="376">Q105+1</f>
        <v>43922</v>
      </c>
      <c r="S105" s="6">
        <f t="shared" ref="S105" si="377">R105+1</f>
        <v>43923</v>
      </c>
      <c r="T105" s="6">
        <f t="shared" ref="T105" si="378">S105+1</f>
        <v>43924</v>
      </c>
      <c r="U105" s="6">
        <f t="shared" ref="U105" si="379">T105+1</f>
        <v>43925</v>
      </c>
      <c r="V105" s="6">
        <f t="shared" ref="V105" si="380">U105+1</f>
        <v>43926</v>
      </c>
      <c r="W105" s="6">
        <f t="shared" ref="W105" si="381">V105+1</f>
        <v>43927</v>
      </c>
      <c r="X105" s="6">
        <f t="shared" ref="X105" si="382">W105+1</f>
        <v>43928</v>
      </c>
      <c r="Y105" s="6">
        <f t="shared" ref="Y105" si="383">X105+1</f>
        <v>43929</v>
      </c>
    </row>
    <row r="106" spans="1:30" x14ac:dyDescent="0.25">
      <c r="A106" s="47" t="s">
        <v>46</v>
      </c>
      <c r="B106" s="47"/>
      <c r="E106" s="4" t="s">
        <v>0</v>
      </c>
      <c r="F106" s="68">
        <f>P7</f>
        <v>24.5</v>
      </c>
      <c r="G106" s="68">
        <f t="shared" ref="G106:X106" si="384">Q7</f>
        <v>27.984848484848484</v>
      </c>
      <c r="H106" s="68">
        <f t="shared" si="384"/>
        <v>33.787878787878789</v>
      </c>
      <c r="I106" s="68">
        <f t="shared" si="384"/>
        <v>47.984848484848484</v>
      </c>
      <c r="J106" s="68">
        <f t="shared" si="384"/>
        <v>37.060606060606062</v>
      </c>
      <c r="K106" s="68">
        <f t="shared" si="384"/>
        <v>44.409090909090907</v>
      </c>
      <c r="L106" s="68">
        <f t="shared" si="384"/>
        <v>59.424242424242422</v>
      </c>
      <c r="M106" s="68">
        <f t="shared" si="384"/>
        <v>57.712121212121211</v>
      </c>
      <c r="N106" s="68">
        <f t="shared" si="384"/>
        <v>69.86363636363636</v>
      </c>
      <c r="O106" s="68">
        <f t="shared" si="384"/>
        <v>39.378787878787875</v>
      </c>
      <c r="P106" s="68">
        <f t="shared" si="384"/>
        <v>66.303030303030297</v>
      </c>
      <c r="Q106" s="68">
        <f t="shared" si="384"/>
        <v>114.81818181818181</v>
      </c>
      <c r="R106" s="68">
        <f t="shared" si="384"/>
        <v>73.651515151515156</v>
      </c>
      <c r="S106" s="68">
        <f t="shared" si="384"/>
        <v>32.060606060606062</v>
      </c>
      <c r="T106" s="68">
        <f t="shared" si="384"/>
        <v>79.287878787878782</v>
      </c>
      <c r="U106" s="68">
        <f t="shared" si="384"/>
        <v>64.651515151515156</v>
      </c>
      <c r="V106" s="68">
        <f t="shared" si="384"/>
        <v>28.378787878787879</v>
      </c>
      <c r="W106" s="68">
        <f t="shared" si="384"/>
        <v>59.272727272727273</v>
      </c>
      <c r="X106" s="68">
        <f t="shared" si="384"/>
        <v>57.227272727272727</v>
      </c>
    </row>
    <row r="107" spans="1:30" x14ac:dyDescent="0.25">
      <c r="E107" s="4" t="s">
        <v>10</v>
      </c>
      <c r="F107" s="68">
        <f>P46</f>
        <v>32.987804878048777</v>
      </c>
      <c r="G107" s="68">
        <f t="shared" ref="G107:X107" si="385">Q46</f>
        <v>23.756097560975611</v>
      </c>
      <c r="H107" s="68">
        <f t="shared" si="385"/>
        <v>16.951219512195124</v>
      </c>
      <c r="I107" s="68">
        <f t="shared" si="385"/>
        <v>32.585365853658537</v>
      </c>
      <c r="J107" s="68">
        <f t="shared" si="385"/>
        <v>58.097560975609753</v>
      </c>
      <c r="K107" s="68">
        <f t="shared" si="385"/>
        <v>50.097560975609753</v>
      </c>
      <c r="L107" s="68">
        <f t="shared" si="385"/>
        <v>60.536585365853661</v>
      </c>
      <c r="M107" s="68">
        <f t="shared" si="385"/>
        <v>70.487804878048777</v>
      </c>
      <c r="N107" s="68">
        <f t="shared" si="385"/>
        <v>76.756097560975604</v>
      </c>
      <c r="O107" s="68">
        <f t="shared" si="385"/>
        <v>48.353658536585364</v>
      </c>
      <c r="P107" s="68">
        <f t="shared" si="385"/>
        <v>65.256097560975604</v>
      </c>
      <c r="Q107" s="68">
        <f t="shared" si="385"/>
        <v>48.963414634146339</v>
      </c>
      <c r="R107" s="68">
        <f t="shared" si="385"/>
        <v>66.5</v>
      </c>
      <c r="S107" s="68">
        <f t="shared" si="385"/>
        <v>75.073170731707322</v>
      </c>
      <c r="T107" s="68">
        <f t="shared" si="385"/>
        <v>75.207317073170728</v>
      </c>
      <c r="U107" s="68">
        <f t="shared" si="385"/>
        <v>74.256097560975604</v>
      </c>
      <c r="V107" s="68">
        <f t="shared" si="385"/>
        <v>72.390243902439025</v>
      </c>
      <c r="W107" s="68">
        <f t="shared" si="385"/>
        <v>44.841463414634148</v>
      </c>
      <c r="X107" s="68">
        <f t="shared" si="385"/>
        <v>46.756097560975611</v>
      </c>
    </row>
    <row r="108" spans="1:30" x14ac:dyDescent="0.25">
      <c r="E108" s="4" t="s">
        <v>4</v>
      </c>
      <c r="F108" s="68">
        <f>AA18</f>
        <v>99.766666666666666</v>
      </c>
      <c r="G108" s="68">
        <f t="shared" ref="G108:X108" si="386">AB18</f>
        <v>109.28333333333333</v>
      </c>
      <c r="H108" s="68">
        <f t="shared" si="386"/>
        <v>92.666666666666671</v>
      </c>
      <c r="I108" s="68">
        <f t="shared" si="386"/>
        <v>79.816666666666663</v>
      </c>
      <c r="J108" s="68">
        <f t="shared" si="386"/>
        <v>87.483333333333334</v>
      </c>
      <c r="K108" s="68">
        <f t="shared" si="386"/>
        <v>86.833333333333329</v>
      </c>
      <c r="L108" s="68">
        <f t="shared" si="386"/>
        <v>102.55</v>
      </c>
      <c r="M108" s="68">
        <f t="shared" si="386"/>
        <v>100</v>
      </c>
      <c r="N108" s="68">
        <f t="shared" si="386"/>
        <v>98.88333333333334</v>
      </c>
      <c r="O108" s="68">
        <f t="shared" si="386"/>
        <v>86.95</v>
      </c>
      <c r="P108" s="68">
        <f t="shared" si="386"/>
        <v>67.5</v>
      </c>
      <c r="Q108" s="68">
        <f t="shared" si="386"/>
        <v>67.55</v>
      </c>
      <c r="R108" s="68">
        <f t="shared" si="386"/>
        <v>79.7</v>
      </c>
      <c r="S108" s="68">
        <f t="shared" si="386"/>
        <v>77.8</v>
      </c>
      <c r="T108" s="68">
        <f t="shared" si="386"/>
        <v>76.416666666666671</v>
      </c>
      <c r="U108" s="68">
        <f t="shared" si="386"/>
        <v>80.083333333333329</v>
      </c>
      <c r="V108" s="68">
        <f t="shared" si="386"/>
        <v>71.933333333333337</v>
      </c>
      <c r="W108" s="68">
        <f t="shared" si="386"/>
        <v>59.983333333333334</v>
      </c>
      <c r="X108" s="68">
        <f t="shared" si="386"/>
        <v>50.35</v>
      </c>
    </row>
    <row r="109" spans="1:30" x14ac:dyDescent="0.25">
      <c r="A109" s="47" t="s">
        <v>47</v>
      </c>
      <c r="B109" s="47"/>
      <c r="E109" s="4" t="s">
        <v>6</v>
      </c>
      <c r="F109" s="68">
        <f>M35</f>
        <v>16.574923547400612</v>
      </c>
      <c r="G109" s="68">
        <f>N35</f>
        <v>18.941896024464832</v>
      </c>
      <c r="H109" s="68">
        <f>O35</f>
        <v>28.269113149847094</v>
      </c>
      <c r="I109" s="68">
        <f>P35</f>
        <v>30.198776758409785</v>
      </c>
      <c r="J109" s="68">
        <f>Q35</f>
        <v>30.394495412844037</v>
      </c>
      <c r="K109" s="68">
        <f>R35</f>
        <v>37.388379204892964</v>
      </c>
      <c r="L109" s="68">
        <f>S35</f>
        <v>52.140672782874617</v>
      </c>
      <c r="M109" s="68">
        <f>T35</f>
        <v>58.198776758409785</v>
      </c>
      <c r="N109" s="68">
        <f>U35</f>
        <v>61.49235474006116</v>
      </c>
      <c r="O109" s="68">
        <f>V35</f>
        <v>61.721712538226299</v>
      </c>
      <c r="P109" s="68">
        <f>W35</f>
        <v>59.330275229357795</v>
      </c>
      <c r="Q109" s="68">
        <f>X35</f>
        <v>77.654434250764524</v>
      </c>
      <c r="R109" s="68">
        <f>Y35</f>
        <v>81.544342507645254</v>
      </c>
      <c r="S109" s="68">
        <f>Z35</f>
        <v>88.314984709480129</v>
      </c>
      <c r="T109" s="68">
        <f>AA35</f>
        <v>98.415902140672785</v>
      </c>
      <c r="U109" s="68">
        <f>AB35</f>
        <v>101.61467889908256</v>
      </c>
      <c r="V109" s="68">
        <f>AC35</f>
        <v>81.214067278287459</v>
      </c>
      <c r="W109" s="68">
        <f>AD35</f>
        <v>89.792048929663608</v>
      </c>
      <c r="X109" s="68">
        <f>AE35</f>
        <v>93.721712538226299</v>
      </c>
    </row>
    <row r="110" spans="1:30" x14ac:dyDescent="0.25">
      <c r="E110" s="4" t="s">
        <v>15</v>
      </c>
      <c r="F110" s="68">
        <f>L57</f>
        <v>10.818181818181818</v>
      </c>
      <c r="G110" s="68">
        <f t="shared" ref="G110:X110" si="387">M57</f>
        <v>15.681818181818182</v>
      </c>
      <c r="H110" s="68">
        <f t="shared" si="387"/>
        <v>10.075757575757576</v>
      </c>
      <c r="I110" s="68">
        <f t="shared" si="387"/>
        <v>14.651515151515152</v>
      </c>
      <c r="J110" s="68">
        <f t="shared" si="387"/>
        <v>21.621212121212121</v>
      </c>
      <c r="K110" s="68">
        <f t="shared" si="387"/>
        <v>22</v>
      </c>
      <c r="L110" s="68">
        <f t="shared" si="387"/>
        <v>30.893939393939394</v>
      </c>
      <c r="M110" s="68">
        <f t="shared" si="387"/>
        <v>45.621212121212125</v>
      </c>
      <c r="N110" s="68">
        <f t="shared" si="387"/>
        <v>38.030303030303031</v>
      </c>
      <c r="O110" s="68">
        <f t="shared" si="387"/>
        <v>36.863636363636367</v>
      </c>
      <c r="P110" s="68">
        <f t="shared" si="387"/>
        <v>39.696969696969695</v>
      </c>
      <c r="Q110" s="68">
        <f t="shared" si="387"/>
        <v>45.575757575757578</v>
      </c>
      <c r="R110" s="68">
        <f t="shared" si="387"/>
        <v>65.515151515151516</v>
      </c>
      <c r="S110" s="68">
        <f t="shared" si="387"/>
        <v>64.303030303030297</v>
      </c>
      <c r="T110" s="68">
        <f t="shared" si="387"/>
        <v>67.424242424242422</v>
      </c>
      <c r="U110" s="68">
        <f t="shared" si="387"/>
        <v>56.590909090909093</v>
      </c>
      <c r="V110" s="68">
        <f t="shared" si="387"/>
        <v>89.439393939393938</v>
      </c>
      <c r="W110" s="68">
        <f t="shared" si="387"/>
        <v>57.606060606060609</v>
      </c>
      <c r="X110" s="68">
        <f t="shared" si="387"/>
        <v>55.060606060606062</v>
      </c>
    </row>
    <row r="111" spans="1:30" x14ac:dyDescent="0.25">
      <c r="E111" s="4" t="s">
        <v>19</v>
      </c>
      <c r="F111" s="68">
        <f>P68</f>
        <v>62.130434782608695</v>
      </c>
      <c r="G111" s="68">
        <f t="shared" ref="G111:X111" si="388">Q68</f>
        <v>63.673913043478258</v>
      </c>
      <c r="H111" s="68">
        <f t="shared" si="388"/>
        <v>148.7608695652174</v>
      </c>
      <c r="I111" s="68">
        <f t="shared" si="388"/>
        <v>70.565217391304344</v>
      </c>
      <c r="J111" s="68">
        <f t="shared" si="388"/>
        <v>143.04347826086956</v>
      </c>
      <c r="K111" s="68">
        <f t="shared" si="388"/>
        <v>172.63043478260869</v>
      </c>
      <c r="L111" s="68">
        <f t="shared" si="388"/>
        <v>186.47826086956522</v>
      </c>
      <c r="M111" s="68">
        <f t="shared" si="388"/>
        <v>171.10869565217391</v>
      </c>
      <c r="N111" s="68">
        <f t="shared" si="388"/>
        <v>178.02173913043478</v>
      </c>
      <c r="O111" s="68">
        <f t="shared" si="388"/>
        <v>142.32608695652175</v>
      </c>
      <c r="P111" s="68">
        <f t="shared" si="388"/>
        <v>139.13043478260869</v>
      </c>
      <c r="Q111" s="68">
        <f t="shared" si="388"/>
        <v>200.47826086956522</v>
      </c>
      <c r="R111" s="68">
        <f t="shared" si="388"/>
        <v>167.80434782608697</v>
      </c>
      <c r="S111" s="68">
        <f t="shared" si="388"/>
        <v>176.13043478260869</v>
      </c>
      <c r="T111" s="68">
        <f t="shared" si="388"/>
        <v>194.80434782608697</v>
      </c>
      <c r="U111" s="68">
        <f t="shared" si="388"/>
        <v>151.5</v>
      </c>
      <c r="V111" s="68">
        <f t="shared" si="388"/>
        <v>119.08695652173913</v>
      </c>
      <c r="W111" s="68">
        <f t="shared" si="388"/>
        <v>109.32608695652173</v>
      </c>
      <c r="X111" s="68">
        <f t="shared" si="388"/>
        <v>114.5</v>
      </c>
    </row>
    <row r="112" spans="1:30" x14ac:dyDescent="0.25">
      <c r="E112" s="4" t="s">
        <v>31</v>
      </c>
    </row>
    <row r="114" spans="1:25" x14ac:dyDescent="0.25">
      <c r="E114" s="4"/>
      <c r="F114" s="6">
        <f t="shared" ref="F114:M114" si="389">G114-1</f>
        <v>43904</v>
      </c>
      <c r="G114" s="6">
        <f t="shared" si="389"/>
        <v>43905</v>
      </c>
      <c r="H114" s="6">
        <f t="shared" si="389"/>
        <v>43906</v>
      </c>
      <c r="I114" s="6">
        <f t="shared" si="389"/>
        <v>43907</v>
      </c>
      <c r="J114" s="6">
        <f t="shared" si="389"/>
        <v>43908</v>
      </c>
      <c r="K114" s="6">
        <f t="shared" si="389"/>
        <v>43909</v>
      </c>
      <c r="L114" s="6">
        <f t="shared" si="389"/>
        <v>43910</v>
      </c>
      <c r="M114" s="6">
        <f t="shared" si="389"/>
        <v>43911</v>
      </c>
      <c r="N114" s="6">
        <v>43912</v>
      </c>
      <c r="O114" s="6">
        <f t="shared" ref="O114:Y114" si="390">N114+1</f>
        <v>43913</v>
      </c>
      <c r="P114" s="6">
        <f t="shared" si="390"/>
        <v>43914</v>
      </c>
      <c r="Q114" s="6">
        <f t="shared" si="390"/>
        <v>43915</v>
      </c>
      <c r="R114" s="6">
        <f t="shared" si="390"/>
        <v>43916</v>
      </c>
      <c r="S114" s="6">
        <f t="shared" si="390"/>
        <v>43917</v>
      </c>
      <c r="T114" s="6">
        <f t="shared" si="390"/>
        <v>43918</v>
      </c>
      <c r="U114" s="6">
        <f t="shared" si="390"/>
        <v>43919</v>
      </c>
      <c r="V114" s="6">
        <f t="shared" si="390"/>
        <v>43920</v>
      </c>
      <c r="W114" s="6">
        <f t="shared" si="390"/>
        <v>43921</v>
      </c>
      <c r="X114" s="6">
        <f t="shared" si="390"/>
        <v>43922</v>
      </c>
      <c r="Y114" s="6">
        <f t="shared" si="390"/>
        <v>43923</v>
      </c>
    </row>
    <row r="115" spans="1:25" x14ac:dyDescent="0.25">
      <c r="A115" s="47" t="s">
        <v>22</v>
      </c>
      <c r="B115" s="47"/>
      <c r="E115" s="4" t="s">
        <v>0</v>
      </c>
      <c r="F115" s="16">
        <f t="shared" ref="F115:Q115" si="391">J10</f>
        <v>8.0817051509769089E-2</v>
      </c>
      <c r="G115" s="16">
        <f t="shared" si="391"/>
        <v>8.9943342776203972E-2</v>
      </c>
      <c r="H115" s="16">
        <f t="shared" si="391"/>
        <v>8.2959641255605385E-2</v>
      </c>
      <c r="I115" s="16">
        <f t="shared" si="391"/>
        <v>7.672073651907059E-2</v>
      </c>
      <c r="J115" s="16">
        <f t="shared" si="391"/>
        <v>9.1730368311327304E-2</v>
      </c>
      <c r="K115" s="16">
        <f t="shared" si="391"/>
        <v>0.10161158153509969</v>
      </c>
      <c r="L115" s="16">
        <f t="shared" si="391"/>
        <v>0.1</v>
      </c>
      <c r="M115" s="16">
        <f t="shared" si="391"/>
        <v>0.10363267564078923</v>
      </c>
      <c r="N115" s="16">
        <f t="shared" si="391"/>
        <v>0.10161314638926579</v>
      </c>
      <c r="O115" s="16">
        <f t="shared" si="391"/>
        <v>0.11125485122897801</v>
      </c>
      <c r="P115" s="16">
        <f t="shared" si="391"/>
        <v>0.1204291657543245</v>
      </c>
      <c r="Q115" s="16">
        <f t="shared" si="391"/>
        <v>0.12105502501136881</v>
      </c>
      <c r="R115" s="16">
        <f t="shared" ref="R115:Y115" si="392">V10</f>
        <v>0.13447510307643515</v>
      </c>
      <c r="S115" s="16">
        <f t="shared" si="392"/>
        <v>0.13797634691195795</v>
      </c>
      <c r="T115" s="16">
        <f t="shared" si="392"/>
        <v>0.13865420336748757</v>
      </c>
      <c r="U115" s="16">
        <f t="shared" si="392"/>
        <v>0.13124496373892022</v>
      </c>
      <c r="V115" s="16">
        <f t="shared" si="392"/>
        <v>0.13559322033898305</v>
      </c>
      <c r="W115" s="16">
        <f t="shared" si="392"/>
        <v>0.13961875321998971</v>
      </c>
      <c r="X115" s="16">
        <f t="shared" si="392"/>
        <v>0.1382953181272509</v>
      </c>
      <c r="Y115" s="16">
        <f t="shared" si="392"/>
        <v>0.13660356752821259</v>
      </c>
    </row>
    <row r="116" spans="1:25" x14ac:dyDescent="0.25">
      <c r="A116" s="47" t="s">
        <v>36</v>
      </c>
      <c r="B116" s="47"/>
      <c r="E116" s="4" t="s">
        <v>10</v>
      </c>
      <c r="F116" s="4"/>
      <c r="G116" s="4"/>
      <c r="H116" s="4"/>
      <c r="I116" s="4"/>
      <c r="J116" s="16">
        <f t="shared" ref="J116:Y116" si="393">N49</f>
        <v>1.7868538608806637E-2</v>
      </c>
      <c r="K116" s="16">
        <f t="shared" si="393"/>
        <v>1.8573237653018153E-2</v>
      </c>
      <c r="L116" s="16">
        <f t="shared" si="393"/>
        <v>1.370223978919631E-2</v>
      </c>
      <c r="M116" s="16">
        <f t="shared" si="393"/>
        <v>1.4055394791236048E-2</v>
      </c>
      <c r="N116" s="16">
        <f t="shared" si="393"/>
        <v>1.2475049900199601E-2</v>
      </c>
      <c r="O116" s="16">
        <f t="shared" si="393"/>
        <v>1.2017887087758524E-2</v>
      </c>
      <c r="P116" s="16">
        <f t="shared" si="393"/>
        <v>1.0364578598054369E-2</v>
      </c>
      <c r="Q116" s="16">
        <f t="shared" si="393"/>
        <v>1.067564662893172E-2</v>
      </c>
      <c r="R116" s="16">
        <f t="shared" si="393"/>
        <v>1.1883327331652862E-2</v>
      </c>
      <c r="S116" s="16">
        <f t="shared" si="393"/>
        <v>1.3594841483073616E-2</v>
      </c>
      <c r="T116" s="16">
        <f t="shared" si="393"/>
        <v>1.6250000000000001E-2</v>
      </c>
      <c r="U116" s="16">
        <f t="shared" si="393"/>
        <v>1.7157727593507411E-2</v>
      </c>
      <c r="V116" s="16">
        <f t="shared" si="393"/>
        <v>1.6584050153083538E-2</v>
      </c>
      <c r="W116" s="16">
        <f t="shared" si="393"/>
        <v>1.848212021303576E-2</v>
      </c>
      <c r="X116" s="16">
        <f t="shared" si="393"/>
        <v>2.0050399912347978E-2</v>
      </c>
      <c r="Y116" s="16">
        <f t="shared" si="393"/>
        <v>2.0620506999621643E-2</v>
      </c>
    </row>
    <row r="117" spans="1:25" x14ac:dyDescent="0.25">
      <c r="E117" s="4" t="s">
        <v>4</v>
      </c>
      <c r="F117" s="16">
        <f t="shared" ref="F117:Y117" si="394">U21</f>
        <v>0.19538983050847458</v>
      </c>
      <c r="G117" s="16">
        <f t="shared" si="394"/>
        <v>0.1972307021369385</v>
      </c>
      <c r="H117" s="16">
        <f t="shared" si="394"/>
        <v>0.21263178638289487</v>
      </c>
      <c r="I117" s="16">
        <f t="shared" si="394"/>
        <v>0.20081835686777921</v>
      </c>
      <c r="J117" s="16">
        <f t="shared" si="394"/>
        <v>0.19704889829947728</v>
      </c>
      <c r="K117" s="16">
        <f t="shared" si="394"/>
        <v>0.19280860702151756</v>
      </c>
      <c r="L117" s="16">
        <f t="shared" si="394"/>
        <v>0.19057522333033983</v>
      </c>
      <c r="M117" s="16">
        <f t="shared" si="394"/>
        <v>0.19497312805592598</v>
      </c>
      <c r="N117" s="16">
        <f t="shared" si="394"/>
        <v>0.19571122230164403</v>
      </c>
      <c r="O117" s="16">
        <f t="shared" si="394"/>
        <v>0.19288389513108614</v>
      </c>
      <c r="P117" s="16">
        <f t="shared" si="394"/>
        <v>0.19096687480749308</v>
      </c>
      <c r="Q117" s="16">
        <f t="shared" si="394"/>
        <v>0.18284391373217984</v>
      </c>
      <c r="R117" s="16">
        <f t="shared" si="394"/>
        <v>0.17364581782607771</v>
      </c>
      <c r="S117" s="16">
        <f t="shared" si="394"/>
        <v>0.17048042106834896</v>
      </c>
      <c r="T117" s="16">
        <f t="shared" si="394"/>
        <v>0.169484933545267</v>
      </c>
      <c r="U117" s="16">
        <f t="shared" si="394"/>
        <v>0.16861420057252804</v>
      </c>
      <c r="V117" s="16">
        <f t="shared" si="394"/>
        <v>0.16755811264022205</v>
      </c>
      <c r="W117" s="16">
        <f t="shared" si="394"/>
        <v>0.1670744494931842</v>
      </c>
      <c r="X117" s="16">
        <f t="shared" si="394"/>
        <v>0.16333701684898</v>
      </c>
      <c r="Y117" s="16">
        <f t="shared" si="394"/>
        <v>0.16079455505610188</v>
      </c>
    </row>
    <row r="118" spans="1:25" x14ac:dyDescent="0.25">
      <c r="E118" s="4" t="s">
        <v>6</v>
      </c>
      <c r="F118" s="4"/>
      <c r="G118" s="4"/>
      <c r="H118" s="16"/>
      <c r="I118" s="16">
        <f t="shared" ref="I118:Y118" si="395">J38</f>
        <v>0.10300429184549356</v>
      </c>
      <c r="J118" s="16">
        <f t="shared" si="395"/>
        <v>0.10141313383208644</v>
      </c>
      <c r="K118" s="16">
        <f t="shared" si="395"/>
        <v>0.10763454317897372</v>
      </c>
      <c r="L118" s="16">
        <f t="shared" si="395"/>
        <v>0.11914672216441206</v>
      </c>
      <c r="M118" s="16">
        <f t="shared" si="395"/>
        <v>7.101218865924748E-2</v>
      </c>
      <c r="N118" s="16">
        <f t="shared" si="395"/>
        <v>9.4693504117108876E-2</v>
      </c>
      <c r="O118" s="16">
        <f t="shared" si="395"/>
        <v>9.1760961810466765E-2</v>
      </c>
      <c r="P118" s="16">
        <f t="shared" si="395"/>
        <v>8.4344810502848644E-2</v>
      </c>
      <c r="Q118" s="16">
        <f t="shared" si="395"/>
        <v>7.5386919620569148E-2</v>
      </c>
      <c r="R118" s="16">
        <f t="shared" si="395"/>
        <v>6.6464044041747911E-2</v>
      </c>
      <c r="S118" s="16">
        <f t="shared" si="395"/>
        <v>6.736628300609343E-2</v>
      </c>
      <c r="T118" s="16">
        <f t="shared" si="395"/>
        <v>6.2020927120087603E-2</v>
      </c>
      <c r="U118" s="16">
        <f t="shared" si="395"/>
        <v>5.7355383499801176E-2</v>
      </c>
      <c r="V118" s="16">
        <f t="shared" si="395"/>
        <v>5.665211615107231E-2</v>
      </c>
      <c r="W118" s="16">
        <f t="shared" si="395"/>
        <v>5.8629613654568979E-2</v>
      </c>
      <c r="X118" s="16">
        <f t="shared" si="395"/>
        <v>5.7889856769880191E-2</v>
      </c>
      <c r="Y118" s="16">
        <f t="shared" si="395"/>
        <v>5.7635375308177472E-2</v>
      </c>
    </row>
    <row r="119" spans="1:25" x14ac:dyDescent="0.25">
      <c r="E119" s="4" t="s">
        <v>15</v>
      </c>
      <c r="F119" s="4"/>
      <c r="G119" s="4"/>
      <c r="H119" s="16"/>
      <c r="I119" s="16"/>
      <c r="J119" s="16"/>
      <c r="K119" s="16">
        <f t="shared" ref="K119:Y119" si="396">K60</f>
        <v>0.2440677966101695</v>
      </c>
      <c r="L119" s="16">
        <f t="shared" si="396"/>
        <v>0.22180451127819548</v>
      </c>
      <c r="M119" s="16">
        <f t="shared" si="396"/>
        <v>0.16750539180445723</v>
      </c>
      <c r="N119" s="16">
        <f t="shared" si="396"/>
        <v>0.18211276733635776</v>
      </c>
      <c r="O119" s="16">
        <f t="shared" si="396"/>
        <v>0.1717948717948718</v>
      </c>
      <c r="P119" s="16">
        <f t="shared" si="396"/>
        <v>0.16070068545316071</v>
      </c>
      <c r="Q119" s="16">
        <f t="shared" si="396"/>
        <v>0.14224533496482106</v>
      </c>
      <c r="R119" s="16">
        <f t="shared" si="396"/>
        <v>0.14511674617122772</v>
      </c>
      <c r="S119" s="16">
        <f t="shared" si="396"/>
        <v>0.15125548027102431</v>
      </c>
      <c r="T119" s="16">
        <f t="shared" si="396"/>
        <v>0.17930670420552525</v>
      </c>
      <c r="U119" s="16">
        <f t="shared" si="396"/>
        <v>0.18466165413533833</v>
      </c>
      <c r="V119" s="16">
        <f t="shared" si="396"/>
        <v>0.17432214931286369</v>
      </c>
      <c r="W119" s="16">
        <f t="shared" si="396"/>
        <v>0.1877426802392696</v>
      </c>
      <c r="X119" s="16">
        <f t="shared" si="396"/>
        <v>0.2033195020746888</v>
      </c>
      <c r="Y119" s="16">
        <f t="shared" si="396"/>
        <v>0.20035667741271693</v>
      </c>
    </row>
    <row r="120" spans="1:25" x14ac:dyDescent="0.25">
      <c r="E120" s="4" t="s">
        <v>19</v>
      </c>
      <c r="F120" s="16"/>
      <c r="G120" s="16">
        <f t="shared" ref="G120:Y120" si="397">K71</f>
        <v>0.23395613322502032</v>
      </c>
      <c r="H120" s="16">
        <f t="shared" si="397"/>
        <v>0.18230088495575222</v>
      </c>
      <c r="I120" s="16">
        <f t="shared" si="397"/>
        <v>0.21563460693895475</v>
      </c>
      <c r="J120" s="16">
        <f t="shared" si="397"/>
        <v>0.19008264462809918</v>
      </c>
      <c r="K120" s="16">
        <f t="shared" si="397"/>
        <v>0.14659785932721711</v>
      </c>
      <c r="L120" s="16">
        <f t="shared" si="397"/>
        <v>0.15678297606008448</v>
      </c>
      <c r="M120" s="16">
        <f t="shared" si="397"/>
        <v>0.18244406196213425</v>
      </c>
      <c r="N120" s="16">
        <f t="shared" si="397"/>
        <v>0.19279730170819279</v>
      </c>
      <c r="O120" s="16">
        <f t="shared" si="397"/>
        <v>0.19520486670245124</v>
      </c>
      <c r="P120" s="16">
        <f t="shared" si="397"/>
        <v>0.21828521434820647</v>
      </c>
      <c r="Q120" s="16">
        <f t="shared" si="397"/>
        <v>0.21204903270783709</v>
      </c>
      <c r="R120" s="16">
        <f t="shared" si="397"/>
        <v>0.21852423895172138</v>
      </c>
      <c r="S120" s="16">
        <f t="shared" si="397"/>
        <v>0.22339130434782609</v>
      </c>
      <c r="T120" s="16">
        <f t="shared" si="397"/>
        <v>0.20044901651978689</v>
      </c>
      <c r="U120" s="16">
        <f t="shared" si="397"/>
        <v>0.20559702620206111</v>
      </c>
      <c r="V120" s="16">
        <f t="shared" si="397"/>
        <v>0.19450956666414582</v>
      </c>
      <c r="W120" s="16">
        <f t="shared" si="397"/>
        <v>0.17777777777777778</v>
      </c>
      <c r="X120" s="16">
        <f t="shared" si="397"/>
        <v>0.16706414180963908</v>
      </c>
      <c r="Y120" s="16">
        <f t="shared" si="397"/>
        <v>0.16153858162006901</v>
      </c>
    </row>
    <row r="121" spans="1:25" x14ac:dyDescent="0.25">
      <c r="E121" s="4" t="s">
        <v>31</v>
      </c>
      <c r="F121" s="16">
        <f t="shared" ref="F121:Y121" si="398">L81</f>
        <v>1.0159848279599025E-2</v>
      </c>
      <c r="G121" s="16">
        <f t="shared" si="398"/>
        <v>9.982696659124185E-3</v>
      </c>
      <c r="H121" s="16">
        <f t="shared" si="398"/>
        <v>1.0444874274661509E-2</v>
      </c>
      <c r="I121" s="16">
        <f t="shared" si="398"/>
        <v>1.067479984750286E-2</v>
      </c>
      <c r="J121" s="16">
        <f t="shared" si="398"/>
        <v>1.1404937962150646E-2</v>
      </c>
      <c r="K121" s="16">
        <f t="shared" si="398"/>
        <v>1.1625030917635419E-2</v>
      </c>
      <c r="L121" s="16">
        <f t="shared" si="398"/>
        <v>1.2496937025238911E-2</v>
      </c>
      <c r="M121" s="16">
        <f t="shared" si="398"/>
        <v>1.2627489072365225E-2</v>
      </c>
      <c r="N121" s="16">
        <f t="shared" si="398"/>
        <v>1.3341346153846153E-2</v>
      </c>
      <c r="O121" s="16">
        <f t="shared" si="398"/>
        <v>1.4263639605372637E-2</v>
      </c>
      <c r="P121" s="16">
        <f t="shared" si="398"/>
        <v>1.4711033274956218E-2</v>
      </c>
      <c r="Q121" s="16">
        <f t="shared" si="398"/>
        <v>1.5141007859454462E-2</v>
      </c>
      <c r="R121" s="16">
        <f t="shared" si="398"/>
        <v>1.5797249687464484E-2</v>
      </c>
      <c r="S121" s="16">
        <f t="shared" si="398"/>
        <v>1.618523097673373E-2</v>
      </c>
      <c r="T121" s="16">
        <f t="shared" si="398"/>
        <v>1.6962392590112712E-2</v>
      </c>
      <c r="U121" s="16">
        <f t="shared" si="398"/>
        <v>1.7483678211795951E-2</v>
      </c>
      <c r="V121" s="16">
        <f t="shared" si="398"/>
        <v>1.7730108350662143E-2</v>
      </c>
      <c r="W121" s="16">
        <f t="shared" si="398"/>
        <v>1.7855210475056813E-2</v>
      </c>
      <c r="X121" s="16">
        <f t="shared" si="398"/>
        <v>1.8109729961423061E-2</v>
      </c>
      <c r="Y121" s="16">
        <f t="shared" si="398"/>
        <v>1.8358303439544206E-2</v>
      </c>
    </row>
    <row r="122" spans="1:25" x14ac:dyDescent="0.25"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25" x14ac:dyDescent="0.25">
      <c r="A123" s="47" t="s">
        <v>34</v>
      </c>
      <c r="B123" s="47"/>
      <c r="C123" s="47"/>
      <c r="E123" s="4"/>
      <c r="F123" s="6">
        <v>43910</v>
      </c>
      <c r="G123" s="6">
        <f>F123+1</f>
        <v>43911</v>
      </c>
      <c r="H123" s="6">
        <f t="shared" ref="H123:S123" si="399">G123+1</f>
        <v>43912</v>
      </c>
      <c r="I123" s="6">
        <f t="shared" si="399"/>
        <v>43913</v>
      </c>
      <c r="J123" s="6">
        <f t="shared" si="399"/>
        <v>43914</v>
      </c>
      <c r="K123" s="6">
        <f t="shared" si="399"/>
        <v>43915</v>
      </c>
      <c r="L123" s="6">
        <f t="shared" si="399"/>
        <v>43916</v>
      </c>
      <c r="M123" s="6">
        <f t="shared" si="399"/>
        <v>43917</v>
      </c>
      <c r="N123" s="6">
        <f t="shared" si="399"/>
        <v>43918</v>
      </c>
      <c r="O123" s="6">
        <f t="shared" si="399"/>
        <v>43919</v>
      </c>
      <c r="P123" s="6">
        <f t="shared" si="399"/>
        <v>43920</v>
      </c>
      <c r="Q123" s="6">
        <f t="shared" si="399"/>
        <v>43921</v>
      </c>
      <c r="R123" s="6">
        <f t="shared" si="399"/>
        <v>43922</v>
      </c>
      <c r="S123" s="6">
        <f t="shared" si="399"/>
        <v>43923</v>
      </c>
      <c r="T123" s="6">
        <f t="shared" ref="T123" si="400">S123+1</f>
        <v>43924</v>
      </c>
      <c r="U123" s="6">
        <f t="shared" ref="U123:X123" si="401">T123+1</f>
        <v>43925</v>
      </c>
      <c r="V123" s="6">
        <f t="shared" si="401"/>
        <v>43926</v>
      </c>
      <c r="W123" s="6">
        <f t="shared" si="401"/>
        <v>43927</v>
      </c>
      <c r="X123" s="6">
        <f t="shared" si="401"/>
        <v>43928</v>
      </c>
    </row>
    <row r="124" spans="1:25" x14ac:dyDescent="0.25">
      <c r="A124" s="47" t="s">
        <v>37</v>
      </c>
      <c r="B124" s="47"/>
      <c r="C124" s="47"/>
      <c r="E124" s="4" t="s">
        <v>0</v>
      </c>
      <c r="F124" s="16">
        <f>P11</f>
        <v>0.10805500982318271</v>
      </c>
      <c r="G124" s="16">
        <f t="shared" ref="G124:S124" si="402">Q11</f>
        <v>0.10026917900403769</v>
      </c>
      <c r="H124" s="16">
        <f t="shared" si="402"/>
        <v>9.3498452012383895E-2</v>
      </c>
      <c r="I124" s="16">
        <f t="shared" si="402"/>
        <v>0.11048234977095123</v>
      </c>
      <c r="J124" s="16">
        <f t="shared" si="402"/>
        <v>0.12333791838606144</v>
      </c>
      <c r="K124" s="16">
        <f t="shared" si="402"/>
        <v>0.13457599344530929</v>
      </c>
      <c r="L124" s="16">
        <f t="shared" si="402"/>
        <v>0.15699530516431925</v>
      </c>
      <c r="M124" s="16">
        <f t="shared" si="402"/>
        <v>0.15718299964875307</v>
      </c>
      <c r="N124" s="16">
        <f t="shared" si="402"/>
        <v>0.13569850911098841</v>
      </c>
      <c r="O124" s="16">
        <f t="shared" si="402"/>
        <v>0.11602703047303328</v>
      </c>
      <c r="P124" s="16">
        <f t="shared" si="402"/>
        <v>0.12043539325842696</v>
      </c>
      <c r="Q124" s="16">
        <f t="shared" si="402"/>
        <v>0.13001397999784922</v>
      </c>
      <c r="R124" s="16">
        <f t="shared" si="402"/>
        <v>0.13374601388107296</v>
      </c>
      <c r="S124" s="16">
        <f t="shared" si="402"/>
        <v>0.11983471074380166</v>
      </c>
      <c r="T124" s="16">
        <f t="shared" ref="T124" si="403">AD11</f>
        <v>0.14229966421635357</v>
      </c>
      <c r="U124" s="16">
        <f t="shared" ref="U124:X124" si="404">AE11</f>
        <v>0.12946659761781459</v>
      </c>
      <c r="V124" s="16">
        <f t="shared" si="404"/>
        <v>9.5238095238095233E-2</v>
      </c>
      <c r="W124" s="16">
        <f t="shared" si="404"/>
        <v>8.3437407077014566E-2</v>
      </c>
      <c r="X124" s="16">
        <f t="shared" si="404"/>
        <v>0.107110958433528</v>
      </c>
    </row>
    <row r="125" spans="1:25" x14ac:dyDescent="0.25">
      <c r="E125" s="4" t="s">
        <v>10</v>
      </c>
      <c r="F125" s="16">
        <f>P50</f>
        <v>7.9486395597676545E-3</v>
      </c>
      <c r="G125" s="16">
        <f t="shared" ref="G125:S125" si="405">Q50</f>
        <v>1.0979961570134504E-2</v>
      </c>
      <c r="H125" s="16">
        <f t="shared" si="405"/>
        <v>9.2234454031538231E-3</v>
      </c>
      <c r="I125" s="16">
        <f t="shared" si="405"/>
        <v>5.5185846453497805E-3</v>
      </c>
      <c r="J125" s="16">
        <f t="shared" si="405"/>
        <v>5.7898049087476396E-3</v>
      </c>
      <c r="K125" s="16">
        <f t="shared" si="405"/>
        <v>7.784557121817799E-3</v>
      </c>
      <c r="L125" s="16">
        <f t="shared" si="405"/>
        <v>1.4715543292602811E-2</v>
      </c>
      <c r="M125" s="16">
        <f t="shared" si="405"/>
        <v>2.3001820287936455E-2</v>
      </c>
      <c r="N125" s="16">
        <f t="shared" si="405"/>
        <v>2.9284525790349417E-2</v>
      </c>
      <c r="O125" s="16">
        <f t="shared" si="405"/>
        <v>2.1640607296623614E-2</v>
      </c>
      <c r="P125" s="16">
        <f t="shared" si="405"/>
        <v>1.7498267498267498E-2</v>
      </c>
      <c r="Q125" s="16">
        <f t="shared" si="405"/>
        <v>1.8647007805724199E-2</v>
      </c>
      <c r="R125" s="16">
        <f t="shared" si="405"/>
        <v>2.3094532722865609E-2</v>
      </c>
      <c r="S125" s="16">
        <f t="shared" si="405"/>
        <v>2.4474703603709357E-2</v>
      </c>
      <c r="T125" s="16">
        <f t="shared" ref="T125:X125" si="406">AD50</f>
        <v>2.7059043581270655E-2</v>
      </c>
      <c r="U125" s="16">
        <f t="shared" si="406"/>
        <v>2.7290198590647022E-2</v>
      </c>
      <c r="V125" s="16">
        <f t="shared" si="406"/>
        <v>3.5256169829720199E-2</v>
      </c>
      <c r="W125" s="16">
        <f t="shared" si="406"/>
        <v>2.8139550576962009E-2</v>
      </c>
      <c r="X125" s="16">
        <f t="shared" si="406"/>
        <v>2.873783922171019E-2</v>
      </c>
    </row>
    <row r="126" spans="1:25" x14ac:dyDescent="0.25">
      <c r="E126" s="4" t="s">
        <v>4</v>
      </c>
      <c r="F126" s="16">
        <f>AA22</f>
        <v>0.15870873987959311</v>
      </c>
      <c r="G126" s="16">
        <f t="shared" ref="G126:S126" si="407">AB22</f>
        <v>0.17897286821705427</v>
      </c>
      <c r="H126" s="16">
        <f t="shared" si="407"/>
        <v>0.20011595323219636</v>
      </c>
      <c r="I126" s="16">
        <f t="shared" si="407"/>
        <v>0.18648550063833669</v>
      </c>
      <c r="J126" s="16">
        <f t="shared" si="407"/>
        <v>0.15281501340482573</v>
      </c>
      <c r="K126" s="16">
        <f t="shared" si="407"/>
        <v>0.13064776023203351</v>
      </c>
      <c r="L126" s="16">
        <f t="shared" si="407"/>
        <v>0.11687657430730479</v>
      </c>
      <c r="M126" s="16">
        <f t="shared" si="407"/>
        <v>0.12782411754957743</v>
      </c>
      <c r="N126" s="16">
        <f t="shared" si="407"/>
        <v>0.14905950550100555</v>
      </c>
      <c r="O126" s="16">
        <f t="shared" si="407"/>
        <v>0.1675855878958841</v>
      </c>
      <c r="P126" s="16">
        <f t="shared" si="407"/>
        <v>0.16113588667366213</v>
      </c>
      <c r="Q126" s="16">
        <f t="shared" si="407"/>
        <v>0.14477486154587046</v>
      </c>
      <c r="R126" s="16">
        <f t="shared" si="407"/>
        <v>0.13684271151298738</v>
      </c>
      <c r="S126" s="16">
        <f t="shared" si="407"/>
        <v>0.12849718013933428</v>
      </c>
      <c r="T126" s="16">
        <f t="shared" ref="T126" si="408">AO22</f>
        <v>0.13137026239067057</v>
      </c>
      <c r="U126" s="16">
        <f t="shared" ref="U126:X126" si="409">AP22</f>
        <v>0.14519736842105263</v>
      </c>
      <c r="V126" s="16">
        <f t="shared" si="409"/>
        <v>0.14804804804804805</v>
      </c>
      <c r="W126" s="16">
        <f t="shared" si="409"/>
        <v>0.14295692665890569</v>
      </c>
      <c r="X126" s="16">
        <f t="shared" si="409"/>
        <v>0.13071169369769681</v>
      </c>
    </row>
    <row r="127" spans="1:25" x14ac:dyDescent="0.25">
      <c r="E127" s="4" t="s">
        <v>6</v>
      </c>
      <c r="F127" s="16">
        <f t="shared" ref="F127:S127" si="410">M39</f>
        <v>5.1730844029560484E-2</v>
      </c>
      <c r="G127" s="16">
        <f t="shared" si="410"/>
        <v>5.2631578947368418E-2</v>
      </c>
      <c r="H127" s="16">
        <f t="shared" si="410"/>
        <v>6.4809855382967324E-2</v>
      </c>
      <c r="I127" s="16">
        <f t="shared" si="410"/>
        <v>6.7441860465116285E-2</v>
      </c>
      <c r="J127" s="16">
        <f t="shared" si="410"/>
        <v>5.4015171331415118E-2</v>
      </c>
      <c r="K127" s="16">
        <f t="shared" si="410"/>
        <v>4.1758614836190797E-2</v>
      </c>
      <c r="L127" s="16">
        <f t="shared" si="410"/>
        <v>4.1136392852551745E-2</v>
      </c>
      <c r="M127" s="16">
        <f t="shared" si="410"/>
        <v>4.3676287275865373E-2</v>
      </c>
      <c r="N127" s="16">
        <f t="shared" si="410"/>
        <v>4.475960968672224E-2</v>
      </c>
      <c r="O127" s="16">
        <f t="shared" si="410"/>
        <v>4.449721247160851E-2</v>
      </c>
      <c r="P127" s="16">
        <f t="shared" si="410"/>
        <v>4.3476903870162294E-2</v>
      </c>
      <c r="Q127" s="16">
        <f t="shared" si="410"/>
        <v>4.5059288537549404E-2</v>
      </c>
      <c r="R127" s="16">
        <f t="shared" si="410"/>
        <v>4.7467240772558844E-2</v>
      </c>
      <c r="S127" s="16">
        <f t="shared" si="410"/>
        <v>5.0472512413461706E-2</v>
      </c>
      <c r="T127" s="16">
        <f t="shared" ref="T127" si="411">AA39</f>
        <v>5.3959745119854352E-2</v>
      </c>
      <c r="U127" s="16">
        <f>AB39</f>
        <v>6.0426857870401397E-2</v>
      </c>
      <c r="V127" s="16">
        <f>AC39</f>
        <v>5.7143296858888533E-2</v>
      </c>
      <c r="W127" s="16">
        <f>AD39</f>
        <v>5.2351698176576776E-2</v>
      </c>
      <c r="X127" s="16">
        <f>AE39</f>
        <v>5.3411912969346526E-2</v>
      </c>
    </row>
    <row r="128" spans="1:25" x14ac:dyDescent="0.25">
      <c r="E128" s="4" t="s">
        <v>15</v>
      </c>
      <c r="F128" s="16">
        <f>L61</f>
        <v>8.4112149532710276E-2</v>
      </c>
      <c r="G128" s="16">
        <f t="shared" ref="G128:S128" si="412">M61</f>
        <v>0.13641133263378805</v>
      </c>
      <c r="H128" s="16">
        <f t="shared" si="412"/>
        <v>0.1189236111111111</v>
      </c>
      <c r="I128" s="16">
        <f t="shared" si="412"/>
        <v>0.12793522267206478</v>
      </c>
      <c r="J128" s="16">
        <f t="shared" si="412"/>
        <v>0.10950173812282735</v>
      </c>
      <c r="K128" s="16">
        <f t="shared" si="412"/>
        <v>9.0506640432857846E-2</v>
      </c>
      <c r="L128" s="16">
        <f t="shared" si="412"/>
        <v>0.10158862876254181</v>
      </c>
      <c r="M128" s="16">
        <f t="shared" si="412"/>
        <v>0.13960231980115989</v>
      </c>
      <c r="N128" s="16">
        <f t="shared" si="412"/>
        <v>0.20772403449568805</v>
      </c>
      <c r="O128" s="16">
        <f t="shared" si="412"/>
        <v>0.21248774109186008</v>
      </c>
      <c r="P128" s="16">
        <f t="shared" si="412"/>
        <v>0.1687467498699948</v>
      </c>
      <c r="Q128" s="16">
        <f t="shared" si="412"/>
        <v>0.156567710451403</v>
      </c>
      <c r="R128" s="16">
        <f t="shared" si="412"/>
        <v>0.17286988618886495</v>
      </c>
      <c r="S128" s="16">
        <f t="shared" si="412"/>
        <v>0.20013227513227513</v>
      </c>
      <c r="T128" s="16">
        <f t="shared" ref="T128" si="413">Z61</f>
        <v>0.22831279859190345</v>
      </c>
      <c r="U128" s="16">
        <f t="shared" ref="U128:X128" si="414">AA61</f>
        <v>0.25928864207325136</v>
      </c>
      <c r="V128" s="16">
        <f t="shared" si="414"/>
        <v>0.24947277012777572</v>
      </c>
      <c r="W128" s="16">
        <f t="shared" si="414"/>
        <v>0.17765273311897106</v>
      </c>
      <c r="X128" s="16">
        <f t="shared" si="414"/>
        <v>0.15946786454733933</v>
      </c>
    </row>
    <row r="129" spans="1:24" x14ac:dyDescent="0.25">
      <c r="E129" s="4" t="s">
        <v>19</v>
      </c>
      <c r="F129" s="16">
        <f>P72</f>
        <v>0.11595189471295667</v>
      </c>
      <c r="G129" s="16">
        <f t="shared" ref="G129:X129" si="415">Q72</f>
        <v>0.19701944935589796</v>
      </c>
      <c r="H129" s="16">
        <f t="shared" si="415"/>
        <v>0.20994359724253187</v>
      </c>
      <c r="I129" s="16">
        <f t="shared" si="415"/>
        <v>0.19146519552166152</v>
      </c>
      <c r="J129" s="16">
        <f t="shared" si="415"/>
        <v>0.20144602343555224</v>
      </c>
      <c r="K129" s="16">
        <f t="shared" si="415"/>
        <v>0.21117733048465084</v>
      </c>
      <c r="L129" s="16">
        <f t="shared" si="415"/>
        <v>0.23739767341663076</v>
      </c>
      <c r="M129" s="16">
        <f t="shared" si="415"/>
        <v>0.16975455265241488</v>
      </c>
      <c r="N129" s="16">
        <f t="shared" si="415"/>
        <v>0.17913658011983408</v>
      </c>
      <c r="O129" s="16">
        <f t="shared" si="415"/>
        <v>0.14499970004199411</v>
      </c>
      <c r="P129" s="16">
        <f t="shared" si="415"/>
        <v>0.14510046715821467</v>
      </c>
      <c r="Q129" s="16">
        <f t="shared" si="415"/>
        <v>0.10745053898437162</v>
      </c>
      <c r="R129" s="16">
        <f t="shared" si="415"/>
        <v>0.1059450594505945</v>
      </c>
      <c r="S129" s="16">
        <f t="shared" si="415"/>
        <v>0.10682685282896338</v>
      </c>
      <c r="T129" s="16">
        <f t="shared" si="415"/>
        <v>0.12093599327641881</v>
      </c>
      <c r="U129" s="16">
        <f t="shared" si="415"/>
        <v>0.12112036336109008</v>
      </c>
      <c r="V129" s="16">
        <f t="shared" si="415"/>
        <v>0.10343272136767559</v>
      </c>
      <c r="W129" s="16">
        <f t="shared" si="415"/>
        <v>8.5471916370335466E-2</v>
      </c>
      <c r="X129" s="16">
        <f t="shared" si="415"/>
        <v>8.377590544263866E-2</v>
      </c>
    </row>
    <row r="130" spans="1:24" x14ac:dyDescent="0.25"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24" x14ac:dyDescent="0.25"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24" x14ac:dyDescent="0.25"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24" x14ac:dyDescent="0.25"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24" x14ac:dyDescent="0.25"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24" x14ac:dyDescent="0.25"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7" spans="1:24" ht="15.75" thickBot="1" x14ac:dyDescent="0.3"/>
    <row r="138" spans="1:24" ht="16.5" thickBot="1" x14ac:dyDescent="0.3">
      <c r="A138" s="29" t="s">
        <v>23</v>
      </c>
      <c r="B138" s="30"/>
      <c r="C138" s="30"/>
      <c r="D138" s="30"/>
      <c r="E138" s="30"/>
      <c r="F138" s="30"/>
      <c r="G138" s="31"/>
    </row>
    <row r="140" spans="1:24" x14ac:dyDescent="0.25">
      <c r="A140" s="47" t="s">
        <v>24</v>
      </c>
      <c r="B140" s="47"/>
      <c r="C140" s="49" t="s">
        <v>25</v>
      </c>
      <c r="D140" s="50"/>
      <c r="E140" s="51"/>
    </row>
    <row r="141" spans="1:24" x14ac:dyDescent="0.25">
      <c r="C141" s="49" t="s">
        <v>26</v>
      </c>
      <c r="D141" s="50"/>
      <c r="E141" s="51"/>
    </row>
    <row r="142" spans="1:24" x14ac:dyDescent="0.25">
      <c r="C142" s="49" t="s">
        <v>27</v>
      </c>
      <c r="D142" s="50"/>
      <c r="E142" s="51"/>
    </row>
    <row r="155" spans="1:7" ht="15.75" thickBot="1" x14ac:dyDescent="0.3"/>
    <row r="156" spans="1:7" ht="16.5" thickBot="1" x14ac:dyDescent="0.3">
      <c r="A156" s="29" t="s">
        <v>51</v>
      </c>
      <c r="B156" s="30"/>
      <c r="C156" s="30"/>
      <c r="D156" s="30"/>
      <c r="E156" s="30"/>
      <c r="F156" s="30"/>
      <c r="G156" s="31"/>
    </row>
    <row r="176" spans="1:7" ht="15.75" x14ac:dyDescent="0.25">
      <c r="A176" s="48" t="s">
        <v>50</v>
      </c>
      <c r="B176" s="48"/>
      <c r="C176" s="48"/>
      <c r="D176" s="48"/>
      <c r="E176" s="48"/>
      <c r="F176" s="48"/>
      <c r="G176" s="48"/>
    </row>
    <row r="179" spans="1:5" x14ac:dyDescent="0.25">
      <c r="A179" s="47" t="s">
        <v>24</v>
      </c>
      <c r="B179" s="47"/>
      <c r="C179" s="49" t="s">
        <v>28</v>
      </c>
      <c r="D179" s="50"/>
      <c r="E179" s="51"/>
    </row>
    <row r="180" spans="1:5" x14ac:dyDescent="0.25">
      <c r="C180" s="49" t="s">
        <v>29</v>
      </c>
      <c r="D180" s="50"/>
      <c r="E180" s="51"/>
    </row>
    <row r="181" spans="1:5" x14ac:dyDescent="0.25">
      <c r="C181" s="49" t="s">
        <v>30</v>
      </c>
      <c r="D181" s="50"/>
      <c r="E181" s="51"/>
    </row>
    <row r="195" spans="1:7" ht="15.75" x14ac:dyDescent="0.25">
      <c r="A195" s="48" t="s">
        <v>53</v>
      </c>
      <c r="B195" s="48"/>
      <c r="C195" s="48"/>
      <c r="D195" s="48"/>
      <c r="E195" s="48"/>
      <c r="F195" s="48"/>
      <c r="G195" s="48"/>
    </row>
    <row r="198" spans="1:7" x14ac:dyDescent="0.25">
      <c r="A198" s="47" t="s">
        <v>24</v>
      </c>
      <c r="B198" s="47"/>
      <c r="C198" s="49" t="s">
        <v>28</v>
      </c>
      <c r="D198" s="50"/>
      <c r="E198" s="51"/>
    </row>
    <row r="199" spans="1:7" x14ac:dyDescent="0.25">
      <c r="C199" s="49" t="s">
        <v>29</v>
      </c>
      <c r="D199" s="50"/>
      <c r="E199" s="51"/>
    </row>
    <row r="200" spans="1:7" x14ac:dyDescent="0.25">
      <c r="C200" s="49" t="s">
        <v>30</v>
      </c>
      <c r="D200" s="50"/>
      <c r="E200" s="51"/>
    </row>
    <row r="220" spans="1:39" x14ac:dyDescent="0.25">
      <c r="A220" s="47" t="s">
        <v>52</v>
      </c>
      <c r="B220" s="47"/>
      <c r="C220" s="47"/>
      <c r="D220" s="47"/>
    </row>
    <row r="222" spans="1:39" x14ac:dyDescent="0.25">
      <c r="B222" s="4"/>
      <c r="C222" t="s">
        <v>41</v>
      </c>
      <c r="D222" t="s">
        <v>42</v>
      </c>
      <c r="E222">
        <v>2</v>
      </c>
      <c r="F222">
        <f>E222+1</f>
        <v>3</v>
      </c>
      <c r="G222">
        <f t="shared" ref="G222:AM222" si="416">F222+1</f>
        <v>4</v>
      </c>
      <c r="H222">
        <f t="shared" si="416"/>
        <v>5</v>
      </c>
      <c r="I222">
        <f t="shared" si="416"/>
        <v>6</v>
      </c>
      <c r="J222">
        <f t="shared" si="416"/>
        <v>7</v>
      </c>
      <c r="K222">
        <f t="shared" si="416"/>
        <v>8</v>
      </c>
      <c r="L222">
        <f t="shared" si="416"/>
        <v>9</v>
      </c>
      <c r="M222">
        <f t="shared" si="416"/>
        <v>10</v>
      </c>
      <c r="N222">
        <f t="shared" si="416"/>
        <v>11</v>
      </c>
      <c r="O222">
        <f t="shared" si="416"/>
        <v>12</v>
      </c>
      <c r="P222">
        <f t="shared" si="416"/>
        <v>13</v>
      </c>
      <c r="Q222">
        <f t="shared" si="416"/>
        <v>14</v>
      </c>
      <c r="R222">
        <f t="shared" si="416"/>
        <v>15</v>
      </c>
      <c r="S222">
        <f t="shared" si="416"/>
        <v>16</v>
      </c>
      <c r="T222">
        <f t="shared" si="416"/>
        <v>17</v>
      </c>
      <c r="U222">
        <f t="shared" si="416"/>
        <v>18</v>
      </c>
      <c r="V222">
        <f t="shared" si="416"/>
        <v>19</v>
      </c>
      <c r="W222">
        <f t="shared" si="416"/>
        <v>20</v>
      </c>
      <c r="X222">
        <f t="shared" si="416"/>
        <v>21</v>
      </c>
      <c r="Y222">
        <f t="shared" si="416"/>
        <v>22</v>
      </c>
      <c r="Z222">
        <f t="shared" si="416"/>
        <v>23</v>
      </c>
      <c r="AA222">
        <f t="shared" si="416"/>
        <v>24</v>
      </c>
      <c r="AB222">
        <f t="shared" si="416"/>
        <v>25</v>
      </c>
      <c r="AC222">
        <f t="shared" si="416"/>
        <v>26</v>
      </c>
      <c r="AD222">
        <f t="shared" si="416"/>
        <v>27</v>
      </c>
      <c r="AE222">
        <f t="shared" si="416"/>
        <v>28</v>
      </c>
      <c r="AF222">
        <f t="shared" si="416"/>
        <v>29</v>
      </c>
      <c r="AG222">
        <f t="shared" si="416"/>
        <v>30</v>
      </c>
      <c r="AH222">
        <f t="shared" si="416"/>
        <v>31</v>
      </c>
      <c r="AI222">
        <f t="shared" si="416"/>
        <v>32</v>
      </c>
      <c r="AJ222">
        <f t="shared" si="416"/>
        <v>33</v>
      </c>
      <c r="AK222">
        <f t="shared" si="416"/>
        <v>34</v>
      </c>
      <c r="AL222">
        <f t="shared" si="416"/>
        <v>35</v>
      </c>
      <c r="AM222">
        <f t="shared" si="416"/>
        <v>36</v>
      </c>
    </row>
    <row r="223" spans="1:39" x14ac:dyDescent="0.25">
      <c r="B223" s="4" t="s">
        <v>0</v>
      </c>
      <c r="C223" s="1">
        <f>K6</f>
        <v>0.20511111111111111</v>
      </c>
      <c r="D223" s="1">
        <f>L6</f>
        <v>0.2231237322515213</v>
      </c>
      <c r="E223" s="1">
        <f>M6</f>
        <v>0.1653851952359415</v>
      </c>
      <c r="F223" s="1">
        <f>N6</f>
        <v>0.1816300129366106</v>
      </c>
      <c r="G223" s="1">
        <f>O6</f>
        <v>0.20374425224436171</v>
      </c>
      <c r="H223" s="1">
        <f>P6</f>
        <v>0.14706684856753069</v>
      </c>
      <c r="I223" s="1">
        <f>Q6</f>
        <v>0.14644782746590548</v>
      </c>
      <c r="J223" s="1">
        <f>R6</f>
        <v>0.154229199806349</v>
      </c>
      <c r="K223" s="1">
        <f>S6</f>
        <v>0.18976571394331596</v>
      </c>
      <c r="L223" s="1">
        <f>T6</f>
        <v>0.12318694601128123</v>
      </c>
      <c r="M223" s="1">
        <f>U6</f>
        <v>0.13142319074522466</v>
      </c>
      <c r="N223" s="1">
        <f>V6</f>
        <v>0.1554313795426624</v>
      </c>
      <c r="O223" s="1">
        <f>W6</f>
        <v>0.13064654433201853</v>
      </c>
      <c r="P223" s="1">
        <f>X6</f>
        <v>0.13987986894794321</v>
      </c>
      <c r="Q223" s="1">
        <f>Y6</f>
        <v>6.9168330006653359E-2</v>
      </c>
      <c r="R223" s="1">
        <f>Z6</f>
        <v>0.10892617115547369</v>
      </c>
      <c r="S223" s="1">
        <f>AA6</f>
        <v>0.17010101010101011</v>
      </c>
      <c r="T223" s="1">
        <f>AB6</f>
        <v>9.3251227747084095E-2</v>
      </c>
      <c r="U223" s="1">
        <f>AC6</f>
        <v>3.7129972450823841E-2</v>
      </c>
      <c r="V223" s="1">
        <f>AD6</f>
        <v>8.8537348786058706E-2</v>
      </c>
      <c r="W223" s="1">
        <f>AE6</f>
        <v>6.6321613976188257E-2</v>
      </c>
      <c r="X223" s="1">
        <f>AF6</f>
        <v>2.730121711245536E-2</v>
      </c>
      <c r="Y223" s="1">
        <f>AG6</f>
        <v>5.5506682936519197E-2</v>
      </c>
      <c r="Z223" s="1">
        <f>AH6</f>
        <v>5.0772953353945424E-2</v>
      </c>
      <c r="AA223" s="1"/>
    </row>
    <row r="224" spans="1:39" x14ac:dyDescent="0.25">
      <c r="B224" s="4" t="s">
        <v>10</v>
      </c>
      <c r="C224" s="1">
        <f>T45</f>
        <v>0.21012702893436838</v>
      </c>
      <c r="D224" s="1">
        <f t="shared" ref="D224:Q224" si="417">U45</f>
        <v>0.14973028138212569</v>
      </c>
      <c r="E224" s="1">
        <f t="shared" si="417"/>
        <v>0.15736748668526504</v>
      </c>
      <c r="F224" s="1">
        <f t="shared" si="417"/>
        <v>0.15832146378875864</v>
      </c>
      <c r="G224" s="1">
        <f t="shared" si="417"/>
        <v>0.14883654937570942</v>
      </c>
      <c r="H224" s="1">
        <f t="shared" si="417"/>
        <v>8.1614589765756862E-2</v>
      </c>
      <c r="I224" s="1">
        <f t="shared" si="417"/>
        <v>0.1018326450606124</v>
      </c>
      <c r="J224" s="1">
        <f t="shared" si="417"/>
        <v>6.9346091402120974E-2</v>
      </c>
      <c r="K224" s="1">
        <f t="shared" si="417"/>
        <v>8.8075202300001612E-2</v>
      </c>
      <c r="L224" s="1">
        <f t="shared" si="417"/>
        <v>9.1381409019386628E-2</v>
      </c>
      <c r="M224" s="1">
        <f t="shared" si="417"/>
        <v>8.3879655069230979E-2</v>
      </c>
      <c r="N224" s="1"/>
      <c r="O224" s="1"/>
      <c r="P224" s="1"/>
      <c r="Q224" s="1"/>
    </row>
    <row r="225" spans="2:37" x14ac:dyDescent="0.25">
      <c r="B225" s="4" t="s">
        <v>4</v>
      </c>
      <c r="C225" s="1">
        <f>K17</f>
        <v>0.2346123101518785</v>
      </c>
      <c r="D225" s="1">
        <f>L17</f>
        <v>0.24894787957267725</v>
      </c>
      <c r="E225" s="1">
        <f>M17</f>
        <v>0.20165889061689996</v>
      </c>
      <c r="F225" s="1">
        <f>N17</f>
        <v>0.26898188093183778</v>
      </c>
      <c r="G225" s="1">
        <f>O17</f>
        <v>0.25361210266870643</v>
      </c>
      <c r="H225" s="1">
        <f>P17</f>
        <v>0.24366101694915254</v>
      </c>
      <c r="I225" s="1">
        <f>Q17</f>
        <v>0.10651984300043611</v>
      </c>
      <c r="J225" s="1">
        <f>R17</f>
        <v>0.2281012907675633</v>
      </c>
      <c r="K225" s="1">
        <f>S17</f>
        <v>0.21253209242618742</v>
      </c>
      <c r="L225" s="1">
        <f>T17</f>
        <v>0.16853040428769933</v>
      </c>
      <c r="M225" s="1">
        <f>U17</f>
        <v>0.19801812004530012</v>
      </c>
      <c r="N225" s="1">
        <f>V17</f>
        <v>0.16968379259819444</v>
      </c>
      <c r="O225" s="1">
        <f>W17</f>
        <v>0.13064209803208471</v>
      </c>
      <c r="P225" s="1">
        <f>X17</f>
        <v>0.12601858470335955</v>
      </c>
      <c r="Q225" s="1">
        <f>Y17</f>
        <v>0.13353012124674665</v>
      </c>
      <c r="R225" s="1">
        <f>Z17</f>
        <v>0.14902136476913169</v>
      </c>
      <c r="S225" s="1">
        <f>AA17</f>
        <v>0.14587547215791397</v>
      </c>
      <c r="T225" s="1">
        <f>AB17</f>
        <v>0.1394483315965207</v>
      </c>
      <c r="U225" s="1">
        <f>AC17</f>
        <v>0.10377393706372018</v>
      </c>
      <c r="V225" s="1">
        <f>AD17</f>
        <v>8.0980080489702053E-2</v>
      </c>
      <c r="W225" s="1">
        <f>AE17</f>
        <v>8.2109280898524886E-2</v>
      </c>
      <c r="X225" s="1">
        <f>AF17</f>
        <v>7.5315138198219042E-2</v>
      </c>
      <c r="Y225" s="1">
        <f>AG17</f>
        <v>8.2717177963595304E-2</v>
      </c>
      <c r="Z225" s="1">
        <f>AH17</f>
        <v>7.4498069258371727E-2</v>
      </c>
      <c r="AA225" s="1">
        <f>AI17</f>
        <v>6.855868452374074E-2</v>
      </c>
      <c r="AB225" s="1">
        <f>AJ17</f>
        <v>5.6417077601868676E-2</v>
      </c>
      <c r="AC225" s="1">
        <f>AK17</f>
        <v>4.1458096612719958E-2</v>
      </c>
      <c r="AD225" s="1">
        <f>AL17</f>
        <v>3.9837230560552002E-2</v>
      </c>
      <c r="AE225" s="1">
        <f>AM17</f>
        <v>4.5201905626134305E-2</v>
      </c>
      <c r="AF225" s="1">
        <f>AN17</f>
        <v>4.2216072494438116E-2</v>
      </c>
      <c r="AG225" s="1">
        <f>AO17</f>
        <v>3.9785841967338295E-2</v>
      </c>
      <c r="AH225" s="1">
        <f>AP17</f>
        <v>4.0099476745641634E-2</v>
      </c>
      <c r="AI225" s="1">
        <f>AQ17</f>
        <v>3.4629950574491301E-2</v>
      </c>
      <c r="AJ225" s="1">
        <f>AR17</f>
        <v>2.7910475540527963E-2</v>
      </c>
      <c r="AK225" s="1">
        <f>AS17</f>
        <v>2.2791915320603259E-2</v>
      </c>
    </row>
    <row r="226" spans="2:37" x14ac:dyDescent="0.25">
      <c r="B226" s="4" t="s">
        <v>6</v>
      </c>
      <c r="C226" s="1">
        <f>K34</f>
        <v>0.42751060820367753</v>
      </c>
      <c r="D226" s="1">
        <f t="shared" ref="D226:K226" si="418">L34</f>
        <v>0.48848154570225416</v>
      </c>
      <c r="E226" s="1">
        <f t="shared" si="418"/>
        <v>0.45099018139457481</v>
      </c>
      <c r="F226" s="1">
        <f t="shared" si="418"/>
        <v>0.3552012845509806</v>
      </c>
      <c r="G226" s="1">
        <f t="shared" si="418"/>
        <v>0.39116452268111035</v>
      </c>
      <c r="H226" s="1">
        <f t="shared" si="418"/>
        <v>0.30037109137364643</v>
      </c>
      <c r="I226" s="1">
        <f t="shared" si="418"/>
        <v>0.23248578980608642</v>
      </c>
      <c r="J226" s="1">
        <f t="shared" si="418"/>
        <v>0.23203643955209718</v>
      </c>
      <c r="K226" s="1">
        <f t="shared" si="418"/>
        <v>0.26264711319243328</v>
      </c>
      <c r="L226" s="1">
        <f>T34</f>
        <v>0.23218163628821706</v>
      </c>
      <c r="M226" s="1">
        <f>U34</f>
        <v>0.19909502262443438</v>
      </c>
      <c r="N226" s="1">
        <f>V34</f>
        <v>0.166657033153049</v>
      </c>
      <c r="O226" s="1">
        <f>W34</f>
        <v>0.1373152709359606</v>
      </c>
      <c r="P226" s="1">
        <f>X34</f>
        <v>0.15802575160714175</v>
      </c>
      <c r="Q226" s="1">
        <f>Y34</f>
        <v>0.14329704108941219</v>
      </c>
      <c r="R226" s="1">
        <f>Z34</f>
        <v>0.13574339473647101</v>
      </c>
      <c r="S226" s="1">
        <f>AA34</f>
        <v>0.13318930909753091</v>
      </c>
      <c r="T226" s="1">
        <f>AB34</f>
        <v>0.12135511015017823</v>
      </c>
      <c r="U226" s="1">
        <f>AC34</f>
        <v>8.6494743287432091E-2</v>
      </c>
      <c r="V226" s="1">
        <f>AD34</f>
        <v>8.801743441858792E-2</v>
      </c>
      <c r="W226" s="1">
        <f>AE34</f>
        <v>8.4437464699480658E-2</v>
      </c>
    </row>
    <row r="227" spans="2:37" x14ac:dyDescent="0.25">
      <c r="B227" s="4" t="s">
        <v>15</v>
      </c>
      <c r="C227" s="1">
        <f>J56</f>
        <v>0.34666666666666668</v>
      </c>
      <c r="D227" s="1">
        <f t="shared" ref="D227:N227" si="419">K56</f>
        <v>0.24485910129474486</v>
      </c>
      <c r="E227" s="1">
        <f t="shared" si="419"/>
        <v>0.21841541755888652</v>
      </c>
      <c r="F227" s="1">
        <f t="shared" si="419"/>
        <v>0.25985438111975895</v>
      </c>
      <c r="G227" s="1">
        <f t="shared" si="419"/>
        <v>0.13252291749701076</v>
      </c>
      <c r="H227" s="1">
        <f t="shared" si="419"/>
        <v>0.17015660742565547</v>
      </c>
      <c r="I227" s="1">
        <f t="shared" si="419"/>
        <v>0.21458646616541355</v>
      </c>
      <c r="J227" s="1">
        <f t="shared" si="419"/>
        <v>0.17976971647889067</v>
      </c>
      <c r="K227" s="1">
        <f t="shared" si="419"/>
        <v>0.21397838178192885</v>
      </c>
      <c r="L227" s="1">
        <f t="shared" si="419"/>
        <v>0.26028699861687415</v>
      </c>
      <c r="M227" s="1">
        <f t="shared" si="419"/>
        <v>0.17216544344605253</v>
      </c>
      <c r="N227" s="1">
        <f t="shared" si="419"/>
        <v>0.14237228626601908</v>
      </c>
      <c r="O227" s="1">
        <f>V56</f>
        <v>0.13420756070074788</v>
      </c>
      <c r="P227" s="1">
        <f>W56</f>
        <v>0.13585042001625869</v>
      </c>
      <c r="Q227" s="1">
        <f>X56</f>
        <v>0.17192842942345923</v>
      </c>
      <c r="R227" s="1">
        <f>Y56</f>
        <v>0.14399131437877452</v>
      </c>
      <c r="S227" s="1">
        <f>Z56</f>
        <v>0.13197698558633372</v>
      </c>
      <c r="T227" s="1">
        <f>AA56</f>
        <v>9.7856843429050516E-2</v>
      </c>
      <c r="U227" s="1">
        <f>AB56</f>
        <v>0.14087296852254017</v>
      </c>
      <c r="V227" s="1">
        <f>AC56</f>
        <v>7.9529766138141653E-2</v>
      </c>
      <c r="W227" s="1">
        <f>AD56</f>
        <v>7.0415439466749344E-2</v>
      </c>
    </row>
    <row r="228" spans="2:37" x14ac:dyDescent="0.25">
      <c r="B228" s="4" t="s">
        <v>19</v>
      </c>
      <c r="C228" s="1">
        <f>I67</f>
        <v>0.66306420851875403</v>
      </c>
      <c r="D228" s="1">
        <f>J67</f>
        <v>0.22152140672782875</v>
      </c>
      <c r="E228" s="1">
        <f>K67</f>
        <v>0.18181818181818182</v>
      </c>
      <c r="F228" s="1">
        <f>L67</f>
        <v>0.21686746987951808</v>
      </c>
      <c r="G228" s="1">
        <f>M67</f>
        <v>0.21618975084321618</v>
      </c>
      <c r="H228" s="1">
        <f>N67</f>
        <v>0.22705314009661837</v>
      </c>
      <c r="I228" s="1">
        <f>O67</f>
        <v>0.25495771361913094</v>
      </c>
      <c r="J228" s="1">
        <f>P67</f>
        <v>0.16603729739150641</v>
      </c>
      <c r="K228" s="1">
        <f>Q67</f>
        <v>0.14593194160729411</v>
      </c>
      <c r="L228" s="1">
        <f>R67</f>
        <v>0.29752173913043478</v>
      </c>
      <c r="M228" s="1">
        <f>S67</f>
        <v>0.10876922561404684</v>
      </c>
      <c r="N228" s="1">
        <f>T67</f>
        <v>0.19885762640152316</v>
      </c>
      <c r="O228" s="1">
        <f>U67</f>
        <v>0.20018150192845799</v>
      </c>
      <c r="P228" s="1">
        <f>V67</f>
        <v>0.18017223272421759</v>
      </c>
      <c r="Q228" s="1">
        <f>W67</f>
        <v>0.14008329180607959</v>
      </c>
      <c r="R228" s="1">
        <f>X67</f>
        <v>0.12783527685415008</v>
      </c>
      <c r="S228" s="1">
        <f>Y67</f>
        <v>9.0618425423541135E-2</v>
      </c>
      <c r="T228" s="1">
        <f>Z67</f>
        <v>8.1223427882479854E-2</v>
      </c>
      <c r="U228" s="1">
        <f>AA67</f>
        <v>0.10824578907212865</v>
      </c>
      <c r="V228" s="1">
        <f>AB67</f>
        <v>8.1754345086160335E-2</v>
      </c>
      <c r="W228" s="1">
        <f>AC67</f>
        <v>7.932560507558549E-2</v>
      </c>
      <c r="X228" s="1">
        <f>AD67</f>
        <v>8.1287759211887009E-2</v>
      </c>
      <c r="Y228" s="1">
        <f>AE67</f>
        <v>5.8465255581003198E-2</v>
      </c>
      <c r="Z228" s="1">
        <f>AF67</f>
        <v>4.3418299410310064E-2</v>
      </c>
      <c r="AA228" s="1">
        <f>AG67</f>
        <v>3.8200932804642755E-2</v>
      </c>
      <c r="AB228" s="1">
        <f>AH67</f>
        <v>3.8536674593012618E-2</v>
      </c>
    </row>
    <row r="254" spans="1:38" x14ac:dyDescent="0.25">
      <c r="A254" s="47" t="s">
        <v>54</v>
      </c>
      <c r="B254" s="47"/>
      <c r="C254" s="47"/>
      <c r="D254" s="47"/>
      <c r="F254" s="47" t="s">
        <v>55</v>
      </c>
      <c r="G254" s="47"/>
      <c r="H254" s="47"/>
    </row>
    <row r="256" spans="1:38" x14ac:dyDescent="0.25">
      <c r="B256" s="4"/>
      <c r="C256" s="4" t="s">
        <v>41</v>
      </c>
      <c r="D256" s="4" t="s">
        <v>42</v>
      </c>
      <c r="E256" s="4">
        <v>2</v>
      </c>
      <c r="F256" s="4">
        <f>E256+1</f>
        <v>3</v>
      </c>
      <c r="G256" s="4">
        <f t="shared" ref="G256:AL256" si="420">F256+1</f>
        <v>4</v>
      </c>
      <c r="H256" s="4">
        <f t="shared" si="420"/>
        <v>5</v>
      </c>
      <c r="I256" s="4">
        <f t="shared" si="420"/>
        <v>6</v>
      </c>
      <c r="J256" s="4">
        <f t="shared" si="420"/>
        <v>7</v>
      </c>
      <c r="K256" s="4">
        <f t="shared" si="420"/>
        <v>8</v>
      </c>
      <c r="L256" s="4">
        <f t="shared" si="420"/>
        <v>9</v>
      </c>
      <c r="M256" s="4">
        <f t="shared" si="420"/>
        <v>10</v>
      </c>
      <c r="N256" s="4">
        <f t="shared" si="420"/>
        <v>11</v>
      </c>
      <c r="O256" s="4">
        <f t="shared" si="420"/>
        <v>12</v>
      </c>
      <c r="P256" s="4">
        <f t="shared" si="420"/>
        <v>13</v>
      </c>
      <c r="Q256" s="4">
        <f t="shared" si="420"/>
        <v>14</v>
      </c>
      <c r="R256" s="4">
        <f t="shared" si="420"/>
        <v>15</v>
      </c>
      <c r="S256" s="4">
        <f t="shared" si="420"/>
        <v>16</v>
      </c>
      <c r="T256" s="4">
        <f t="shared" si="420"/>
        <v>17</v>
      </c>
      <c r="U256" s="4">
        <f t="shared" si="420"/>
        <v>18</v>
      </c>
      <c r="V256" s="4">
        <f t="shared" si="420"/>
        <v>19</v>
      </c>
      <c r="W256" s="4">
        <f t="shared" si="420"/>
        <v>20</v>
      </c>
      <c r="X256">
        <f t="shared" si="420"/>
        <v>21</v>
      </c>
      <c r="Y256">
        <f t="shared" si="420"/>
        <v>22</v>
      </c>
      <c r="Z256">
        <f t="shared" si="420"/>
        <v>23</v>
      </c>
      <c r="AA256">
        <f t="shared" si="420"/>
        <v>24</v>
      </c>
      <c r="AB256">
        <f t="shared" si="420"/>
        <v>25</v>
      </c>
      <c r="AC256">
        <f t="shared" si="420"/>
        <v>26</v>
      </c>
      <c r="AD256">
        <f t="shared" si="420"/>
        <v>27</v>
      </c>
      <c r="AE256">
        <f t="shared" si="420"/>
        <v>28</v>
      </c>
      <c r="AF256">
        <f t="shared" si="420"/>
        <v>29</v>
      </c>
      <c r="AG256">
        <f t="shared" si="420"/>
        <v>30</v>
      </c>
      <c r="AH256">
        <f t="shared" si="420"/>
        <v>31</v>
      </c>
      <c r="AI256">
        <f t="shared" si="420"/>
        <v>32</v>
      </c>
      <c r="AJ256">
        <f t="shared" si="420"/>
        <v>33</v>
      </c>
      <c r="AK256">
        <f t="shared" si="420"/>
        <v>34</v>
      </c>
      <c r="AL256">
        <f t="shared" si="420"/>
        <v>35</v>
      </c>
    </row>
    <row r="257" spans="2:37" x14ac:dyDescent="0.25">
      <c r="B257" s="4" t="s">
        <v>0</v>
      </c>
      <c r="C257" s="68">
        <f>K7</f>
        <v>13.984848484848484</v>
      </c>
      <c r="D257" s="68">
        <f t="shared" ref="D257:Z257" si="421">L7</f>
        <v>18.333333333333332</v>
      </c>
      <c r="E257" s="68">
        <f t="shared" si="421"/>
        <v>16.621212121212121</v>
      </c>
      <c r="F257" s="68">
        <f t="shared" si="421"/>
        <v>21.272727272727273</v>
      </c>
      <c r="G257" s="68">
        <f t="shared" si="421"/>
        <v>28.196969696969695</v>
      </c>
      <c r="H257" s="68">
        <f t="shared" si="421"/>
        <v>24.5</v>
      </c>
      <c r="I257" s="68">
        <f t="shared" si="421"/>
        <v>27.984848484848484</v>
      </c>
      <c r="J257" s="68">
        <f t="shared" si="421"/>
        <v>33.787878787878789</v>
      </c>
      <c r="K257" s="68">
        <f t="shared" si="421"/>
        <v>47.984848484848484</v>
      </c>
      <c r="L257" s="68">
        <f t="shared" si="421"/>
        <v>37.060606060606062</v>
      </c>
      <c r="M257" s="68">
        <f t="shared" si="421"/>
        <v>44.409090909090907</v>
      </c>
      <c r="N257" s="68">
        <f t="shared" si="421"/>
        <v>59.424242424242422</v>
      </c>
      <c r="O257" s="68">
        <f t="shared" si="421"/>
        <v>57.712121212121211</v>
      </c>
      <c r="P257" s="68">
        <f t="shared" si="421"/>
        <v>69.86363636363636</v>
      </c>
      <c r="Q257" s="68">
        <f t="shared" si="421"/>
        <v>39.378787878787875</v>
      </c>
      <c r="R257" s="68">
        <f t="shared" si="421"/>
        <v>66.303030303030297</v>
      </c>
      <c r="S257" s="68">
        <f t="shared" si="421"/>
        <v>114.81818181818181</v>
      </c>
      <c r="T257" s="68">
        <f t="shared" si="421"/>
        <v>73.651515151515156</v>
      </c>
      <c r="U257" s="68">
        <f t="shared" si="421"/>
        <v>32.060606060606062</v>
      </c>
      <c r="V257" s="68">
        <f t="shared" si="421"/>
        <v>79.287878787878782</v>
      </c>
      <c r="W257" s="68">
        <f t="shared" si="421"/>
        <v>64.651515151515156</v>
      </c>
      <c r="X257" s="68">
        <f t="shared" si="421"/>
        <v>28.378787878787879</v>
      </c>
      <c r="Y257" s="68">
        <f t="shared" si="421"/>
        <v>59.272727272727273</v>
      </c>
      <c r="Z257" s="68"/>
    </row>
    <row r="258" spans="2:37" x14ac:dyDescent="0.25">
      <c r="B258" s="4" t="s">
        <v>10</v>
      </c>
      <c r="C258" s="68">
        <f>T46</f>
        <v>58.097560975609753</v>
      </c>
      <c r="D258" s="68">
        <f t="shared" ref="D258:V258" si="422">U46</f>
        <v>50.097560975609753</v>
      </c>
      <c r="E258" s="68">
        <f t="shared" si="422"/>
        <v>60.536585365853661</v>
      </c>
      <c r="F258" s="68">
        <f t="shared" si="422"/>
        <v>70.487804878048777</v>
      </c>
      <c r="G258" s="68">
        <f t="shared" si="422"/>
        <v>76.756097560975604</v>
      </c>
      <c r="H258" s="68">
        <f t="shared" si="422"/>
        <v>48.353658536585364</v>
      </c>
      <c r="I258" s="68">
        <f t="shared" si="422"/>
        <v>65.256097560975604</v>
      </c>
      <c r="J258" s="68">
        <f t="shared" si="422"/>
        <v>48.963414634146339</v>
      </c>
      <c r="K258" s="68">
        <f t="shared" si="422"/>
        <v>66.5</v>
      </c>
      <c r="L258" s="68">
        <f t="shared" si="422"/>
        <v>75.073170731707322</v>
      </c>
      <c r="M258" s="68">
        <f t="shared" si="422"/>
        <v>75.207317073170728</v>
      </c>
      <c r="N258" s="68">
        <f t="shared" si="422"/>
        <v>74.256097560975604</v>
      </c>
      <c r="O258" s="68">
        <f t="shared" si="422"/>
        <v>72.390243902439025</v>
      </c>
      <c r="P258" s="68">
        <f t="shared" si="422"/>
        <v>44.841463414634148</v>
      </c>
      <c r="Q258" s="68"/>
      <c r="R258" s="68"/>
      <c r="S258" s="68"/>
      <c r="T258" s="68"/>
      <c r="U258" s="68"/>
      <c r="V258" s="68"/>
      <c r="W258" s="4"/>
    </row>
    <row r="259" spans="2:37" x14ac:dyDescent="0.25">
      <c r="B259" s="4" t="s">
        <v>4</v>
      </c>
      <c r="C259" s="68">
        <f>K18</f>
        <v>9.7833333333333332</v>
      </c>
      <c r="D259" s="68">
        <f t="shared" ref="D259:S259" si="423">L18</f>
        <v>12.816666666666666</v>
      </c>
      <c r="E259" s="68">
        <f t="shared" si="423"/>
        <v>12.966666666666667</v>
      </c>
      <c r="F259" s="68">
        <f t="shared" si="423"/>
        <v>20.783333333333335</v>
      </c>
      <c r="G259" s="68">
        <f t="shared" si="423"/>
        <v>24.866666666666667</v>
      </c>
      <c r="H259" s="68">
        <f t="shared" si="423"/>
        <v>29.95</v>
      </c>
      <c r="I259" s="68">
        <f t="shared" si="423"/>
        <v>16.283333333333335</v>
      </c>
      <c r="J259" s="68">
        <f t="shared" si="423"/>
        <v>38.583333333333336</v>
      </c>
      <c r="K259" s="68">
        <f t="shared" si="423"/>
        <v>44.15</v>
      </c>
      <c r="L259" s="68">
        <f t="shared" si="423"/>
        <v>42.45</v>
      </c>
      <c r="M259" s="68">
        <f t="shared" si="423"/>
        <v>58.283333333333331</v>
      </c>
      <c r="N259" s="68">
        <f t="shared" si="423"/>
        <v>59.833333333333336</v>
      </c>
      <c r="O259" s="68">
        <f t="shared" si="423"/>
        <v>53.883333333333333</v>
      </c>
      <c r="P259" s="68">
        <f t="shared" si="423"/>
        <v>58.766666666666666</v>
      </c>
      <c r="Q259" s="68">
        <f t="shared" si="423"/>
        <v>70.11666666666666</v>
      </c>
      <c r="R259" s="68">
        <f t="shared" si="423"/>
        <v>88.7</v>
      </c>
      <c r="S259" s="68">
        <f t="shared" si="423"/>
        <v>99.766666666666666</v>
      </c>
      <c r="T259" s="68">
        <f t="shared" ref="T259" si="424">AB18</f>
        <v>109.28333333333333</v>
      </c>
      <c r="U259" s="68">
        <f t="shared" ref="U259" si="425">AC18</f>
        <v>92.666666666666671</v>
      </c>
      <c r="V259" s="68">
        <f t="shared" ref="V259" si="426">AD18</f>
        <v>79.816666666666663</v>
      </c>
      <c r="W259" s="68">
        <f t="shared" ref="W259" si="427">AE18</f>
        <v>87.483333333333334</v>
      </c>
      <c r="X259" s="67">
        <f t="shared" ref="X259" si="428">AF18</f>
        <v>86.833333333333329</v>
      </c>
      <c r="Y259" s="67">
        <f t="shared" ref="Y259" si="429">AG18</f>
        <v>102.55</v>
      </c>
      <c r="Z259" s="67">
        <f t="shared" ref="Z259" si="430">AH18</f>
        <v>100</v>
      </c>
      <c r="AA259" s="67">
        <f t="shared" ref="AA259" si="431">AI18</f>
        <v>98.88333333333334</v>
      </c>
      <c r="AB259" s="67">
        <f t="shared" ref="AB259" si="432">AJ18</f>
        <v>86.95</v>
      </c>
      <c r="AC259" s="67">
        <f t="shared" ref="AC259" si="433">AK18</f>
        <v>67.5</v>
      </c>
      <c r="AD259" s="67">
        <f t="shared" ref="AD259" si="434">AL18</f>
        <v>67.55</v>
      </c>
      <c r="AE259" s="67">
        <f t="shared" ref="AE259" si="435">AM18</f>
        <v>79.7</v>
      </c>
      <c r="AF259" s="67">
        <f t="shared" ref="AF259:AK259" si="436">AN18</f>
        <v>77.8</v>
      </c>
      <c r="AG259" s="67">
        <f t="shared" si="436"/>
        <v>76.416666666666671</v>
      </c>
      <c r="AH259" s="67">
        <f t="shared" si="436"/>
        <v>80.083333333333329</v>
      </c>
      <c r="AI259" s="67">
        <f t="shared" si="436"/>
        <v>71.933333333333337</v>
      </c>
      <c r="AJ259" s="67">
        <f t="shared" si="436"/>
        <v>59.983333333333334</v>
      </c>
      <c r="AK259" s="67"/>
    </row>
    <row r="260" spans="2:37" x14ac:dyDescent="0.25">
      <c r="B260" s="4" t="s">
        <v>6</v>
      </c>
      <c r="C260" s="68">
        <f>P35</f>
        <v>30.198776758409785</v>
      </c>
      <c r="D260" s="68">
        <f t="shared" ref="D260:R260" si="437">Q35</f>
        <v>30.394495412844037</v>
      </c>
      <c r="E260" s="68">
        <f t="shared" si="437"/>
        <v>37.388379204892964</v>
      </c>
      <c r="F260" s="68">
        <f t="shared" si="437"/>
        <v>52.140672782874617</v>
      </c>
      <c r="G260" s="68">
        <f t="shared" si="437"/>
        <v>58.198776758409785</v>
      </c>
      <c r="H260" s="68">
        <f t="shared" si="437"/>
        <v>61.49235474006116</v>
      </c>
      <c r="I260" s="68">
        <f t="shared" si="437"/>
        <v>61.721712538226299</v>
      </c>
      <c r="J260" s="68">
        <f t="shared" si="437"/>
        <v>59.330275229357795</v>
      </c>
      <c r="K260" s="68">
        <f t="shared" si="437"/>
        <v>77.654434250764524</v>
      </c>
      <c r="L260" s="68">
        <f t="shared" si="437"/>
        <v>81.544342507645254</v>
      </c>
      <c r="M260" s="68">
        <f t="shared" si="437"/>
        <v>88.314984709480129</v>
      </c>
      <c r="N260" s="68">
        <f t="shared" si="437"/>
        <v>98.415902140672785</v>
      </c>
      <c r="O260" s="68">
        <f t="shared" si="437"/>
        <v>101.61467889908256</v>
      </c>
      <c r="P260" s="68"/>
      <c r="Q260" s="68"/>
      <c r="R260" s="68"/>
      <c r="S260" s="4"/>
      <c r="T260" s="4"/>
      <c r="U260" s="4"/>
      <c r="V260" s="4"/>
      <c r="W260" s="4"/>
    </row>
    <row r="261" spans="2:37" x14ac:dyDescent="0.25">
      <c r="B261" s="4" t="s">
        <v>15</v>
      </c>
      <c r="C261" s="68">
        <f>J57</f>
        <v>10.242424242424242</v>
      </c>
      <c r="D261" s="68">
        <f t="shared" ref="D261:W261" si="438">K57</f>
        <v>9.7424242424242422</v>
      </c>
      <c r="E261" s="68">
        <f t="shared" si="438"/>
        <v>10.818181818181818</v>
      </c>
      <c r="F261" s="68">
        <f t="shared" si="438"/>
        <v>15.681818181818182</v>
      </c>
      <c r="G261" s="68">
        <f t="shared" si="438"/>
        <v>10.075757575757576</v>
      </c>
      <c r="H261" s="68">
        <f t="shared" si="438"/>
        <v>14.651515151515152</v>
      </c>
      <c r="I261" s="68">
        <f t="shared" si="438"/>
        <v>21.621212121212121</v>
      </c>
      <c r="J261" s="68">
        <f t="shared" si="438"/>
        <v>22</v>
      </c>
      <c r="K261" s="68">
        <f t="shared" si="438"/>
        <v>30.893939393939394</v>
      </c>
      <c r="L261" s="68">
        <f t="shared" si="438"/>
        <v>45.621212121212125</v>
      </c>
      <c r="M261" s="68">
        <f t="shared" si="438"/>
        <v>38.030303030303031</v>
      </c>
      <c r="N261" s="68">
        <f t="shared" si="438"/>
        <v>36.863636363636367</v>
      </c>
      <c r="O261" s="68">
        <f t="shared" si="438"/>
        <v>39.696969696969695</v>
      </c>
      <c r="P261" s="68">
        <f t="shared" si="438"/>
        <v>45.575757575757578</v>
      </c>
      <c r="Q261" s="68">
        <f t="shared" si="438"/>
        <v>65.515151515151516</v>
      </c>
      <c r="R261" s="68">
        <f t="shared" si="438"/>
        <v>64.303030303030297</v>
      </c>
      <c r="S261" s="68">
        <f t="shared" si="438"/>
        <v>67.424242424242422</v>
      </c>
      <c r="T261" s="68">
        <f t="shared" si="438"/>
        <v>56.590909090909093</v>
      </c>
      <c r="U261" s="68">
        <f t="shared" si="438"/>
        <v>89.439393939393938</v>
      </c>
      <c r="V261" s="68">
        <f t="shared" si="438"/>
        <v>57.606060606060609</v>
      </c>
      <c r="W261" s="68"/>
    </row>
    <row r="262" spans="2:37" x14ac:dyDescent="0.25">
      <c r="B262" s="4" t="s">
        <v>19</v>
      </c>
      <c r="C262" s="68">
        <f>I68</f>
        <v>45.347826086956523</v>
      </c>
      <c r="D262" s="68">
        <f t="shared" ref="D262:R262" si="439">J68</f>
        <v>25.195652173913043</v>
      </c>
      <c r="E262" s="68">
        <f t="shared" si="439"/>
        <v>25.260869565217391</v>
      </c>
      <c r="F262" s="68">
        <f t="shared" si="439"/>
        <v>35.608695652173914</v>
      </c>
      <c r="G262" s="68">
        <f t="shared" si="439"/>
        <v>43.195652173913047</v>
      </c>
      <c r="H262" s="68">
        <f t="shared" si="439"/>
        <v>55.173913043478258</v>
      </c>
      <c r="I262" s="68">
        <f t="shared" si="439"/>
        <v>76.021739130434781</v>
      </c>
      <c r="J262" s="68">
        <f t="shared" si="439"/>
        <v>62.130434782608695</v>
      </c>
      <c r="K262" s="68">
        <f t="shared" si="439"/>
        <v>63.673913043478258</v>
      </c>
      <c r="L262" s="68">
        <f t="shared" si="439"/>
        <v>148.7608695652174</v>
      </c>
      <c r="M262" s="68">
        <f t="shared" si="439"/>
        <v>70.565217391304344</v>
      </c>
      <c r="N262" s="68">
        <f t="shared" si="439"/>
        <v>143.04347826086956</v>
      </c>
      <c r="O262" s="68">
        <f t="shared" si="439"/>
        <v>172.63043478260869</v>
      </c>
      <c r="P262" s="68">
        <f t="shared" si="439"/>
        <v>186.47826086956522</v>
      </c>
      <c r="Q262" s="68">
        <f t="shared" si="439"/>
        <v>171.10869565217391</v>
      </c>
      <c r="R262" s="68">
        <f t="shared" si="439"/>
        <v>178.02173913043478</v>
      </c>
      <c r="S262" s="68">
        <f t="shared" ref="S262" si="440">Y68</f>
        <v>142.32608695652175</v>
      </c>
      <c r="T262" s="68">
        <f t="shared" ref="T262" si="441">Z68</f>
        <v>139.13043478260869</v>
      </c>
      <c r="U262" s="68">
        <f t="shared" ref="U262" si="442">AA68</f>
        <v>200.47826086956522</v>
      </c>
      <c r="V262" s="68">
        <f t="shared" ref="V262" si="443">AB68</f>
        <v>167.80434782608697</v>
      </c>
      <c r="W262" s="68">
        <f t="shared" ref="W262:AB262" si="444">AC68</f>
        <v>176.13043478260869</v>
      </c>
      <c r="X262" s="68">
        <f t="shared" si="444"/>
        <v>194.80434782608697</v>
      </c>
      <c r="Y262" s="68">
        <f t="shared" si="444"/>
        <v>151.5</v>
      </c>
      <c r="Z262" s="68">
        <f t="shared" si="444"/>
        <v>119.08695652173913</v>
      </c>
      <c r="AA262" s="68">
        <f t="shared" si="444"/>
        <v>109.32608695652173</v>
      </c>
      <c r="AB262" s="68"/>
      <c r="AC262" s="67"/>
      <c r="AD262" s="67"/>
      <c r="AE262" s="67"/>
    </row>
    <row r="285" spans="2:38" x14ac:dyDescent="0.25">
      <c r="B285" s="47" t="s">
        <v>148</v>
      </c>
      <c r="C285" s="47"/>
      <c r="D285" s="47"/>
    </row>
    <row r="287" spans="2:38" x14ac:dyDescent="0.25">
      <c r="B287" s="4"/>
      <c r="C287" s="4" t="s">
        <v>41</v>
      </c>
      <c r="D287" s="4" t="s">
        <v>42</v>
      </c>
      <c r="E287" s="4">
        <v>2</v>
      </c>
      <c r="F287" s="4">
        <f>E287+1</f>
        <v>3</v>
      </c>
      <c r="G287" s="4">
        <f t="shared" ref="G287:AL287" si="445">F287+1</f>
        <v>4</v>
      </c>
      <c r="H287" s="4">
        <f t="shared" si="445"/>
        <v>5</v>
      </c>
      <c r="I287" s="4">
        <f t="shared" si="445"/>
        <v>6</v>
      </c>
      <c r="J287" s="4">
        <f t="shared" si="445"/>
        <v>7</v>
      </c>
      <c r="K287" s="4">
        <f t="shared" si="445"/>
        <v>8</v>
      </c>
      <c r="L287" s="4">
        <f t="shared" si="445"/>
        <v>9</v>
      </c>
      <c r="M287" s="4">
        <f t="shared" si="445"/>
        <v>10</v>
      </c>
      <c r="N287" s="4">
        <f t="shared" si="445"/>
        <v>11</v>
      </c>
      <c r="O287" s="4">
        <f t="shared" si="445"/>
        <v>12</v>
      </c>
      <c r="P287" s="4">
        <f t="shared" si="445"/>
        <v>13</v>
      </c>
      <c r="Q287" s="4">
        <f t="shared" si="445"/>
        <v>14</v>
      </c>
      <c r="R287" s="4">
        <f t="shared" si="445"/>
        <v>15</v>
      </c>
      <c r="S287" s="4">
        <f t="shared" si="445"/>
        <v>16</v>
      </c>
      <c r="T287" s="4">
        <f t="shared" si="445"/>
        <v>17</v>
      </c>
      <c r="U287" s="4">
        <f t="shared" si="445"/>
        <v>18</v>
      </c>
      <c r="V287" s="4">
        <f t="shared" si="445"/>
        <v>19</v>
      </c>
      <c r="W287" s="4">
        <f t="shared" si="445"/>
        <v>20</v>
      </c>
      <c r="X287" s="4">
        <f t="shared" si="445"/>
        <v>21</v>
      </c>
      <c r="Y287" s="4">
        <f t="shared" si="445"/>
        <v>22</v>
      </c>
      <c r="Z287" s="4">
        <f t="shared" si="445"/>
        <v>23</v>
      </c>
      <c r="AA287" s="4">
        <f t="shared" si="445"/>
        <v>24</v>
      </c>
      <c r="AB287" s="4">
        <f t="shared" si="445"/>
        <v>25</v>
      </c>
      <c r="AC287" s="4">
        <f t="shared" si="445"/>
        <v>26</v>
      </c>
      <c r="AD287" s="4">
        <f t="shared" si="445"/>
        <v>27</v>
      </c>
      <c r="AE287" s="4">
        <f t="shared" si="445"/>
        <v>28</v>
      </c>
      <c r="AF287" s="4">
        <f t="shared" si="445"/>
        <v>29</v>
      </c>
      <c r="AG287" s="4">
        <f t="shared" si="445"/>
        <v>30</v>
      </c>
      <c r="AH287" s="4">
        <f t="shared" si="445"/>
        <v>31</v>
      </c>
      <c r="AI287" s="4">
        <f t="shared" si="445"/>
        <v>32</v>
      </c>
      <c r="AJ287" s="4">
        <f t="shared" si="445"/>
        <v>33</v>
      </c>
      <c r="AK287" s="4">
        <f t="shared" si="445"/>
        <v>34</v>
      </c>
      <c r="AL287" s="4">
        <f t="shared" si="445"/>
        <v>35</v>
      </c>
    </row>
    <row r="288" spans="2:38" x14ac:dyDescent="0.25">
      <c r="B288" s="167" t="s">
        <v>0</v>
      </c>
      <c r="C288" s="167">
        <f>K12/$C$7</f>
        <v>0.54545454545454541</v>
      </c>
      <c r="D288" s="167">
        <f t="shared" ref="D288:P288" si="446">L12/$C$7</f>
        <v>0.31818181818181818</v>
      </c>
      <c r="E288" s="167">
        <f t="shared" si="446"/>
        <v>0.40909090909090912</v>
      </c>
      <c r="F288" s="167">
        <f t="shared" si="446"/>
        <v>1.3484848484848484</v>
      </c>
      <c r="G288" s="167">
        <f t="shared" si="446"/>
        <v>1.6363636363636365</v>
      </c>
      <c r="H288" s="167">
        <f t="shared" si="446"/>
        <v>1.1818181818181819</v>
      </c>
      <c r="I288" s="167">
        <f t="shared" si="446"/>
        <v>1.696969696969697</v>
      </c>
      <c r="J288" s="167">
        <f t="shared" si="446"/>
        <v>1.696969696969697</v>
      </c>
      <c r="K288" s="167">
        <f t="shared" si="446"/>
        <v>2.8181818181818183</v>
      </c>
      <c r="L288" s="167">
        <f t="shared" si="446"/>
        <v>3.6363636363636362</v>
      </c>
      <c r="M288" s="167">
        <f t="shared" si="446"/>
        <v>3.5</v>
      </c>
      <c r="N288" s="167">
        <f t="shared" si="446"/>
        <v>5.5303030303030303</v>
      </c>
      <c r="O288" s="167">
        <f t="shared" si="446"/>
        <v>4.5303030303030303</v>
      </c>
      <c r="P288" s="167">
        <f t="shared" si="446"/>
        <v>4.833333333333333</v>
      </c>
      <c r="Q288" s="167">
        <f t="shared" ref="Q288" si="447">Y12/$C$7</f>
        <v>4.4242424242424239</v>
      </c>
      <c r="R288" s="167">
        <f t="shared" ref="R288" si="448">Z12/$C$7</f>
        <v>6.333333333333333</v>
      </c>
      <c r="S288" s="167">
        <f t="shared" ref="S288" si="449">AA12/$C$7</f>
        <v>7.5606060606060606</v>
      </c>
      <c r="T288" s="167">
        <f t="shared" ref="T288" si="450">AB12/$C$7</f>
        <v>7.7121212121212119</v>
      </c>
      <c r="U288" s="167">
        <f t="shared" ref="U288" si="451">AC12/$C$7</f>
        <v>7.1363636363636367</v>
      </c>
      <c r="V288" s="167">
        <f t="shared" ref="V288" si="452">AD12/$C$7</f>
        <v>8.9090909090909083</v>
      </c>
      <c r="W288" s="167">
        <f t="shared" ref="W288" si="453">AE12/$C$7</f>
        <v>6.6818181818181817</v>
      </c>
      <c r="X288" s="167">
        <f t="shared" ref="X288" si="454">AF12/$C$7</f>
        <v>5.4090909090909092</v>
      </c>
      <c r="Y288" s="167">
        <f t="shared" ref="Y288:Z288" si="455">AG12/$C$7</f>
        <v>9.1666666666666661</v>
      </c>
      <c r="Z288" s="167">
        <f t="shared" si="455"/>
        <v>9.045454545454545</v>
      </c>
      <c r="AA288" s="167"/>
      <c r="AB288" s="167"/>
      <c r="AC288" s="167"/>
      <c r="AD288" s="167"/>
      <c r="AE288" s="167"/>
      <c r="AF288" s="167"/>
      <c r="AG288" s="167"/>
      <c r="AH288" s="167"/>
      <c r="AI288" s="167"/>
      <c r="AJ288" s="167"/>
    </row>
    <row r="289" spans="2:38" x14ac:dyDescent="0.25">
      <c r="B289" s="167" t="s">
        <v>10</v>
      </c>
      <c r="C289" s="167">
        <f>T51/$C$46</f>
        <v>0.34146341463414637</v>
      </c>
      <c r="D289" s="167">
        <f t="shared" ref="D289:T289" si="456">U51/$C$46</f>
        <v>0.42682926829268292</v>
      </c>
      <c r="E289" s="167">
        <f t="shared" si="456"/>
        <v>0.59756097560975607</v>
      </c>
      <c r="F289" s="167">
        <f t="shared" si="456"/>
        <v>0.67073170731707321</v>
      </c>
      <c r="G289" s="167">
        <f t="shared" si="456"/>
        <v>0.87804878048780488</v>
      </c>
      <c r="H289" s="167">
        <f t="shared" si="456"/>
        <v>0.78048780487804881</v>
      </c>
      <c r="I289" s="167">
        <f t="shared" si="456"/>
        <v>0.80487804878048785</v>
      </c>
      <c r="J289" s="167">
        <f t="shared" si="456"/>
        <v>1.5609756097560976</v>
      </c>
      <c r="K289" s="167">
        <f t="shared" si="456"/>
        <v>1.8170731707317074</v>
      </c>
      <c r="L289" s="167">
        <f t="shared" si="456"/>
        <v>1.7073170731707317</v>
      </c>
      <c r="M289" s="167">
        <f t="shared" si="456"/>
        <v>1.7682926829268293</v>
      </c>
      <c r="N289" s="167">
        <f t="shared" si="456"/>
        <v>1.7195121951219512</v>
      </c>
      <c r="O289" s="167">
        <f t="shared" si="456"/>
        <v>2.2439024390243905</v>
      </c>
      <c r="P289" s="167">
        <f t="shared" si="456"/>
        <v>1.1219512195121952</v>
      </c>
      <c r="Q289" s="167">
        <f t="shared" si="456"/>
        <v>2.1097560975609757</v>
      </c>
      <c r="R289" s="167"/>
      <c r="S289" s="167"/>
      <c r="T289" s="167"/>
      <c r="U289" s="167"/>
      <c r="V289" s="167"/>
      <c r="W289" s="167"/>
      <c r="X289" s="167"/>
      <c r="Y289" s="167"/>
      <c r="Z289" s="167"/>
      <c r="AA289" s="167"/>
      <c r="AB289" s="167"/>
      <c r="AC289" s="167"/>
      <c r="AD289" s="167"/>
      <c r="AE289" s="167"/>
      <c r="AF289" s="167"/>
      <c r="AG289" s="167"/>
      <c r="AH289" s="167"/>
      <c r="AI289" s="167"/>
      <c r="AJ289" s="167"/>
    </row>
    <row r="290" spans="2:38" x14ac:dyDescent="0.25">
      <c r="B290" s="167" t="s">
        <v>4</v>
      </c>
      <c r="C290" s="167">
        <f>K23/$C$18</f>
        <v>0.46666666666666667</v>
      </c>
      <c r="D290" s="167">
        <f t="shared" ref="D290:V290" si="457">L23/$C$18</f>
        <v>0.68333333333333335</v>
      </c>
      <c r="E290" s="167">
        <f t="shared" si="457"/>
        <v>0.81666666666666665</v>
      </c>
      <c r="F290" s="167">
        <f t="shared" si="457"/>
        <v>0.6</v>
      </c>
      <c r="G290" s="167">
        <f t="shared" si="457"/>
        <v>2.2166666666666668</v>
      </c>
      <c r="H290" s="167">
        <f t="shared" si="457"/>
        <v>1.6166666666666667</v>
      </c>
      <c r="I290" s="167">
        <f t="shared" si="457"/>
        <v>2.8</v>
      </c>
      <c r="J290" s="167">
        <f t="shared" si="457"/>
        <v>3.2666666666666666</v>
      </c>
      <c r="K290" s="167">
        <f t="shared" si="457"/>
        <v>3.15</v>
      </c>
      <c r="L290" s="167">
        <f t="shared" si="457"/>
        <v>3.5</v>
      </c>
      <c r="M290" s="167">
        <f t="shared" si="457"/>
        <v>3.5833333333333335</v>
      </c>
      <c r="N290" s="167">
        <f t="shared" si="457"/>
        <v>6.1333333333333337</v>
      </c>
      <c r="O290" s="167">
        <f t="shared" si="457"/>
        <v>5.8166666666666664</v>
      </c>
      <c r="P290" s="167">
        <f t="shared" si="457"/>
        <v>5.75</v>
      </c>
      <c r="Q290" s="167">
        <f t="shared" si="457"/>
        <v>7.916666666666667</v>
      </c>
      <c r="R290" s="167">
        <f t="shared" si="457"/>
        <v>7.1166666666666663</v>
      </c>
      <c r="S290" s="167">
        <f t="shared" si="457"/>
        <v>10.45</v>
      </c>
      <c r="T290" s="167">
        <f t="shared" si="457"/>
        <v>13.216666666666667</v>
      </c>
      <c r="U290" s="167">
        <f t="shared" si="457"/>
        <v>10.85</v>
      </c>
      <c r="V290" s="167">
        <f t="shared" si="457"/>
        <v>10.016666666666667</v>
      </c>
      <c r="W290" s="167">
        <f t="shared" ref="W290" si="458">AE23/$C$18</f>
        <v>12.383333333333333</v>
      </c>
      <c r="X290" s="167">
        <f t="shared" ref="X290" si="459">AF23/$C$18</f>
        <v>11.383333333333333</v>
      </c>
      <c r="Y290" s="167">
        <f t="shared" ref="Y290" si="460">AG23/$C$18</f>
        <v>11.033333333333333</v>
      </c>
      <c r="Z290" s="167">
        <f t="shared" ref="Z290" si="461">AH23/$C$18</f>
        <v>16.149999999999999</v>
      </c>
      <c r="AA290" s="167">
        <f t="shared" ref="AA290" si="462">AI23/$C$18</f>
        <v>14.816666666666666</v>
      </c>
      <c r="AB290" s="167">
        <f t="shared" ref="AB290" si="463">AJ23/$C$18</f>
        <v>12.6</v>
      </c>
      <c r="AC290" s="167">
        <f t="shared" ref="AC290" si="464">AK23/$C$18</f>
        <v>13.533333333333333</v>
      </c>
      <c r="AD290" s="167">
        <f t="shared" ref="AD290" si="465">AL23/$C$18</f>
        <v>13.95</v>
      </c>
      <c r="AE290" s="167">
        <f t="shared" ref="AE290" si="466">AM23/$C$18</f>
        <v>12.116666666666667</v>
      </c>
      <c r="AF290" s="167">
        <f t="shared" ref="AF290" si="467">AN23/$C$18</f>
        <v>12.666666666666666</v>
      </c>
      <c r="AG290" s="167">
        <f t="shared" ref="AG290:AL290" si="468">AO23/$C$18</f>
        <v>12.766666666666667</v>
      </c>
      <c r="AH290" s="167">
        <f t="shared" si="468"/>
        <v>11.35</v>
      </c>
      <c r="AI290" s="167">
        <f t="shared" si="468"/>
        <v>8.75</v>
      </c>
      <c r="AJ290" s="167">
        <f t="shared" si="468"/>
        <v>10.6</v>
      </c>
      <c r="AK290" s="167">
        <f t="shared" si="468"/>
        <v>10.066666666666666</v>
      </c>
      <c r="AL290" s="167"/>
    </row>
    <row r="291" spans="2:38" x14ac:dyDescent="0.25">
      <c r="B291" s="167" t="s">
        <v>6</v>
      </c>
      <c r="C291" s="167">
        <f>P40/$C$35</f>
        <v>0.32110091743119268</v>
      </c>
      <c r="D291" s="167">
        <f t="shared" ref="D291:AC291" si="469">Q40/$C$35</f>
        <v>0.49541284403669728</v>
      </c>
      <c r="E291" s="167">
        <f t="shared" si="469"/>
        <v>0.68807339449541283</v>
      </c>
      <c r="F291" s="167">
        <f t="shared" si="469"/>
        <v>0.7737003058103975</v>
      </c>
      <c r="G291" s="167">
        <f t="shared" si="469"/>
        <v>1.3241590214067278</v>
      </c>
      <c r="H291" s="167">
        <f t="shared" si="469"/>
        <v>1.3669724770642202</v>
      </c>
      <c r="I291" s="167">
        <f t="shared" si="469"/>
        <v>1.2629969418960245</v>
      </c>
      <c r="J291" s="167">
        <f t="shared" si="469"/>
        <v>1.6299694189602447</v>
      </c>
      <c r="K291" s="167">
        <f t="shared" si="469"/>
        <v>2.5107033639143732</v>
      </c>
      <c r="L291" s="167">
        <f t="shared" si="469"/>
        <v>2.8715596330275228</v>
      </c>
      <c r="M291" s="167">
        <f t="shared" si="469"/>
        <v>3.2905198776758411</v>
      </c>
      <c r="N291" s="167">
        <f t="shared" si="469"/>
        <v>3.6269113149847096</v>
      </c>
      <c r="O291" s="167">
        <f t="shared" si="469"/>
        <v>4.1131498470948014</v>
      </c>
      <c r="P291" s="167">
        <f t="shared" si="469"/>
        <v>3.6146788990825689</v>
      </c>
      <c r="Q291" s="167">
        <f t="shared" si="469"/>
        <v>3.712538226299694</v>
      </c>
      <c r="R291" s="167">
        <f t="shared" si="469"/>
        <v>5.8929663608562688</v>
      </c>
      <c r="S291" s="167"/>
      <c r="T291" s="167"/>
      <c r="U291" s="167"/>
      <c r="V291" s="167"/>
      <c r="W291" s="167"/>
      <c r="X291" s="167"/>
      <c r="Y291" s="167"/>
      <c r="Z291" s="167"/>
      <c r="AA291" s="167"/>
      <c r="AB291" s="167"/>
      <c r="AC291" s="167"/>
      <c r="AD291" s="167"/>
      <c r="AE291" s="167"/>
      <c r="AF291" s="167"/>
      <c r="AG291" s="167"/>
      <c r="AH291" s="167"/>
      <c r="AI291" s="167"/>
      <c r="AJ291" s="167"/>
    </row>
    <row r="292" spans="2:38" x14ac:dyDescent="0.25">
      <c r="B292" s="167" t="s">
        <v>15</v>
      </c>
      <c r="C292" s="167">
        <f>J62/$C$57</f>
        <v>0.65151515151515149</v>
      </c>
      <c r="D292" s="167">
        <f t="shared" ref="D292:W292" si="470">K62/$C$57</f>
        <v>0.62121212121212122</v>
      </c>
      <c r="E292" s="167">
        <f t="shared" si="470"/>
        <v>0.5</v>
      </c>
      <c r="F292" s="167">
        <f t="shared" si="470"/>
        <v>0.84848484848484851</v>
      </c>
      <c r="G292" s="167">
        <f t="shared" si="470"/>
        <v>0.72727272727272729</v>
      </c>
      <c r="H292" s="167">
        <f t="shared" si="470"/>
        <v>0.81818181818181823</v>
      </c>
      <c r="I292" s="167">
        <f t="shared" si="470"/>
        <v>1.3181818181818181</v>
      </c>
      <c r="J292" s="167">
        <f t="shared" si="470"/>
        <v>0.65151515151515149</v>
      </c>
      <c r="K292" s="167">
        <f t="shared" si="470"/>
        <v>1.7121212121212122</v>
      </c>
      <c r="L292" s="167">
        <f t="shared" si="470"/>
        <v>2.7424242424242422</v>
      </c>
      <c r="M292" s="167">
        <f t="shared" si="470"/>
        <v>3.9393939393939394</v>
      </c>
      <c r="N292" s="167">
        <f t="shared" si="470"/>
        <v>3.1666666666666665</v>
      </c>
      <c r="O292" s="167">
        <f t="shared" si="470"/>
        <v>2.7272727272727271</v>
      </c>
      <c r="P292" s="167">
        <f t="shared" si="470"/>
        <v>5.7727272727272725</v>
      </c>
      <c r="Q292" s="167">
        <f t="shared" si="470"/>
        <v>8.5303030303030312</v>
      </c>
      <c r="R292" s="167">
        <f t="shared" si="470"/>
        <v>8.6212121212121211</v>
      </c>
      <c r="S292" s="167">
        <f t="shared" si="470"/>
        <v>10.363636363636363</v>
      </c>
      <c r="T292" s="167">
        <f t="shared" si="470"/>
        <v>10.727272727272727</v>
      </c>
      <c r="U292" s="167">
        <f t="shared" si="470"/>
        <v>9.3787878787878789</v>
      </c>
      <c r="V292" s="167">
        <f t="shared" si="470"/>
        <v>6.6818181818181817</v>
      </c>
      <c r="W292" s="167">
        <f t="shared" si="470"/>
        <v>11.909090909090908</v>
      </c>
      <c r="X292" s="167"/>
      <c r="Y292" s="167"/>
      <c r="Z292" s="167"/>
      <c r="AA292" s="167"/>
      <c r="AB292" s="167"/>
      <c r="AC292" s="167"/>
      <c r="AD292" s="167"/>
      <c r="AE292" s="167"/>
      <c r="AF292" s="167"/>
      <c r="AG292" s="167"/>
      <c r="AH292" s="167"/>
      <c r="AI292" s="167"/>
      <c r="AJ292" s="167"/>
    </row>
    <row r="293" spans="2:38" x14ac:dyDescent="0.25">
      <c r="B293" s="167" t="s">
        <v>19</v>
      </c>
      <c r="C293" s="167">
        <f>I73/$C$68</f>
        <v>0</v>
      </c>
      <c r="D293" s="167">
        <f t="shared" ref="D293:AC293" si="471">J73/$C$68</f>
        <v>1.3695652173913044</v>
      </c>
      <c r="E293" s="167">
        <f t="shared" si="471"/>
        <v>2</v>
      </c>
      <c r="F293" s="167">
        <f t="shared" si="471"/>
        <v>0.45652173913043476</v>
      </c>
      <c r="G293" s="167">
        <f t="shared" si="471"/>
        <v>3.9565217391304346</v>
      </c>
      <c r="H293" s="167">
        <f t="shared" si="471"/>
        <v>2.3260869565217392</v>
      </c>
      <c r="I293" s="167">
        <f t="shared" si="471"/>
        <v>3.6739130434782608</v>
      </c>
      <c r="J293" s="167">
        <f t="shared" si="471"/>
        <v>5.1086956521739131</v>
      </c>
      <c r="K293" s="167">
        <f t="shared" si="471"/>
        <v>8.1739130434782616</v>
      </c>
      <c r="L293" s="167">
        <f t="shared" si="471"/>
        <v>8.5652173913043477</v>
      </c>
      <c r="M293" s="167">
        <f t="shared" si="471"/>
        <v>8.9130434782608692</v>
      </c>
      <c r="N293" s="167">
        <f t="shared" si="471"/>
        <v>17.652173913043477</v>
      </c>
      <c r="O293" s="167">
        <f t="shared" si="471"/>
        <v>14.260869565217391</v>
      </c>
      <c r="P293" s="167">
        <f t="shared" si="471"/>
        <v>16</v>
      </c>
      <c r="Q293" s="167">
        <f t="shared" si="471"/>
        <v>16.347826086956523</v>
      </c>
      <c r="R293" s="167">
        <f t="shared" si="471"/>
        <v>18.347826086956523</v>
      </c>
      <c r="S293" s="167">
        <f t="shared" si="471"/>
        <v>17.847826086956523</v>
      </c>
      <c r="T293" s="167">
        <f t="shared" si="471"/>
        <v>19.847826086956523</v>
      </c>
      <c r="U293" s="167">
        <f t="shared" si="471"/>
        <v>16.260869565217391</v>
      </c>
      <c r="V293" s="167">
        <f t="shared" si="471"/>
        <v>20.065217391304348</v>
      </c>
      <c r="W293" s="167">
        <f t="shared" si="471"/>
        <v>20.891304347826086</v>
      </c>
      <c r="X293" s="167">
        <f t="shared" si="471"/>
        <v>18.478260869565219</v>
      </c>
      <c r="Y293" s="167">
        <f t="shared" si="471"/>
        <v>16.282608695652176</v>
      </c>
      <c r="Z293" s="167">
        <f t="shared" si="471"/>
        <v>15.086956521739131</v>
      </c>
      <c r="AA293" s="167">
        <f t="shared" si="471"/>
        <v>12</v>
      </c>
      <c r="AB293" s="167">
        <f t="shared" si="471"/>
        <v>18.521739130434781</v>
      </c>
      <c r="AC293" s="167"/>
      <c r="AD293" s="167"/>
      <c r="AE293" s="167"/>
      <c r="AF293" s="167"/>
      <c r="AG293" s="167"/>
      <c r="AH293" s="167"/>
      <c r="AI293" s="167"/>
      <c r="AJ293" s="167"/>
    </row>
  </sheetData>
  <mergeCells count="44">
    <mergeCell ref="A254:D254"/>
    <mergeCell ref="F254:H254"/>
    <mergeCell ref="B285:D285"/>
    <mergeCell ref="C84:AE84"/>
    <mergeCell ref="C85:AE85"/>
    <mergeCell ref="C86:AE86"/>
    <mergeCell ref="C87:AE87"/>
    <mergeCell ref="C88:AE88"/>
    <mergeCell ref="C89:AE89"/>
    <mergeCell ref="A220:D220"/>
    <mergeCell ref="A75:AL75"/>
    <mergeCell ref="A106:B106"/>
    <mergeCell ref="A100:B100"/>
    <mergeCell ref="A109:B109"/>
    <mergeCell ref="AM14:AY14"/>
    <mergeCell ref="C91:O91"/>
    <mergeCell ref="A64:AL64"/>
    <mergeCell ref="A53:AL53"/>
    <mergeCell ref="A116:B116"/>
    <mergeCell ref="A124:C124"/>
    <mergeCell ref="E93:S93"/>
    <mergeCell ref="G1:S1"/>
    <mergeCell ref="A3:AL3"/>
    <mergeCell ref="A14:AL14"/>
    <mergeCell ref="A31:AL31"/>
    <mergeCell ref="A42:AL42"/>
    <mergeCell ref="C90:P90"/>
    <mergeCell ref="A98:B98"/>
    <mergeCell ref="A115:B115"/>
    <mergeCell ref="A123:C123"/>
    <mergeCell ref="A176:G176"/>
    <mergeCell ref="A179:B179"/>
    <mergeCell ref="C179:E179"/>
    <mergeCell ref="C180:E180"/>
    <mergeCell ref="C181:E181"/>
    <mergeCell ref="C199:E199"/>
    <mergeCell ref="C200:E200"/>
    <mergeCell ref="A198:B198"/>
    <mergeCell ref="C198:E198"/>
    <mergeCell ref="C140:E140"/>
    <mergeCell ref="C141:E141"/>
    <mergeCell ref="C142:E142"/>
    <mergeCell ref="A195:G195"/>
    <mergeCell ref="A140:B140"/>
  </mergeCells>
  <hyperlinks>
    <hyperlink ref="C84" r:id="rId1" xr:uid="{6A759FAA-1F7E-4263-A026-A3B3496C8246}"/>
    <hyperlink ref="C85" r:id="rId2" xr:uid="{CD4D77F0-9B7F-4DC3-B17A-0B69B4072612}"/>
    <hyperlink ref="C86" r:id="rId3" xr:uid="{79FA3BED-540F-48F1-9C61-C6A1B2C51183}"/>
    <hyperlink ref="C87" r:id="rId4" xr:uid="{73B185E2-412F-44DE-AAC4-43B1B24B4087}"/>
    <hyperlink ref="C88" r:id="rId5" xr:uid="{F46AA968-7146-41D2-BE82-088D3ED739D6}"/>
    <hyperlink ref="C89" r:id="rId6" xr:uid="{F9989416-D394-489A-BA04-31AB732995D1}"/>
    <hyperlink ref="C91" r:id="rId7" xr:uid="{C80786D6-1E31-4A40-90F1-96C891CF7E53}"/>
    <hyperlink ref="C90" r:id="rId8" xr:uid="{FEC9F565-FA79-43BD-8D39-1E7E588DE49B}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CFB5-8937-4914-8FFD-F31A030B15DF}">
  <dimension ref="A2:BI97"/>
  <sheetViews>
    <sheetView tabSelected="1" topLeftCell="A46" workbookViewId="0">
      <selection activeCell="B88" sqref="B88:I97"/>
    </sheetView>
  </sheetViews>
  <sheetFormatPr baseColWidth="10" defaultRowHeight="15" x14ac:dyDescent="0.25"/>
  <cols>
    <col min="1" max="1" width="18.85546875" customWidth="1"/>
    <col min="3" max="3" width="12.140625" customWidth="1"/>
    <col min="4" max="6" width="9.5703125" customWidth="1"/>
    <col min="7" max="7" width="10" customWidth="1"/>
    <col min="8" max="8" width="9.42578125" customWidth="1"/>
    <col min="9" max="9" width="9.28515625" style="96" customWidth="1"/>
    <col min="10" max="10" width="9.42578125" customWidth="1"/>
    <col min="11" max="11" width="9.28515625" customWidth="1"/>
    <col min="12" max="12" width="9.42578125" customWidth="1"/>
    <col min="13" max="13" width="9.140625" customWidth="1"/>
    <col min="14" max="14" width="9.28515625" customWidth="1"/>
    <col min="15" max="15" width="9.140625" customWidth="1"/>
    <col min="16" max="16" width="9.28515625" style="96" customWidth="1"/>
    <col min="17" max="17" width="9.140625" customWidth="1"/>
    <col min="18" max="18" width="9.5703125" customWidth="1"/>
    <col min="19" max="19" width="9.28515625" customWidth="1"/>
    <col min="23" max="23" width="9.7109375" style="96" customWidth="1"/>
    <col min="24" max="24" width="10.140625" customWidth="1"/>
    <col min="25" max="25" width="9.85546875" customWidth="1"/>
    <col min="26" max="26" width="9.42578125" customWidth="1"/>
    <col min="27" max="27" width="9.28515625" customWidth="1"/>
    <col min="28" max="28" width="9.140625" customWidth="1"/>
    <col min="29" max="29" width="9.42578125" customWidth="1"/>
    <col min="30" max="30" width="9.7109375" style="96" customWidth="1"/>
    <col min="33" max="33" width="9.140625" customWidth="1"/>
    <col min="34" max="34" width="9.7109375" customWidth="1"/>
    <col min="35" max="35" width="9.140625" customWidth="1"/>
    <col min="36" max="36" width="9.28515625" style="96" customWidth="1"/>
    <col min="37" max="37" width="9.85546875" customWidth="1"/>
    <col min="38" max="38" width="9.28515625" customWidth="1"/>
    <col min="39" max="39" width="9.42578125" customWidth="1"/>
    <col min="40" max="40" width="9.85546875" customWidth="1"/>
    <col min="41" max="41" width="10.140625" customWidth="1"/>
    <col min="42" max="42" width="9.7109375" customWidth="1"/>
    <col min="43" max="43" width="10.140625" style="96" customWidth="1"/>
    <col min="52" max="52" width="9.140625" customWidth="1"/>
    <col min="53" max="53" width="9.28515625" customWidth="1"/>
    <col min="54" max="54" width="9.140625" customWidth="1"/>
    <col min="55" max="55" width="9.28515625" customWidth="1"/>
  </cols>
  <sheetData>
    <row r="2" spans="1:61" ht="23.25" x14ac:dyDescent="0.35">
      <c r="F2" s="71"/>
      <c r="G2" s="72" t="s">
        <v>140</v>
      </c>
      <c r="H2" s="72"/>
      <c r="I2" s="72"/>
      <c r="J2" s="72"/>
      <c r="K2" s="72"/>
      <c r="L2" s="72"/>
      <c r="M2" s="72"/>
      <c r="T2" s="49" t="s">
        <v>129</v>
      </c>
      <c r="U2" s="50"/>
      <c r="V2" s="51"/>
      <c r="Y2" s="49" t="s">
        <v>132</v>
      </c>
      <c r="Z2" s="50"/>
      <c r="AA2" s="50"/>
      <c r="AB2" s="51"/>
    </row>
    <row r="4" spans="1:61" x14ac:dyDescent="0.25">
      <c r="A4" t="s">
        <v>56</v>
      </c>
      <c r="B4" t="s">
        <v>0</v>
      </c>
      <c r="F4" t="s">
        <v>109</v>
      </c>
      <c r="G4" t="s">
        <v>110</v>
      </c>
      <c r="H4" t="s">
        <v>107</v>
      </c>
      <c r="I4" s="94" t="s">
        <v>111</v>
      </c>
      <c r="J4" s="47" t="s">
        <v>65</v>
      </c>
      <c r="K4" s="47"/>
      <c r="L4" t="s">
        <v>69</v>
      </c>
      <c r="O4" s="79" t="s">
        <v>96</v>
      </c>
      <c r="P4" s="103"/>
      <c r="T4" s="47" t="s">
        <v>130</v>
      </c>
      <c r="U4" s="47"/>
      <c r="V4">
        <v>110</v>
      </c>
      <c r="W4" s="96">
        <v>15</v>
      </c>
      <c r="Y4" s="47" t="s">
        <v>133</v>
      </c>
      <c r="Z4" s="47"/>
      <c r="AA4" s="69">
        <v>0.25</v>
      </c>
    </row>
    <row r="5" spans="1:61" x14ac:dyDescent="0.25">
      <c r="A5" t="s">
        <v>57</v>
      </c>
      <c r="B5">
        <v>66000</v>
      </c>
      <c r="D5" t="s">
        <v>59</v>
      </c>
      <c r="E5" s="70">
        <v>5.0000000000000001E-3</v>
      </c>
      <c r="F5" s="70">
        <f>MIN(1,L8*(E5/E6))</f>
        <v>2.4999999999999998E-2</v>
      </c>
      <c r="G5" s="70">
        <f>F5*(1-H5)</f>
        <v>2.4583333333333329E-2</v>
      </c>
      <c r="H5" s="70">
        <f>L9*(E5/E7)</f>
        <v>1.6666666666666666E-2</v>
      </c>
      <c r="I5" s="95">
        <f>F5-G5</f>
        <v>4.1666666666666935E-4</v>
      </c>
      <c r="J5" s="47" t="s">
        <v>66</v>
      </c>
      <c r="K5" s="47"/>
      <c r="L5" s="69">
        <v>0.5</v>
      </c>
      <c r="O5" t="s">
        <v>97</v>
      </c>
      <c r="P5" s="97">
        <v>1</v>
      </c>
      <c r="T5" s="47" t="s">
        <v>131</v>
      </c>
      <c r="U5" s="47"/>
      <c r="V5" s="69">
        <v>0.25</v>
      </c>
      <c r="W5" s="97">
        <v>0.2</v>
      </c>
      <c r="Y5" s="47" t="s">
        <v>134</v>
      </c>
      <c r="Z5" s="47"/>
      <c r="AA5" s="69">
        <v>0</v>
      </c>
    </row>
    <row r="6" spans="1:61" x14ac:dyDescent="0.25">
      <c r="A6" t="s">
        <v>58</v>
      </c>
      <c r="B6" s="69">
        <v>0.06</v>
      </c>
      <c r="D6" t="s">
        <v>61</v>
      </c>
      <c r="E6" s="69">
        <v>0.05</v>
      </c>
      <c r="F6" s="69">
        <f>MIN(1,L8)</f>
        <v>0.25</v>
      </c>
      <c r="G6" s="70">
        <f>F6*(1-H6)</f>
        <v>0.20833333333333331</v>
      </c>
      <c r="H6" s="69">
        <f>L9*(E6/E7)</f>
        <v>0.16666666666666669</v>
      </c>
      <c r="I6" s="95">
        <f>F6-G6</f>
        <v>4.1666666666666685E-2</v>
      </c>
      <c r="J6" s="47" t="s">
        <v>67</v>
      </c>
      <c r="K6" s="47"/>
      <c r="L6" t="s">
        <v>68</v>
      </c>
      <c r="O6" t="s">
        <v>61</v>
      </c>
      <c r="P6" s="97">
        <v>0.6</v>
      </c>
      <c r="T6" s="64" t="s">
        <v>64</v>
      </c>
      <c r="U6" s="128"/>
      <c r="V6" s="141">
        <f>V4*L5*(1/(1+V5))^7</f>
        <v>11.534336000000009</v>
      </c>
      <c r="Y6" s="47" t="s">
        <v>135</v>
      </c>
      <c r="Z6" s="47"/>
      <c r="AA6" s="69">
        <v>1</v>
      </c>
    </row>
    <row r="7" spans="1:61" x14ac:dyDescent="0.25">
      <c r="A7" t="s">
        <v>61</v>
      </c>
      <c r="B7" s="69">
        <v>0.28999999999999998</v>
      </c>
      <c r="D7" t="s">
        <v>106</v>
      </c>
      <c r="E7" s="69">
        <v>0.15</v>
      </c>
      <c r="F7" s="69">
        <f>MIN(1,L8*(E7/E6))</f>
        <v>0.74999999999999989</v>
      </c>
      <c r="G7" s="70">
        <f>F7*(1-H7)</f>
        <v>0.37499999999999994</v>
      </c>
      <c r="H7" s="69">
        <f>L9</f>
        <v>0.5</v>
      </c>
      <c r="I7" s="95">
        <f>F7-G7</f>
        <v>0.37499999999999994</v>
      </c>
      <c r="J7" s="47" t="s">
        <v>70</v>
      </c>
      <c r="K7" s="47"/>
      <c r="L7" t="s">
        <v>69</v>
      </c>
      <c r="O7" t="s">
        <v>58</v>
      </c>
      <c r="P7" s="97">
        <v>0.3</v>
      </c>
      <c r="T7" s="47" t="s">
        <v>63</v>
      </c>
      <c r="U7" s="47"/>
      <c r="V7" s="141">
        <f>V4*(1-L5)*(1/(1+V5))^7</f>
        <v>11.534336000000009</v>
      </c>
    </row>
    <row r="8" spans="1:61" x14ac:dyDescent="0.25">
      <c r="A8" t="s">
        <v>82</v>
      </c>
      <c r="B8" s="70">
        <f>100%-B6-B7</f>
        <v>0.64999999999999991</v>
      </c>
      <c r="J8" s="81" t="s">
        <v>104</v>
      </c>
      <c r="K8" s="81"/>
      <c r="L8" s="69">
        <v>0.25</v>
      </c>
      <c r="M8" s="112">
        <v>0.25</v>
      </c>
      <c r="T8" s="47" t="s">
        <v>71</v>
      </c>
      <c r="U8" s="47"/>
      <c r="V8" s="83">
        <f>V7*(1-L8)*(1/(1+V5))^7</f>
        <v>1.8141941858304027</v>
      </c>
    </row>
    <row r="9" spans="1:61" x14ac:dyDescent="0.25">
      <c r="D9" t="s">
        <v>94</v>
      </c>
      <c r="E9" s="78">
        <v>5</v>
      </c>
      <c r="F9" s="77"/>
      <c r="J9" s="47" t="s">
        <v>108</v>
      </c>
      <c r="K9" s="47"/>
      <c r="L9" s="69">
        <v>0.5</v>
      </c>
      <c r="O9" t="s">
        <v>94</v>
      </c>
      <c r="P9" s="104">
        <v>2.0000000000000002E-5</v>
      </c>
      <c r="Q9" s="119">
        <v>3.0000000000000001E-5</v>
      </c>
      <c r="T9" s="47" t="s">
        <v>136</v>
      </c>
      <c r="U9" s="47"/>
      <c r="V9" s="83">
        <f>V7*L8*(1-L9)*(1/(1+V5))^7</f>
        <v>0.30236569763840043</v>
      </c>
    </row>
    <row r="10" spans="1:61" x14ac:dyDescent="0.25">
      <c r="A10" t="s">
        <v>62</v>
      </c>
      <c r="B10" s="73">
        <v>43907</v>
      </c>
      <c r="T10" s="47" t="s">
        <v>137</v>
      </c>
      <c r="U10" s="47"/>
      <c r="V10" s="83">
        <f>V7*L8*L9*(1/(1+V5))^7</f>
        <v>0.30236569763840043</v>
      </c>
    </row>
    <row r="11" spans="1:61" s="80" customFormat="1" x14ac:dyDescent="0.25">
      <c r="A11" s="80" t="s">
        <v>95</v>
      </c>
      <c r="C11" s="159">
        <v>1</v>
      </c>
      <c r="D11" s="159">
        <v>1</v>
      </c>
      <c r="E11" s="159">
        <v>1</v>
      </c>
      <c r="F11" s="159">
        <v>1</v>
      </c>
      <c r="G11" s="159">
        <v>1</v>
      </c>
      <c r="H11" s="159">
        <v>1</v>
      </c>
      <c r="I11" s="160">
        <v>1</v>
      </c>
      <c r="J11" s="159">
        <v>1</v>
      </c>
      <c r="K11" s="159">
        <v>1</v>
      </c>
      <c r="L11" s="159">
        <v>1</v>
      </c>
      <c r="M11" s="160">
        <f>N11</f>
        <v>0.63</v>
      </c>
      <c r="N11" s="160">
        <f>O11</f>
        <v>0.63</v>
      </c>
      <c r="O11" s="160">
        <f>P11</f>
        <v>0.63</v>
      </c>
      <c r="P11" s="160">
        <f>Q11</f>
        <v>0.63</v>
      </c>
      <c r="Q11" s="161">
        <v>0.63</v>
      </c>
      <c r="R11" s="162">
        <v>0.38</v>
      </c>
      <c r="S11" s="159">
        <f>R11</f>
        <v>0.38</v>
      </c>
      <c r="T11" s="159">
        <f t="shared" ref="T11:BI11" si="0">S11</f>
        <v>0.38</v>
      </c>
      <c r="U11" s="159">
        <f t="shared" si="0"/>
        <v>0.38</v>
      </c>
      <c r="V11" s="159">
        <f t="shared" si="0"/>
        <v>0.38</v>
      </c>
      <c r="W11" s="160">
        <f t="shared" si="0"/>
        <v>0.38</v>
      </c>
      <c r="X11" s="163">
        <v>0.3</v>
      </c>
      <c r="Y11" s="159">
        <f t="shared" si="0"/>
        <v>0.3</v>
      </c>
      <c r="Z11" s="159">
        <f t="shared" si="0"/>
        <v>0.3</v>
      </c>
      <c r="AA11" s="159">
        <f t="shared" si="0"/>
        <v>0.3</v>
      </c>
      <c r="AB11" s="159">
        <f t="shared" si="0"/>
        <v>0.3</v>
      </c>
      <c r="AC11" s="159">
        <f t="shared" si="0"/>
        <v>0.3</v>
      </c>
      <c r="AD11" s="160">
        <f t="shared" si="0"/>
        <v>0.3</v>
      </c>
      <c r="AE11" s="163">
        <v>0.3</v>
      </c>
      <c r="AF11" s="159">
        <f t="shared" si="0"/>
        <v>0.3</v>
      </c>
      <c r="AG11" s="159">
        <f t="shared" si="0"/>
        <v>0.3</v>
      </c>
      <c r="AH11" s="159">
        <f t="shared" si="0"/>
        <v>0.3</v>
      </c>
      <c r="AI11" s="159">
        <f t="shared" si="0"/>
        <v>0.3</v>
      </c>
      <c r="AJ11" s="160">
        <f t="shared" si="0"/>
        <v>0.3</v>
      </c>
      <c r="AK11" s="159">
        <f t="shared" si="0"/>
        <v>0.3</v>
      </c>
      <c r="AL11" s="159">
        <f t="shared" si="0"/>
        <v>0.3</v>
      </c>
      <c r="AM11" s="159">
        <f t="shared" si="0"/>
        <v>0.3</v>
      </c>
      <c r="AN11" s="159">
        <f t="shared" si="0"/>
        <v>0.3</v>
      </c>
      <c r="AO11" s="159">
        <f t="shared" si="0"/>
        <v>0.3</v>
      </c>
      <c r="AP11" s="159">
        <f t="shared" si="0"/>
        <v>0.3</v>
      </c>
      <c r="AQ11" s="160">
        <f t="shared" si="0"/>
        <v>0.3</v>
      </c>
      <c r="AR11" s="159">
        <f t="shared" si="0"/>
        <v>0.3</v>
      </c>
      <c r="AS11" s="159">
        <f t="shared" si="0"/>
        <v>0.3</v>
      </c>
      <c r="AT11" s="159">
        <f t="shared" si="0"/>
        <v>0.3</v>
      </c>
      <c r="AU11" s="159">
        <f t="shared" si="0"/>
        <v>0.3</v>
      </c>
      <c r="AV11" s="159">
        <f t="shared" si="0"/>
        <v>0.3</v>
      </c>
      <c r="AW11" s="159">
        <f t="shared" si="0"/>
        <v>0.3</v>
      </c>
      <c r="AX11" s="159">
        <f t="shared" si="0"/>
        <v>0.3</v>
      </c>
      <c r="AY11" s="159">
        <f t="shared" si="0"/>
        <v>0.3</v>
      </c>
      <c r="AZ11" s="159">
        <f t="shared" si="0"/>
        <v>0.3</v>
      </c>
      <c r="BA11" s="159">
        <f t="shared" si="0"/>
        <v>0.3</v>
      </c>
      <c r="BB11" s="159">
        <f t="shared" si="0"/>
        <v>0.3</v>
      </c>
      <c r="BC11" s="159">
        <f t="shared" si="0"/>
        <v>0.3</v>
      </c>
      <c r="BD11" s="159">
        <f t="shared" si="0"/>
        <v>0.3</v>
      </c>
      <c r="BE11" s="159">
        <f t="shared" si="0"/>
        <v>0.3</v>
      </c>
      <c r="BF11" s="159">
        <f t="shared" si="0"/>
        <v>0.3</v>
      </c>
      <c r="BG11" s="159">
        <f t="shared" si="0"/>
        <v>0.3</v>
      </c>
      <c r="BH11" s="159">
        <f t="shared" si="0"/>
        <v>0.3</v>
      </c>
      <c r="BI11" s="159">
        <f t="shared" si="0"/>
        <v>0.3</v>
      </c>
    </row>
    <row r="12" spans="1:61" s="80" customFormat="1" x14ac:dyDescent="0.25">
      <c r="A12" s="80" t="s">
        <v>138</v>
      </c>
      <c r="C12" s="163">
        <v>1</v>
      </c>
      <c r="D12" s="159">
        <f>C12</f>
        <v>1</v>
      </c>
      <c r="E12" s="159">
        <f t="shared" ref="E12:BI12" si="1">D12</f>
        <v>1</v>
      </c>
      <c r="F12" s="159">
        <f t="shared" si="1"/>
        <v>1</v>
      </c>
      <c r="G12" s="159">
        <f t="shared" si="1"/>
        <v>1</v>
      </c>
      <c r="H12" s="159">
        <f t="shared" si="1"/>
        <v>1</v>
      </c>
      <c r="I12" s="159">
        <f t="shared" si="1"/>
        <v>1</v>
      </c>
      <c r="J12" s="159">
        <f t="shared" si="1"/>
        <v>1</v>
      </c>
      <c r="K12" s="159">
        <f t="shared" si="1"/>
        <v>1</v>
      </c>
      <c r="L12" s="159">
        <f t="shared" si="1"/>
        <v>1</v>
      </c>
      <c r="M12" s="159">
        <f t="shared" si="1"/>
        <v>1</v>
      </c>
      <c r="N12" s="159">
        <f t="shared" si="1"/>
        <v>1</v>
      </c>
      <c r="O12" s="159">
        <f t="shared" si="1"/>
        <v>1</v>
      </c>
      <c r="P12" s="163">
        <v>1.5</v>
      </c>
      <c r="Q12" s="159">
        <f t="shared" si="1"/>
        <v>1.5</v>
      </c>
      <c r="R12" s="159">
        <f t="shared" si="1"/>
        <v>1.5</v>
      </c>
      <c r="S12" s="159">
        <f t="shared" si="1"/>
        <v>1.5</v>
      </c>
      <c r="T12" s="159">
        <f t="shared" si="1"/>
        <v>1.5</v>
      </c>
      <c r="U12" s="159">
        <f t="shared" si="1"/>
        <v>1.5</v>
      </c>
      <c r="V12" s="159">
        <f t="shared" si="1"/>
        <v>1.5</v>
      </c>
      <c r="W12" s="159">
        <f t="shared" si="1"/>
        <v>1.5</v>
      </c>
      <c r="X12" s="163">
        <v>1.8</v>
      </c>
      <c r="Y12" s="159">
        <f t="shared" si="1"/>
        <v>1.8</v>
      </c>
      <c r="Z12" s="159">
        <f t="shared" si="1"/>
        <v>1.8</v>
      </c>
      <c r="AA12" s="159">
        <f t="shared" si="1"/>
        <v>1.8</v>
      </c>
      <c r="AB12" s="159">
        <f t="shared" si="1"/>
        <v>1.8</v>
      </c>
      <c r="AC12" s="159">
        <f t="shared" si="1"/>
        <v>1.8</v>
      </c>
      <c r="AD12" s="159">
        <f t="shared" si="1"/>
        <v>1.8</v>
      </c>
      <c r="AE12" s="163">
        <v>1.5</v>
      </c>
      <c r="AF12" s="159">
        <f t="shared" si="1"/>
        <v>1.5</v>
      </c>
      <c r="AG12" s="159">
        <f t="shared" si="1"/>
        <v>1.5</v>
      </c>
      <c r="AH12" s="159">
        <f t="shared" si="1"/>
        <v>1.5</v>
      </c>
      <c r="AI12" s="159">
        <f t="shared" si="1"/>
        <v>1.5</v>
      </c>
      <c r="AJ12" s="159">
        <f t="shared" si="1"/>
        <v>1.5</v>
      </c>
      <c r="AK12" s="163">
        <v>1</v>
      </c>
      <c r="AL12" s="159">
        <f t="shared" si="1"/>
        <v>1</v>
      </c>
      <c r="AM12" s="159">
        <f t="shared" si="1"/>
        <v>1</v>
      </c>
      <c r="AN12" s="159">
        <f t="shared" si="1"/>
        <v>1</v>
      </c>
      <c r="AO12" s="159">
        <f t="shared" si="1"/>
        <v>1</v>
      </c>
      <c r="AP12" s="159">
        <f t="shared" si="1"/>
        <v>1</v>
      </c>
      <c r="AQ12" s="159">
        <f t="shared" si="1"/>
        <v>1</v>
      </c>
      <c r="AR12" s="159">
        <f t="shared" si="1"/>
        <v>1</v>
      </c>
      <c r="AS12" s="159">
        <f t="shared" si="1"/>
        <v>1</v>
      </c>
      <c r="AT12" s="159">
        <f t="shared" si="1"/>
        <v>1</v>
      </c>
      <c r="AU12" s="159">
        <f t="shared" si="1"/>
        <v>1</v>
      </c>
      <c r="AV12" s="159">
        <f t="shared" si="1"/>
        <v>1</v>
      </c>
      <c r="AW12" s="159">
        <f t="shared" si="1"/>
        <v>1</v>
      </c>
      <c r="AX12" s="159">
        <f t="shared" si="1"/>
        <v>1</v>
      </c>
      <c r="AY12" s="159">
        <f t="shared" si="1"/>
        <v>1</v>
      </c>
      <c r="AZ12" s="159">
        <f t="shared" si="1"/>
        <v>1</v>
      </c>
      <c r="BA12" s="159">
        <f t="shared" si="1"/>
        <v>1</v>
      </c>
      <c r="BB12" s="159">
        <f t="shared" si="1"/>
        <v>1</v>
      </c>
      <c r="BC12" s="159">
        <f t="shared" si="1"/>
        <v>1</v>
      </c>
      <c r="BD12" s="159">
        <f t="shared" si="1"/>
        <v>1</v>
      </c>
      <c r="BE12" s="159">
        <f t="shared" si="1"/>
        <v>1</v>
      </c>
      <c r="BF12" s="159">
        <f t="shared" si="1"/>
        <v>1</v>
      </c>
      <c r="BG12" s="159">
        <f t="shared" si="1"/>
        <v>1</v>
      </c>
      <c r="BH12" s="159">
        <f t="shared" si="1"/>
        <v>1</v>
      </c>
      <c r="BI12" s="159">
        <f t="shared" si="1"/>
        <v>1</v>
      </c>
    </row>
    <row r="13" spans="1:61" x14ac:dyDescent="0.25">
      <c r="C13" s="69"/>
      <c r="D13" s="69"/>
      <c r="E13" s="69"/>
      <c r="F13" s="69"/>
      <c r="G13" s="69"/>
      <c r="H13" s="69"/>
      <c r="I13" s="97"/>
      <c r="J13" s="69"/>
      <c r="K13" s="69"/>
      <c r="L13" s="69"/>
      <c r="M13" s="69"/>
      <c r="N13" s="69"/>
      <c r="O13" s="69"/>
      <c r="P13" s="97"/>
      <c r="Q13" s="142"/>
      <c r="R13" s="69"/>
      <c r="S13" s="69"/>
      <c r="T13" s="69"/>
      <c r="U13" s="69"/>
      <c r="V13" s="69"/>
      <c r="W13" s="97"/>
      <c r="X13" s="69"/>
      <c r="Y13" s="69"/>
      <c r="Z13" s="69"/>
      <c r="AA13" s="69"/>
      <c r="AB13" s="69"/>
      <c r="AC13" s="69"/>
      <c r="AD13" s="97"/>
      <c r="AE13" s="69"/>
      <c r="AF13" s="69"/>
      <c r="AG13" s="69"/>
      <c r="AH13" s="69"/>
      <c r="AI13" s="69"/>
      <c r="AJ13" s="97"/>
      <c r="AK13" s="69"/>
      <c r="AL13" s="69"/>
      <c r="AM13" s="69"/>
      <c r="AN13" s="69"/>
      <c r="AO13" s="69"/>
      <c r="AP13" s="69"/>
      <c r="AQ13" s="97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</row>
    <row r="14" spans="1:61" x14ac:dyDescent="0.25">
      <c r="A14" t="s">
        <v>139</v>
      </c>
      <c r="E14" s="82">
        <f>E49+E56+E42*$AA$4</f>
        <v>0.43347146413441084</v>
      </c>
      <c r="F14" s="82">
        <f>F49+F56+F42*$AA$4</f>
        <v>0.54183933016801356</v>
      </c>
      <c r="G14" s="82">
        <f>G49+G56+G42*$AA$4</f>
        <v>0.67729916271001689</v>
      </c>
      <c r="H14" s="82">
        <f>H49+H56+H42*$AA$4</f>
        <v>0.84662395338752106</v>
      </c>
      <c r="I14" s="82">
        <f>I49+I56+I42*$AA$4</f>
        <v>1.0582799417344015</v>
      </c>
      <c r="J14" s="82">
        <f>J49+J56+J42*$AA$4</f>
        <v>1.214640561233101</v>
      </c>
      <c r="K14" s="82">
        <f>K49+K56+K42*$AA$4</f>
        <v>1.4100913356064755</v>
      </c>
      <c r="L14" s="82">
        <f>L49+L56+L42*$AA$4</f>
        <v>1.6544048035731935</v>
      </c>
      <c r="M14" s="82">
        <f t="shared" ref="M14:BI14" si="2">M49+M56+M42*$AA$4</f>
        <v>1.959796638531591</v>
      </c>
      <c r="N14" s="82">
        <f t="shared" si="2"/>
        <v>2.3415364322295882</v>
      </c>
      <c r="O14" s="82">
        <f t="shared" si="2"/>
        <v>2.8187111743520843</v>
      </c>
      <c r="P14" s="82">
        <f t="shared" si="2"/>
        <v>3.4553815689385381</v>
      </c>
      <c r="Q14" s="82">
        <f t="shared" si="2"/>
        <v>4.3039445806973005</v>
      </c>
      <c r="R14" s="82">
        <f t="shared" si="2"/>
        <v>5.3646483453957527</v>
      </c>
      <c r="S14" s="82">
        <f t="shared" si="2"/>
        <v>6.6905280512688199</v>
      </c>
      <c r="T14" s="82">
        <f t="shared" si="2"/>
        <v>8.3478776836101538</v>
      </c>
      <c r="U14" s="82">
        <f t="shared" si="2"/>
        <v>10.419564724036819</v>
      </c>
      <c r="V14" s="82">
        <f t="shared" si="2"/>
        <v>13.009173524570151</v>
      </c>
      <c r="W14" s="82">
        <f t="shared" si="2"/>
        <v>16.205982558303482</v>
      </c>
      <c r="X14" s="82">
        <f t="shared" si="2"/>
        <v>18.964077386206707</v>
      </c>
      <c r="Y14" s="82">
        <f t="shared" si="2"/>
        <v>22.217769963873799</v>
      </c>
      <c r="Z14" s="82">
        <f t="shared" si="2"/>
        <v>26.090217858401566</v>
      </c>
      <c r="AA14" s="82">
        <f t="shared" si="2"/>
        <v>28.250099444684622</v>
      </c>
      <c r="AB14" s="82">
        <f t="shared" si="2"/>
        <v>30.826860982429572</v>
      </c>
      <c r="AC14" s="82">
        <f t="shared" si="2"/>
        <v>33.923661915134019</v>
      </c>
      <c r="AD14" s="82">
        <f t="shared" si="2"/>
        <v>37.668871729724728</v>
      </c>
      <c r="AE14" s="82">
        <f t="shared" si="2"/>
        <v>43.331816133190664</v>
      </c>
      <c r="AF14" s="82">
        <f t="shared" si="2"/>
        <v>45.686744580799783</v>
      </c>
      <c r="AG14" s="82">
        <f t="shared" si="2"/>
        <v>48.537328172632058</v>
      </c>
      <c r="AH14" s="82">
        <f t="shared" si="2"/>
        <v>54.416295664064869</v>
      </c>
      <c r="AI14" s="82">
        <f t="shared" si="2"/>
        <v>60.488646037351316</v>
      </c>
      <c r="AJ14" s="82">
        <f t="shared" si="2"/>
        <v>66.75516105025892</v>
      </c>
      <c r="AK14" s="82">
        <f t="shared" si="2"/>
        <v>72.852734453933749</v>
      </c>
      <c r="AL14" s="82">
        <f t="shared" si="2"/>
        <v>75.881498845873537</v>
      </c>
      <c r="AM14" s="82">
        <f t="shared" si="2"/>
        <v>83.444152356141558</v>
      </c>
      <c r="AN14" s="82">
        <f t="shared" si="2"/>
        <v>90.606708761816108</v>
      </c>
      <c r="AO14" s="82">
        <f t="shared" si="2"/>
        <v>97.290137065691084</v>
      </c>
      <c r="AP14" s="82">
        <f t="shared" si="2"/>
        <v>104.80356815967919</v>
      </c>
      <c r="AQ14" s="82">
        <f t="shared" si="2"/>
        <v>113.01009659297442</v>
      </c>
      <c r="AR14" s="82">
        <f t="shared" si="2"/>
        <v>122.090101915362</v>
      </c>
      <c r="AS14" s="82">
        <f t="shared" si="2"/>
        <v>134.83079815892498</v>
      </c>
      <c r="AT14" s="82">
        <f t="shared" si="2"/>
        <v>146.97569108364729</v>
      </c>
      <c r="AU14" s="82">
        <f t="shared" si="2"/>
        <v>160.51712738402642</v>
      </c>
      <c r="AV14" s="82">
        <f t="shared" si="2"/>
        <v>175.18115457056581</v>
      </c>
      <c r="AW14" s="82">
        <f t="shared" si="2"/>
        <v>190.41089246346988</v>
      </c>
      <c r="AX14" s="82">
        <f t="shared" si="2"/>
        <v>206.35211946381466</v>
      </c>
      <c r="AY14" s="82">
        <f t="shared" si="2"/>
        <v>223.096375715557</v>
      </c>
      <c r="AZ14" s="82">
        <f t="shared" si="2"/>
        <v>240.64534147237006</v>
      </c>
      <c r="BA14" s="82">
        <f t="shared" si="2"/>
        <v>260.62056513685997</v>
      </c>
      <c r="BB14" s="82">
        <f t="shared" si="2"/>
        <v>282.19546096825036</v>
      </c>
      <c r="BC14" s="82">
        <f t="shared" si="2"/>
        <v>305.71675152338707</v>
      </c>
      <c r="BD14" s="82">
        <f t="shared" si="2"/>
        <v>331.21814583176382</v>
      </c>
      <c r="BE14" s="82">
        <f t="shared" si="2"/>
        <v>358.60523476377944</v>
      </c>
      <c r="BF14" s="82">
        <f t="shared" si="2"/>
        <v>387.83723245921351</v>
      </c>
      <c r="BG14" s="82">
        <f t="shared" si="2"/>
        <v>418.93841228522859</v>
      </c>
      <c r="BH14" s="82">
        <f t="shared" si="2"/>
        <v>451.53205865324128</v>
      </c>
      <c r="BI14" s="82">
        <f t="shared" si="2"/>
        <v>485.84982485378021</v>
      </c>
    </row>
    <row r="15" spans="1:61" x14ac:dyDescent="0.25">
      <c r="B15" t="s">
        <v>60</v>
      </c>
      <c r="C15" s="75">
        <v>43892</v>
      </c>
      <c r="D15" s="74">
        <f>C15+1</f>
        <v>43893</v>
      </c>
      <c r="E15" s="74">
        <f>D15+1</f>
        <v>43894</v>
      </c>
      <c r="F15" s="74">
        <f t="shared" ref="F15:BI15" si="3">E15+1</f>
        <v>43895</v>
      </c>
      <c r="G15" s="74">
        <f t="shared" si="3"/>
        <v>43896</v>
      </c>
      <c r="H15" s="74">
        <f t="shared" si="3"/>
        <v>43897</v>
      </c>
      <c r="I15" s="98">
        <f t="shared" si="3"/>
        <v>43898</v>
      </c>
      <c r="J15" s="74">
        <f t="shared" si="3"/>
        <v>43899</v>
      </c>
      <c r="K15" s="74">
        <f t="shared" si="3"/>
        <v>43900</v>
      </c>
      <c r="L15" s="74">
        <f t="shared" si="3"/>
        <v>43901</v>
      </c>
      <c r="M15" s="74">
        <f t="shared" si="3"/>
        <v>43902</v>
      </c>
      <c r="N15" s="74">
        <f t="shared" si="3"/>
        <v>43903</v>
      </c>
      <c r="O15" s="74">
        <f t="shared" si="3"/>
        <v>43904</v>
      </c>
      <c r="P15" s="98">
        <f t="shared" si="3"/>
        <v>43905</v>
      </c>
      <c r="Q15" s="74">
        <f t="shared" si="3"/>
        <v>43906</v>
      </c>
      <c r="R15" s="74">
        <f t="shared" si="3"/>
        <v>43907</v>
      </c>
      <c r="S15" s="74">
        <f t="shared" si="3"/>
        <v>43908</v>
      </c>
      <c r="T15" s="74">
        <f t="shared" si="3"/>
        <v>43909</v>
      </c>
      <c r="U15" s="74">
        <f t="shared" si="3"/>
        <v>43910</v>
      </c>
      <c r="V15" s="74">
        <f t="shared" si="3"/>
        <v>43911</v>
      </c>
      <c r="W15" s="98">
        <f t="shared" si="3"/>
        <v>43912</v>
      </c>
      <c r="X15" s="74">
        <f t="shared" si="3"/>
        <v>43913</v>
      </c>
      <c r="Y15" s="74">
        <f t="shared" si="3"/>
        <v>43914</v>
      </c>
      <c r="Z15" s="74">
        <f t="shared" si="3"/>
        <v>43915</v>
      </c>
      <c r="AA15" s="74">
        <f t="shared" si="3"/>
        <v>43916</v>
      </c>
      <c r="AB15" s="74">
        <f t="shared" si="3"/>
        <v>43917</v>
      </c>
      <c r="AC15" s="74">
        <f t="shared" si="3"/>
        <v>43918</v>
      </c>
      <c r="AD15" s="98">
        <f t="shared" si="3"/>
        <v>43919</v>
      </c>
      <c r="AE15" s="74">
        <f t="shared" si="3"/>
        <v>43920</v>
      </c>
      <c r="AF15" s="74">
        <f t="shared" si="3"/>
        <v>43921</v>
      </c>
      <c r="AG15" s="74">
        <f t="shared" si="3"/>
        <v>43922</v>
      </c>
      <c r="AH15" s="74">
        <f t="shared" si="3"/>
        <v>43923</v>
      </c>
      <c r="AI15" s="74">
        <f t="shared" si="3"/>
        <v>43924</v>
      </c>
      <c r="AJ15" s="98">
        <f t="shared" si="3"/>
        <v>43925</v>
      </c>
      <c r="AK15" s="74">
        <f t="shared" si="3"/>
        <v>43926</v>
      </c>
      <c r="AL15" s="74">
        <f t="shared" si="3"/>
        <v>43927</v>
      </c>
      <c r="AM15" s="74">
        <f t="shared" si="3"/>
        <v>43928</v>
      </c>
      <c r="AN15" s="74">
        <f t="shared" si="3"/>
        <v>43929</v>
      </c>
      <c r="AO15" s="74">
        <f t="shared" si="3"/>
        <v>43930</v>
      </c>
      <c r="AP15" s="74">
        <f t="shared" si="3"/>
        <v>43931</v>
      </c>
      <c r="AQ15" s="98">
        <f t="shared" si="3"/>
        <v>43932</v>
      </c>
      <c r="AR15" s="74">
        <f t="shared" si="3"/>
        <v>43933</v>
      </c>
      <c r="AS15" s="74">
        <f t="shared" si="3"/>
        <v>43934</v>
      </c>
      <c r="AT15" s="74">
        <f t="shared" si="3"/>
        <v>43935</v>
      </c>
      <c r="AU15" s="74">
        <f t="shared" si="3"/>
        <v>43936</v>
      </c>
      <c r="AV15" s="74">
        <f t="shared" si="3"/>
        <v>43937</v>
      </c>
      <c r="AW15" s="74">
        <f t="shared" si="3"/>
        <v>43938</v>
      </c>
      <c r="AX15" s="74">
        <f t="shared" si="3"/>
        <v>43939</v>
      </c>
      <c r="AY15" s="74">
        <f t="shared" si="3"/>
        <v>43940</v>
      </c>
      <c r="AZ15" s="74">
        <f t="shared" si="3"/>
        <v>43941</v>
      </c>
      <c r="BA15" s="74">
        <f t="shared" si="3"/>
        <v>43942</v>
      </c>
      <c r="BB15" s="74">
        <f t="shared" si="3"/>
        <v>43943</v>
      </c>
      <c r="BC15" s="74">
        <f t="shared" si="3"/>
        <v>43944</v>
      </c>
      <c r="BD15" s="74">
        <f t="shared" si="3"/>
        <v>43945</v>
      </c>
      <c r="BE15" s="74">
        <f t="shared" si="3"/>
        <v>43946</v>
      </c>
      <c r="BF15" s="74">
        <f t="shared" si="3"/>
        <v>43947</v>
      </c>
      <c r="BG15" s="74">
        <f t="shared" si="3"/>
        <v>43948</v>
      </c>
      <c r="BH15" s="74">
        <f t="shared" si="3"/>
        <v>43949</v>
      </c>
      <c r="BI15" s="74">
        <f t="shared" si="3"/>
        <v>43950</v>
      </c>
    </row>
    <row r="16" spans="1:61" s="110" customFormat="1" x14ac:dyDescent="0.25">
      <c r="A16" s="137" t="s">
        <v>83</v>
      </c>
      <c r="C16" s="129">
        <f>C17+C19+C21</f>
        <v>28.83583999999999</v>
      </c>
      <c r="D16" s="129">
        <f>D17+D19+D21</f>
        <v>36.044799999999995</v>
      </c>
      <c r="E16" s="129">
        <f>E17+E19+E21</f>
        <v>45.05599999999999</v>
      </c>
      <c r="F16" s="129">
        <f>F17+F19+F21</f>
        <v>56.319999999999986</v>
      </c>
      <c r="G16" s="129">
        <f>G17+G19+G21</f>
        <v>70.399999999999991</v>
      </c>
      <c r="H16" s="129">
        <f>H17+H19+H21</f>
        <v>87.999999999999986</v>
      </c>
      <c r="I16" s="129">
        <f>I17+I19+I21</f>
        <v>109.99999999999997</v>
      </c>
      <c r="J16" s="110">
        <f>J17+J19+J21</f>
        <v>128.77483748053871</v>
      </c>
      <c r="K16" s="110">
        <f>K17+K19+K21</f>
        <v>151.00391770780496</v>
      </c>
      <c r="L16" s="110">
        <f t="shared" ref="L16:P16" si="4">L17+L19+L21</f>
        <v>177.54552933927573</v>
      </c>
      <c r="M16" s="110">
        <f t="shared" si="4"/>
        <v>193.49006676078281</v>
      </c>
      <c r="N16" s="110">
        <f t="shared" si="4"/>
        <v>212.63332400300658</v>
      </c>
      <c r="O16" s="110">
        <f t="shared" si="4"/>
        <v>235.76742967256547</v>
      </c>
      <c r="P16" s="139">
        <f t="shared" si="4"/>
        <v>263.87841560216947</v>
      </c>
      <c r="Q16" s="110">
        <f t="shared" ref="Q16" si="5">Q17+Q19+Q21</f>
        <v>301.15039204210188</v>
      </c>
      <c r="R16" s="110">
        <f t="shared" ref="R16" si="6">R17+R19+R21</f>
        <v>316.74472271718321</v>
      </c>
      <c r="S16" s="110">
        <f t="shared" ref="S16" si="7">S17+S19+S21</f>
        <v>335.44627231815383</v>
      </c>
      <c r="T16" s="110">
        <f t="shared" ref="T16" si="8">T17+T19+T21</f>
        <v>373.52856700752181</v>
      </c>
      <c r="U16" s="110">
        <f t="shared" ref="U16" si="9">U17+U19+U21</f>
        <v>412.83686539257059</v>
      </c>
      <c r="V16" s="110">
        <f t="shared" ref="V16" si="10">V17+V19+V21</f>
        <v>453.37609895456143</v>
      </c>
      <c r="W16" s="139">
        <f t="shared" ref="W16" si="11">W17+W19+W21</f>
        <v>495.14786196214931</v>
      </c>
      <c r="X16" s="110">
        <f t="shared" ref="X16" si="12">X17+X19+X21</f>
        <v>516.08134303970064</v>
      </c>
      <c r="Y16" s="110">
        <f t="shared" ref="Y16" si="13">Y17+Y19+Y21</f>
        <v>567.01156721747839</v>
      </c>
      <c r="Z16" s="110">
        <f t="shared" ref="Z16" si="14">Z17+Z19+Z21</f>
        <v>615.85224105681277</v>
      </c>
      <c r="AA16" s="110">
        <f t="shared" ref="AA16" si="15">AA17+AA19+AA21</f>
        <v>662.18810482873027</v>
      </c>
      <c r="AB16" s="110">
        <f t="shared" ref="AB16" si="16">AB17+AB19+AB21</f>
        <v>714.264170458021</v>
      </c>
      <c r="AC16" s="110">
        <f t="shared" ref="AC16" si="17">AC17+AC19+AC21</f>
        <v>771.24912129687118</v>
      </c>
      <c r="AD16" s="139">
        <f t="shared" ref="AD16" si="18">AD17+AD19+AD21</f>
        <v>832.026902743346</v>
      </c>
      <c r="AE16" s="110">
        <f t="shared" ref="AE16" si="19">AE17+AE19+AE21</f>
        <v>917.19507945522969</v>
      </c>
      <c r="AF16" s="110">
        <f t="shared" ref="AF16" si="20">AF17+AF19+AF21</f>
        <v>999.04408975415845</v>
      </c>
      <c r="AG16" s="110">
        <f t="shared" ref="AG16" si="21">AG17+AG19+AG21</f>
        <v>1089.7847205414344</v>
      </c>
      <c r="AH16" s="110">
        <f t="shared" ref="AH16" si="22">AH17+AH19+AH21</f>
        <v>1187.5866137398009</v>
      </c>
      <c r="AI16" s="110">
        <f t="shared" ref="AI16" si="23">AI17+AI19+AI21</f>
        <v>1289.2987625112403</v>
      </c>
      <c r="AJ16" s="139">
        <f t="shared" ref="AJ16" si="24">AJ17+AJ19+AJ21</f>
        <v>1395.813550906757</v>
      </c>
      <c r="AK16" s="110">
        <f t="shared" ref="AK16" si="25">AK17+AK19+AK21</f>
        <v>1507.6527573132264</v>
      </c>
      <c r="AL16" s="110">
        <f t="shared" ref="AL16" si="26">AL17+AL19+AL21</f>
        <v>1624.8674168489852</v>
      </c>
      <c r="AM16" s="110">
        <f t="shared" ref="AM16" si="27">AM17+AM19+AM21</f>
        <v>1757.0492417828336</v>
      </c>
      <c r="AN16" s="110">
        <f t="shared" ref="AN16" si="28">AN17+AN19+AN21</f>
        <v>1900.0174953934481</v>
      </c>
      <c r="AO16" s="110">
        <f t="shared" ref="AO16" si="29">AO17+AO19+AO21</f>
        <v>2055.9226422191982</v>
      </c>
      <c r="AP16" s="110">
        <f t="shared" ref="AP16" si="30">AP17+AP19+AP21</f>
        <v>2224.5274966521815</v>
      </c>
      <c r="AQ16" s="139">
        <f t="shared" ref="AQ16" si="31">AQ17+AQ19+AQ21</f>
        <v>2405.2456178746575</v>
      </c>
      <c r="AR16" s="110">
        <f t="shared" ref="AR16" si="32">AR17+AR19+AR21</f>
        <v>2597.8238500290654</v>
      </c>
      <c r="AS16" s="110">
        <f t="shared" ref="AS16" si="33">AS17+AS19+AS21</f>
        <v>2802.278091583697</v>
      </c>
      <c r="AT16" s="110">
        <f t="shared" ref="AT16" si="34">AT17+AT19+AT21</f>
        <v>3017.3340822397417</v>
      </c>
      <c r="AU16" s="110">
        <f t="shared" ref="AU16" si="35">AU17+AU19+AU21</f>
        <v>3243.3815022516137</v>
      </c>
      <c r="AV16" s="110">
        <f t="shared" ref="AV16" si="36">AV17+AV19+AV21</f>
        <v>3480.9839839776773</v>
      </c>
      <c r="AW16" s="110">
        <f t="shared" ref="AW16" si="37">AW17+AW19+AW21</f>
        <v>3731.456043422299</v>
      </c>
      <c r="AX16" s="110">
        <f t="shared" ref="AX16" si="38">AX17+AX19+AX21</f>
        <v>3995.5099856901393</v>
      </c>
      <c r="AY16" s="110">
        <f t="shared" ref="AY16" si="39">AY17+AY19+AY21</f>
        <v>4273.4278449431349</v>
      </c>
      <c r="AZ16" s="110">
        <f t="shared" ref="AZ16" si="40">AZ17+AZ19+AZ21</f>
        <v>4565.2354566171643</v>
      </c>
      <c r="BA16" s="110">
        <f t="shared" ref="BA16" si="41">BA17+BA19+BA21</f>
        <v>4868.5495139858022</v>
      </c>
      <c r="BB16" s="110">
        <f t="shared" ref="BB16" si="42">BB17+BB19+BB21</f>
        <v>5181.8508087747359</v>
      </c>
      <c r="BC16" s="110">
        <f t="shared" ref="BC16" si="43">BC17+BC19+BC21</f>
        <v>5502.9053777773051</v>
      </c>
      <c r="BD16" s="110">
        <f t="shared" ref="BD16" si="44">BD17+BD19+BD21</f>
        <v>5829.2613375842529</v>
      </c>
      <c r="BE16" s="110">
        <f t="shared" ref="BE16" si="45">BE17+BE19+BE21</f>
        <v>6158.9470324428412</v>
      </c>
      <c r="BF16" s="110">
        <f t="shared" ref="BF16" si="46">BF17+BF19+BF21</f>
        <v>6489.9636108069071</v>
      </c>
      <c r="BG16" s="110">
        <f t="shared" ref="BG16" si="47">BG17+BG19+BG21</f>
        <v>6820.1708825118239</v>
      </c>
      <c r="BH16" s="110">
        <f t="shared" ref="BH16" si="48">BH17+BH19+BH21</f>
        <v>7147.2756114567846</v>
      </c>
      <c r="BI16" s="110">
        <f t="shared" ref="BI16" si="49">BI17+BI19+BI21</f>
        <v>7467.5915269385932</v>
      </c>
    </row>
    <row r="17" spans="1:61" s="82" customFormat="1" x14ac:dyDescent="0.25">
      <c r="A17" s="82" t="s">
        <v>84</v>
      </c>
      <c r="C17" s="147">
        <f t="shared" ref="C17:G21" si="50">D17/(1+$V$5)</f>
        <v>18.743295999999994</v>
      </c>
      <c r="D17" s="147">
        <f t="shared" si="50"/>
        <v>23.429119999999994</v>
      </c>
      <c r="E17" s="147">
        <f t="shared" si="50"/>
        <v>29.286399999999993</v>
      </c>
      <c r="F17" s="147">
        <f t="shared" si="50"/>
        <v>36.60799999999999</v>
      </c>
      <c r="G17" s="147">
        <f t="shared" si="50"/>
        <v>45.759999999999991</v>
      </c>
      <c r="H17" s="147">
        <f>I17/(1+$V$5)</f>
        <v>57.199999999999989</v>
      </c>
      <c r="I17" s="117">
        <f>V4*B8</f>
        <v>71.499999999999986</v>
      </c>
      <c r="J17" s="118">
        <f>I17-C18+J18</f>
        <v>89.057012332899305</v>
      </c>
      <c r="K17" s="118">
        <f t="shared" ref="K17:BI17" si="51">J17-D18+K18</f>
        <v>109.93399075043941</v>
      </c>
      <c r="L17" s="118">
        <f t="shared" si="51"/>
        <v>134.95585336677422</v>
      </c>
      <c r="M17" s="118">
        <f t="shared" si="51"/>
        <v>151.26980734864469</v>
      </c>
      <c r="N17" s="118">
        <f t="shared" si="51"/>
        <v>170.98226567036062</v>
      </c>
      <c r="O17" s="118">
        <f t="shared" si="51"/>
        <v>194.93557446876014</v>
      </c>
      <c r="P17" s="118">
        <f t="shared" si="51"/>
        <v>224.17868546197514</v>
      </c>
      <c r="Q17" s="118">
        <f t="shared" si="51"/>
        <v>256.58593698015505</v>
      </c>
      <c r="R17" s="118">
        <f t="shared" si="51"/>
        <v>270.09129546862232</v>
      </c>
      <c r="S17" s="118">
        <f t="shared" si="51"/>
        <v>286.22465189771162</v>
      </c>
      <c r="T17" s="118">
        <f t="shared" si="51"/>
        <v>319.11207226301809</v>
      </c>
      <c r="U17" s="118">
        <f t="shared" si="51"/>
        <v>353.07777316240919</v>
      </c>
      <c r="V17" s="118">
        <f t="shared" si="51"/>
        <v>388.13430262099678</v>
      </c>
      <c r="W17" s="143">
        <f t="shared" si="51"/>
        <v>424.29329586326736</v>
      </c>
      <c r="X17" s="118">
        <f t="shared" si="51"/>
        <v>442.40897215404044</v>
      </c>
      <c r="Y17" s="118">
        <f t="shared" si="51"/>
        <v>486.73179059856517</v>
      </c>
      <c r="Z17" s="118">
        <f t="shared" si="51"/>
        <v>529.5571381266401</v>
      </c>
      <c r="AA17" s="118">
        <f t="shared" si="51"/>
        <v>570.58213461961134</v>
      </c>
      <c r="AB17" s="118">
        <f t="shared" si="51"/>
        <v>616.60134136408851</v>
      </c>
      <c r="AC17" s="118">
        <f t="shared" si="51"/>
        <v>666.92094807896899</v>
      </c>
      <c r="AD17" s="143">
        <f t="shared" si="51"/>
        <v>720.60913459159121</v>
      </c>
      <c r="AE17" s="118">
        <f t="shared" si="51"/>
        <v>795.59416383423229</v>
      </c>
      <c r="AF17" s="118">
        <f t="shared" si="51"/>
        <v>868.00746281381601</v>
      </c>
      <c r="AG17" s="118">
        <f t="shared" si="51"/>
        <v>947.76750754914883</v>
      </c>
      <c r="AH17" s="118">
        <f t="shared" si="51"/>
        <v>1033.2756606859882</v>
      </c>
      <c r="AI17" s="118">
        <f t="shared" si="51"/>
        <v>1122.3525732283999</v>
      </c>
      <c r="AJ17" s="143">
        <f t="shared" si="51"/>
        <v>1215.6965138740513</v>
      </c>
      <c r="AK17" s="118">
        <f t="shared" si="51"/>
        <v>1313.6731298572893</v>
      </c>
      <c r="AL17" s="118">
        <f t="shared" si="51"/>
        <v>1416.2268345881027</v>
      </c>
      <c r="AM17" s="118">
        <f t="shared" si="51"/>
        <v>1530.9647396085923</v>
      </c>
      <c r="AN17" s="118">
        <f t="shared" si="51"/>
        <v>1655.1922853593517</v>
      </c>
      <c r="AO17" s="118">
        <f t="shared" si="51"/>
        <v>1790.6004412226398</v>
      </c>
      <c r="AP17" s="118">
        <f t="shared" si="51"/>
        <v>1936.5595061488114</v>
      </c>
      <c r="AQ17" s="143">
        <f t="shared" si="51"/>
        <v>2092.584922481084</v>
      </c>
      <c r="AR17" s="118">
        <f t="shared" si="51"/>
        <v>2258.4534722948115</v>
      </c>
      <c r="AS17" s="118">
        <f t="shared" si="51"/>
        <v>2434.1443346971159</v>
      </c>
      <c r="AT17" s="118">
        <f t="shared" si="51"/>
        <v>2619.2521157111282</v>
      </c>
      <c r="AU17" s="118">
        <f t="shared" si="51"/>
        <v>2813.4169239125449</v>
      </c>
      <c r="AV17" s="118">
        <f t="shared" si="51"/>
        <v>3017.1592280688978</v>
      </c>
      <c r="AW17" s="118">
        <f t="shared" si="51"/>
        <v>3231.586803287913</v>
      </c>
      <c r="AX17" s="118">
        <f t="shared" si="51"/>
        <v>3457.0979825945651</v>
      </c>
      <c r="AY17" s="118">
        <f t="shared" si="51"/>
        <v>3693.7340768170307</v>
      </c>
      <c r="AZ17" s="118">
        <f t="shared" si="51"/>
        <v>3941.3237214395781</v>
      </c>
      <c r="BA17" s="118">
        <f t="shared" si="51"/>
        <v>4197.2985250476122</v>
      </c>
      <c r="BB17" s="118">
        <f t="shared" si="51"/>
        <v>4460.4202930133433</v>
      </c>
      <c r="BC17" s="118">
        <f t="shared" si="51"/>
        <v>4728.563182939095</v>
      </c>
      <c r="BD17" s="118">
        <f t="shared" si="51"/>
        <v>4999.4596341227289</v>
      </c>
      <c r="BE17" s="118">
        <f t="shared" si="51"/>
        <v>5271.264414377536</v>
      </c>
      <c r="BF17" s="118">
        <f t="shared" si="51"/>
        <v>5542.0652938664689</v>
      </c>
      <c r="BG17" s="118">
        <f t="shared" si="51"/>
        <v>5809.8016144633584</v>
      </c>
      <c r="BH17" s="118">
        <f t="shared" si="51"/>
        <v>6072.2762075690534</v>
      </c>
      <c r="BI17" s="118">
        <f t="shared" si="51"/>
        <v>6325.9599931856392</v>
      </c>
    </row>
    <row r="18" spans="1:61" s="122" customFormat="1" x14ac:dyDescent="0.25">
      <c r="A18" s="122" t="s">
        <v>126</v>
      </c>
      <c r="C18" s="123">
        <f t="shared" ref="C18:C22" si="52">D18/(1+$V$5)</f>
        <v>3.7486592000000001</v>
      </c>
      <c r="D18" s="124">
        <f t="shared" ref="D18:H18" si="53">D17-C17</f>
        <v>4.6858240000000002</v>
      </c>
      <c r="E18" s="124">
        <f t="shared" si="53"/>
        <v>5.8572799999999994</v>
      </c>
      <c r="F18" s="124">
        <f t="shared" si="53"/>
        <v>7.3215999999999966</v>
      </c>
      <c r="G18" s="124">
        <f t="shared" si="53"/>
        <v>9.152000000000001</v>
      </c>
      <c r="H18" s="124">
        <f t="shared" si="53"/>
        <v>11.439999999999998</v>
      </c>
      <c r="I18" s="124">
        <f>I17-H17</f>
        <v>14.299999999999997</v>
      </c>
      <c r="J18" s="125">
        <f>I24*MIN(1,I23*$P$9*$P$5)</f>
        <v>21.305671532899321</v>
      </c>
      <c r="K18" s="125">
        <f t="shared" ref="K18:R18" si="54">J24*MIN(1,J23*$P$9*$P$5*K11)</f>
        <v>25.562802417540098</v>
      </c>
      <c r="L18" s="125">
        <f t="shared" si="54"/>
        <v>30.879142616334811</v>
      </c>
      <c r="M18" s="125">
        <f t="shared" si="54"/>
        <v>23.635553981870459</v>
      </c>
      <c r="N18" s="125">
        <f t="shared" si="54"/>
        <v>28.864458321715929</v>
      </c>
      <c r="O18" s="125">
        <f t="shared" si="54"/>
        <v>35.393308798399516</v>
      </c>
      <c r="P18" s="125">
        <f t="shared" si="54"/>
        <v>43.543110993215009</v>
      </c>
      <c r="Q18" s="125">
        <f t="shared" si="54"/>
        <v>53.712923051079237</v>
      </c>
      <c r="R18" s="125">
        <f t="shared" si="54"/>
        <v>39.068160906007392</v>
      </c>
      <c r="S18" s="125">
        <f t="shared" ref="S18:BI18" si="55">R24*MIN(1,R23*$P$9*$P$5*S11)</f>
        <v>47.012499045424128</v>
      </c>
      <c r="T18" s="125">
        <f t="shared" si="55"/>
        <v>56.52297434717692</v>
      </c>
      <c r="U18" s="125">
        <f t="shared" si="55"/>
        <v>62.830159221106989</v>
      </c>
      <c r="V18" s="125">
        <f t="shared" si="55"/>
        <v>70.449838256987121</v>
      </c>
      <c r="W18" s="144">
        <f t="shared" si="55"/>
        <v>79.702104235485606</v>
      </c>
      <c r="X18" s="125">
        <f t="shared" si="55"/>
        <v>71.828599341852325</v>
      </c>
      <c r="Y18" s="125">
        <f t="shared" si="55"/>
        <v>83.390979350532106</v>
      </c>
      <c r="Z18" s="125">
        <f t="shared" si="55"/>
        <v>89.837846573499064</v>
      </c>
      <c r="AA18" s="125">
        <f t="shared" si="55"/>
        <v>97.547970840148167</v>
      </c>
      <c r="AB18" s="125">
        <f t="shared" si="55"/>
        <v>108.84936596558416</v>
      </c>
      <c r="AC18" s="125">
        <f t="shared" si="55"/>
        <v>120.76944497186766</v>
      </c>
      <c r="AD18" s="144">
        <f t="shared" si="55"/>
        <v>133.39029074810784</v>
      </c>
      <c r="AE18" s="125">
        <f t="shared" si="55"/>
        <v>146.81362858449336</v>
      </c>
      <c r="AF18" s="125">
        <f t="shared" si="55"/>
        <v>155.80427833011581</v>
      </c>
      <c r="AG18" s="125">
        <f t="shared" si="55"/>
        <v>169.59789130883195</v>
      </c>
      <c r="AH18" s="125">
        <f t="shared" si="55"/>
        <v>183.05612397698766</v>
      </c>
      <c r="AI18" s="125">
        <f t="shared" si="55"/>
        <v>197.92627850799585</v>
      </c>
      <c r="AJ18" s="144">
        <f t="shared" si="55"/>
        <v>214.11338561751901</v>
      </c>
      <c r="AK18" s="125">
        <f t="shared" si="55"/>
        <v>231.36690673134584</v>
      </c>
      <c r="AL18" s="125">
        <f t="shared" si="55"/>
        <v>249.36733331530667</v>
      </c>
      <c r="AM18" s="125">
        <f t="shared" si="55"/>
        <v>270.54218335060517</v>
      </c>
      <c r="AN18" s="125">
        <f t="shared" si="55"/>
        <v>293.82543705959148</v>
      </c>
      <c r="AO18" s="125">
        <f t="shared" si="55"/>
        <v>318.46427984027588</v>
      </c>
      <c r="AP18" s="125">
        <f t="shared" si="55"/>
        <v>343.88534343416751</v>
      </c>
      <c r="AQ18" s="144">
        <f t="shared" si="55"/>
        <v>370.1388019497918</v>
      </c>
      <c r="AR18" s="125">
        <f t="shared" si="55"/>
        <v>397.23545654507313</v>
      </c>
      <c r="AS18" s="125">
        <f t="shared" si="55"/>
        <v>425.05819571761111</v>
      </c>
      <c r="AT18" s="125">
        <f t="shared" si="55"/>
        <v>455.64996436461735</v>
      </c>
      <c r="AU18" s="125">
        <f t="shared" si="55"/>
        <v>487.99024526100789</v>
      </c>
      <c r="AV18" s="125">
        <f t="shared" si="55"/>
        <v>522.20658399662886</v>
      </c>
      <c r="AW18" s="125">
        <f t="shared" si="55"/>
        <v>558.31291865318281</v>
      </c>
      <c r="AX18" s="125">
        <f t="shared" si="55"/>
        <v>595.64998125644365</v>
      </c>
      <c r="AY18" s="125">
        <f t="shared" si="55"/>
        <v>633.87155076753868</v>
      </c>
      <c r="AZ18" s="125">
        <f t="shared" si="55"/>
        <v>672.6478403401585</v>
      </c>
      <c r="BA18" s="125">
        <f t="shared" si="55"/>
        <v>711.62476797265151</v>
      </c>
      <c r="BB18" s="125">
        <f t="shared" si="55"/>
        <v>751.11201322673867</v>
      </c>
      <c r="BC18" s="125">
        <f t="shared" si="55"/>
        <v>790.34947392238064</v>
      </c>
      <c r="BD18" s="125">
        <f t="shared" si="55"/>
        <v>829.20936983681622</v>
      </c>
      <c r="BE18" s="125">
        <f t="shared" si="55"/>
        <v>867.45476151125069</v>
      </c>
      <c r="BF18" s="125">
        <f t="shared" si="55"/>
        <v>904.67243025647178</v>
      </c>
      <c r="BG18" s="125">
        <f t="shared" si="55"/>
        <v>940.38416093704882</v>
      </c>
      <c r="BH18" s="125">
        <f t="shared" si="55"/>
        <v>974.09936107834619</v>
      </c>
      <c r="BI18" s="125">
        <f t="shared" si="55"/>
        <v>1004.7957988433244</v>
      </c>
    </row>
    <row r="19" spans="1:61" s="82" customFormat="1" x14ac:dyDescent="0.25">
      <c r="A19" s="82" t="s">
        <v>85</v>
      </c>
      <c r="C19" s="147">
        <f t="shared" si="50"/>
        <v>8.362393599999999</v>
      </c>
      <c r="D19" s="147">
        <f t="shared" si="50"/>
        <v>10.452991999999998</v>
      </c>
      <c r="E19" s="147">
        <f t="shared" si="50"/>
        <v>13.066239999999999</v>
      </c>
      <c r="F19" s="147">
        <f t="shared" si="50"/>
        <v>16.332799999999999</v>
      </c>
      <c r="G19" s="147">
        <f t="shared" si="50"/>
        <v>20.416</v>
      </c>
      <c r="H19" s="147">
        <f>I19/(1+$V$5)</f>
        <v>25.52</v>
      </c>
      <c r="I19" s="117">
        <f>V4*B7</f>
        <v>31.9</v>
      </c>
      <c r="J19" s="118">
        <f t="shared" ref="J19:BI19" si="56">I19-C20+J20</f>
        <v>32.871288062213061</v>
      </c>
      <c r="K19" s="118">
        <f t="shared" si="56"/>
        <v>33.946384797546969</v>
      </c>
      <c r="L19" s="118">
        <f t="shared" si="56"/>
        <v>35.151082796448755</v>
      </c>
      <c r="M19" s="118">
        <f t="shared" si="56"/>
        <v>34.803321582918201</v>
      </c>
      <c r="N19" s="118">
        <f t="shared" si="56"/>
        <v>34.280867635349566</v>
      </c>
      <c r="O19" s="118">
        <f t="shared" si="56"/>
        <v>33.539829967181149</v>
      </c>
      <c r="P19" s="118">
        <f t="shared" si="56"/>
        <v>32.52522610324705</v>
      </c>
      <c r="Q19" s="118">
        <f t="shared" si="56"/>
        <v>36.49937201937265</v>
      </c>
      <c r="R19" s="118">
        <f t="shared" si="56"/>
        <v>38.140425393822142</v>
      </c>
      <c r="S19" s="118">
        <f t="shared" si="56"/>
        <v>40.094345862716168</v>
      </c>
      <c r="T19" s="118">
        <f t="shared" si="56"/>
        <v>44.099114923125299</v>
      </c>
      <c r="U19" s="118">
        <f t="shared" si="56"/>
        <v>48.152081162286947</v>
      </c>
      <c r="V19" s="118">
        <f t="shared" si="56"/>
        <v>52.231069903453587</v>
      </c>
      <c r="W19" s="143">
        <f t="shared" si="56"/>
        <v>56.308012603544377</v>
      </c>
      <c r="X19" s="118">
        <f t="shared" si="56"/>
        <v>58.10367214469867</v>
      </c>
      <c r="Y19" s="118">
        <f t="shared" si="56"/>
        <v>62.982775536234911</v>
      </c>
      <c r="Z19" s="118">
        <f t="shared" si="56"/>
        <v>67.425405612639437</v>
      </c>
      <c r="AA19" s="118">
        <f t="shared" si="56"/>
        <v>71.350391980667709</v>
      </c>
      <c r="AB19" s="118">
        <f t="shared" si="56"/>
        <v>75.88065351253843</v>
      </c>
      <c r="AC19" s="118">
        <f t="shared" si="56"/>
        <v>80.917554584248691</v>
      </c>
      <c r="AD19" s="143">
        <f t="shared" si="56"/>
        <v>86.328182222241566</v>
      </c>
      <c r="AE19" s="118">
        <f t="shared" si="56"/>
        <v>94.180559397157637</v>
      </c>
      <c r="AF19" s="118">
        <f t="shared" si="56"/>
        <v>101.45998553563498</v>
      </c>
      <c r="AG19" s="118">
        <f t="shared" si="56"/>
        <v>109.92951106733557</v>
      </c>
      <c r="AH19" s="118">
        <f t="shared" si="56"/>
        <v>119.40766580201644</v>
      </c>
      <c r="AI19" s="118">
        <f t="shared" si="56"/>
        <v>129.14276329932565</v>
      </c>
      <c r="AJ19" s="143">
        <f t="shared" si="56"/>
        <v>139.28480637620189</v>
      </c>
      <c r="AK19" s="118">
        <f t="shared" si="56"/>
        <v>149.95446585592171</v>
      </c>
      <c r="AL19" s="118">
        <f t="shared" si="56"/>
        <v>161.23374390499487</v>
      </c>
      <c r="AM19" s="118">
        <f t="shared" si="56"/>
        <v>174.65187896481908</v>
      </c>
      <c r="AN19" s="118">
        <f t="shared" si="56"/>
        <v>189.0639819675697</v>
      </c>
      <c r="AO19" s="118">
        <f t="shared" si="56"/>
        <v>204.83147372487636</v>
      </c>
      <c r="AP19" s="118">
        <f t="shared" si="56"/>
        <v>222.2649876455871</v>
      </c>
      <c r="AQ19" s="143">
        <f t="shared" si="56"/>
        <v>241.28619537161737</v>
      </c>
      <c r="AR19" s="118">
        <f t="shared" si="56"/>
        <v>261.87331949267229</v>
      </c>
      <c r="AS19" s="118">
        <f t="shared" si="56"/>
        <v>284.05764889536113</v>
      </c>
      <c r="AT19" s="118">
        <f t="shared" si="56"/>
        <v>307.17359854800918</v>
      </c>
      <c r="AU19" s="118">
        <f t="shared" si="56"/>
        <v>331.81091018351594</v>
      </c>
      <c r="AV19" s="118">
        <f t="shared" si="56"/>
        <v>358.00152016395384</v>
      </c>
      <c r="AW19" s="118">
        <f t="shared" si="56"/>
        <v>385.90556202729931</v>
      </c>
      <c r="AX19" s="118">
        <f t="shared" si="56"/>
        <v>415.77485584361403</v>
      </c>
      <c r="AY19" s="118">
        <f t="shared" si="56"/>
        <v>447.80436849118496</v>
      </c>
      <c r="AZ19" s="118">
        <f t="shared" si="56"/>
        <v>482.1553281748553</v>
      </c>
      <c r="BA19" s="118">
        <f t="shared" si="56"/>
        <v>518.97921205593991</v>
      </c>
      <c r="BB19" s="118">
        <f t="shared" si="56"/>
        <v>558.05851471935966</v>
      </c>
      <c r="BC19" s="118">
        <f t="shared" si="56"/>
        <v>599.32135700145307</v>
      </c>
      <c r="BD19" s="118">
        <f t="shared" si="56"/>
        <v>642.63551131858287</v>
      </c>
      <c r="BE19" s="118">
        <f t="shared" si="56"/>
        <v>687.91117621319233</v>
      </c>
      <c r="BF19" s="118">
        <f t="shared" si="56"/>
        <v>735.091769537799</v>
      </c>
      <c r="BG19" s="118">
        <f t="shared" si="56"/>
        <v>784.12813734868632</v>
      </c>
      <c r="BH19" s="118">
        <f t="shared" si="56"/>
        <v>834.96098972507411</v>
      </c>
      <c r="BI19" s="118">
        <f t="shared" si="56"/>
        <v>887.4879829982508</v>
      </c>
    </row>
    <row r="20" spans="1:61" s="122" customFormat="1" x14ac:dyDescent="0.25">
      <c r="A20" s="122" t="s">
        <v>127</v>
      </c>
      <c r="C20" s="123">
        <f t="shared" si="52"/>
        <v>1.6724787199999995</v>
      </c>
      <c r="D20" s="124">
        <f t="shared" ref="D20:D21" si="57">D19-C19</f>
        <v>2.0905983999999993</v>
      </c>
      <c r="E20" s="124">
        <f t="shared" ref="E20:E21" si="58">E19-D19</f>
        <v>2.6132480000000005</v>
      </c>
      <c r="F20" s="124">
        <f t="shared" ref="F20:F21" si="59">F19-E19</f>
        <v>3.2665600000000001</v>
      </c>
      <c r="G20" s="124">
        <f t="shared" ref="G20:G21" si="60">G19-F19</f>
        <v>4.0832000000000015</v>
      </c>
      <c r="H20" s="124">
        <f t="shared" ref="H20:H21" si="61">H19-G19</f>
        <v>5.1039999999999992</v>
      </c>
      <c r="I20" s="124">
        <f>I19-H19</f>
        <v>6.379999999999999</v>
      </c>
      <c r="J20" s="125">
        <f>I25*MIN(1,I27*$P$9*$P$6)</f>
        <v>2.6437667822130657</v>
      </c>
      <c r="K20" s="125">
        <f t="shared" ref="K20:R20" si="62">J25*MIN(1,J27*$P$9*$P$6*K11)</f>
        <v>3.165695135333908</v>
      </c>
      <c r="L20" s="125">
        <f t="shared" si="62"/>
        <v>3.8179459989017857</v>
      </c>
      <c r="M20" s="125">
        <f t="shared" si="62"/>
        <v>2.9187987864694445</v>
      </c>
      <c r="N20" s="125">
        <f t="shared" si="62"/>
        <v>3.5607460524313685</v>
      </c>
      <c r="O20" s="125">
        <f t="shared" si="62"/>
        <v>4.3629623318315849</v>
      </c>
      <c r="P20" s="125">
        <f t="shared" si="62"/>
        <v>5.3653961360659039</v>
      </c>
      <c r="Q20" s="125">
        <f t="shared" si="62"/>
        <v>6.6179126983386656</v>
      </c>
      <c r="R20" s="125">
        <f t="shared" si="62"/>
        <v>4.8067485097833975</v>
      </c>
      <c r="S20" s="125">
        <f t="shared" ref="S20:BI20" si="63">R25*MIN(1,R27*$P$9*$P$6*S11)</f>
        <v>5.771866467795812</v>
      </c>
      <c r="T20" s="125">
        <f t="shared" si="63"/>
        <v>6.9235678468785746</v>
      </c>
      <c r="U20" s="125">
        <f t="shared" si="63"/>
        <v>7.6137122915930142</v>
      </c>
      <c r="V20" s="125">
        <f t="shared" si="63"/>
        <v>8.4419510729982186</v>
      </c>
      <c r="W20" s="144">
        <f t="shared" si="63"/>
        <v>9.4423388361566953</v>
      </c>
      <c r="X20" s="125">
        <f t="shared" si="63"/>
        <v>8.4135722394929573</v>
      </c>
      <c r="Y20" s="125">
        <f t="shared" si="63"/>
        <v>9.6858519013196371</v>
      </c>
      <c r="Z20" s="125">
        <f t="shared" si="63"/>
        <v>10.214496544200331</v>
      </c>
      <c r="AA20" s="125">
        <f t="shared" si="63"/>
        <v>10.848554214906843</v>
      </c>
      <c r="AB20" s="125">
        <f t="shared" si="63"/>
        <v>12.143973823463744</v>
      </c>
      <c r="AC20" s="125">
        <f t="shared" si="63"/>
        <v>13.478852144708487</v>
      </c>
      <c r="AD20" s="144">
        <f t="shared" si="63"/>
        <v>14.852966474149575</v>
      </c>
      <c r="AE20" s="125">
        <f t="shared" si="63"/>
        <v>16.265949414409032</v>
      </c>
      <c r="AF20" s="125">
        <f t="shared" si="63"/>
        <v>16.965278039796988</v>
      </c>
      <c r="AG20" s="125">
        <f t="shared" si="63"/>
        <v>18.684022075900913</v>
      </c>
      <c r="AH20" s="125">
        <f t="shared" si="63"/>
        <v>20.326708949587712</v>
      </c>
      <c r="AI20" s="125">
        <f t="shared" si="63"/>
        <v>21.879071320772951</v>
      </c>
      <c r="AJ20" s="144">
        <f t="shared" si="63"/>
        <v>23.620895221584718</v>
      </c>
      <c r="AK20" s="125">
        <f t="shared" si="63"/>
        <v>25.522625953869397</v>
      </c>
      <c r="AL20" s="125">
        <f t="shared" si="63"/>
        <v>27.545227463482178</v>
      </c>
      <c r="AM20" s="125">
        <f t="shared" si="63"/>
        <v>30.383413099621215</v>
      </c>
      <c r="AN20" s="125">
        <f t="shared" si="63"/>
        <v>33.096125078651525</v>
      </c>
      <c r="AO20" s="125">
        <f t="shared" si="63"/>
        <v>36.094200706894377</v>
      </c>
      <c r="AP20" s="125">
        <f t="shared" si="63"/>
        <v>39.312585241483703</v>
      </c>
      <c r="AQ20" s="144">
        <f t="shared" si="63"/>
        <v>42.64210294761498</v>
      </c>
      <c r="AR20" s="125">
        <f t="shared" si="63"/>
        <v>46.109750074924314</v>
      </c>
      <c r="AS20" s="125">
        <f t="shared" si="63"/>
        <v>49.729556866171009</v>
      </c>
      <c r="AT20" s="125">
        <f t="shared" si="63"/>
        <v>53.499362752269292</v>
      </c>
      <c r="AU20" s="125">
        <f t="shared" si="63"/>
        <v>57.733436714158316</v>
      </c>
      <c r="AV20" s="125">
        <f t="shared" si="63"/>
        <v>62.284810687332232</v>
      </c>
      <c r="AW20" s="125">
        <f t="shared" si="63"/>
        <v>67.2166271048292</v>
      </c>
      <c r="AX20" s="125">
        <f t="shared" si="63"/>
        <v>72.511396763929739</v>
      </c>
      <c r="AY20" s="125">
        <f t="shared" si="63"/>
        <v>78.139262722495204</v>
      </c>
      <c r="AZ20" s="125">
        <f t="shared" si="63"/>
        <v>84.080516549841349</v>
      </c>
      <c r="BA20" s="125">
        <f t="shared" si="63"/>
        <v>90.323246633353904</v>
      </c>
      <c r="BB20" s="125">
        <f t="shared" si="63"/>
        <v>96.812739377577998</v>
      </c>
      <c r="BC20" s="125">
        <f t="shared" si="63"/>
        <v>103.54765296942567</v>
      </c>
      <c r="BD20" s="125">
        <f t="shared" si="63"/>
        <v>110.53078142195899</v>
      </c>
      <c r="BE20" s="125">
        <f t="shared" si="63"/>
        <v>117.78706165853916</v>
      </c>
      <c r="BF20" s="125">
        <f t="shared" si="63"/>
        <v>125.31985604710185</v>
      </c>
      <c r="BG20" s="125">
        <f t="shared" si="63"/>
        <v>133.1168843607287</v>
      </c>
      <c r="BH20" s="125">
        <f t="shared" si="63"/>
        <v>141.15609900974167</v>
      </c>
      <c r="BI20" s="125">
        <f t="shared" si="63"/>
        <v>149.33973265075474</v>
      </c>
    </row>
    <row r="21" spans="1:61" s="82" customFormat="1" ht="16.5" customHeight="1" x14ac:dyDescent="0.25">
      <c r="A21" s="82" t="s">
        <v>86</v>
      </c>
      <c r="C21" s="147">
        <f t="shared" si="50"/>
        <v>1.7301503999999999</v>
      </c>
      <c r="D21" s="147">
        <f t="shared" si="50"/>
        <v>2.1626879999999997</v>
      </c>
      <c r="E21" s="147">
        <f t="shared" si="50"/>
        <v>2.7033599999999995</v>
      </c>
      <c r="F21" s="147">
        <f t="shared" si="50"/>
        <v>3.3791999999999995</v>
      </c>
      <c r="G21" s="147">
        <f t="shared" si="50"/>
        <v>4.2239999999999993</v>
      </c>
      <c r="H21" s="147">
        <f>I21/(1+$V$5)</f>
        <v>5.2799999999999994</v>
      </c>
      <c r="I21" s="117">
        <f>V4*B6</f>
        <v>6.6</v>
      </c>
      <c r="J21" s="118">
        <f t="shared" ref="J21:BI21" si="64">I21-C22+J22</f>
        <v>6.8465370854263394</v>
      </c>
      <c r="K21" s="118">
        <f t="shared" si="64"/>
        <v>7.1235421598185962</v>
      </c>
      <c r="L21" s="118">
        <f t="shared" si="64"/>
        <v>7.4385931760527626</v>
      </c>
      <c r="M21" s="118">
        <f t="shared" si="64"/>
        <v>7.4169378292199086</v>
      </c>
      <c r="N21" s="118">
        <f t="shared" si="64"/>
        <v>7.3701906972963718</v>
      </c>
      <c r="O21" s="118">
        <f t="shared" si="64"/>
        <v>7.2920252366241787</v>
      </c>
      <c r="P21" s="118">
        <f t="shared" si="64"/>
        <v>7.1745040369472708</v>
      </c>
      <c r="Q21" s="118">
        <f t="shared" si="64"/>
        <v>8.0650830425741784</v>
      </c>
      <c r="R21" s="118">
        <f t="shared" si="64"/>
        <v>8.5130018547387056</v>
      </c>
      <c r="S21" s="118">
        <f t="shared" si="64"/>
        <v>9.1272745577260075</v>
      </c>
      <c r="T21" s="118">
        <f t="shared" si="64"/>
        <v>10.317379821378459</v>
      </c>
      <c r="U21" s="118">
        <f t="shared" si="64"/>
        <v>11.607011067874431</v>
      </c>
      <c r="V21" s="118">
        <f t="shared" si="64"/>
        <v>13.010726430111031</v>
      </c>
      <c r="W21" s="143">
        <f t="shared" si="64"/>
        <v>14.546553495337573</v>
      </c>
      <c r="X21" s="118">
        <f t="shared" si="64"/>
        <v>15.568698740961555</v>
      </c>
      <c r="Y21" s="118">
        <f t="shared" si="64"/>
        <v>17.297001082678356</v>
      </c>
      <c r="Z21" s="118">
        <f t="shared" si="64"/>
        <v>18.869697317533205</v>
      </c>
      <c r="AA21" s="118">
        <f t="shared" si="64"/>
        <v>20.255578228451188</v>
      </c>
      <c r="AB21" s="118">
        <f t="shared" si="64"/>
        <v>21.782175581394092</v>
      </c>
      <c r="AC21" s="118">
        <f t="shared" si="64"/>
        <v>23.410618633653488</v>
      </c>
      <c r="AD21" s="143">
        <f t="shared" si="64"/>
        <v>25.089585929513188</v>
      </c>
      <c r="AE21" s="118">
        <f t="shared" si="64"/>
        <v>27.420356223839804</v>
      </c>
      <c r="AF21" s="118">
        <f t="shared" si="64"/>
        <v>29.576641404707459</v>
      </c>
      <c r="AG21" s="118">
        <f t="shared" si="64"/>
        <v>32.087701924949926</v>
      </c>
      <c r="AH21" s="118">
        <f t="shared" si="64"/>
        <v>34.903287251796293</v>
      </c>
      <c r="AI21" s="118">
        <f t="shared" si="64"/>
        <v>37.803425983514657</v>
      </c>
      <c r="AJ21" s="143">
        <f t="shared" si="64"/>
        <v>40.83223065650369</v>
      </c>
      <c r="AK21" s="118">
        <f t="shared" si="64"/>
        <v>44.025161600015473</v>
      </c>
      <c r="AL21" s="118">
        <f t="shared" si="64"/>
        <v>47.406838355887395</v>
      </c>
      <c r="AM21" s="118">
        <f t="shared" si="64"/>
        <v>51.432623209422268</v>
      </c>
      <c r="AN21" s="118">
        <f t="shared" si="64"/>
        <v>55.761228066526954</v>
      </c>
      <c r="AO21" s="118">
        <f t="shared" si="64"/>
        <v>60.49072727168226</v>
      </c>
      <c r="AP21" s="118">
        <f t="shared" si="64"/>
        <v>65.703002857783474</v>
      </c>
      <c r="AQ21" s="143">
        <f t="shared" si="64"/>
        <v>71.374500021956095</v>
      </c>
      <c r="AR21" s="118">
        <f t="shared" si="64"/>
        <v>77.497058241581598</v>
      </c>
      <c r="AS21" s="118">
        <f t="shared" si="64"/>
        <v>84.076107991219928</v>
      </c>
      <c r="AT21" s="118">
        <f t="shared" si="64"/>
        <v>90.908367980604424</v>
      </c>
      <c r="AU21" s="118">
        <f t="shared" si="64"/>
        <v>98.153668155552452</v>
      </c>
      <c r="AV21" s="118">
        <f t="shared" si="64"/>
        <v>105.82323574482555</v>
      </c>
      <c r="AW21" s="118">
        <f t="shared" si="64"/>
        <v>113.96367810708678</v>
      </c>
      <c r="AX21" s="118">
        <f t="shared" si="64"/>
        <v>122.63714725195982</v>
      </c>
      <c r="AY21" s="118">
        <f t="shared" si="64"/>
        <v>131.88939963491958</v>
      </c>
      <c r="AZ21" s="118">
        <f t="shared" si="64"/>
        <v>141.75640700273101</v>
      </c>
      <c r="BA21" s="118">
        <f t="shared" si="64"/>
        <v>152.27177688225007</v>
      </c>
      <c r="BB21" s="118">
        <f t="shared" si="64"/>
        <v>163.37200104203333</v>
      </c>
      <c r="BC21" s="118">
        <f t="shared" si="64"/>
        <v>175.02083783675658</v>
      </c>
      <c r="BD21" s="118">
        <f t="shared" si="64"/>
        <v>187.16619214294175</v>
      </c>
      <c r="BE21" s="118">
        <f t="shared" si="64"/>
        <v>199.77144185211276</v>
      </c>
      <c r="BF21" s="118">
        <f t="shared" si="64"/>
        <v>212.80654740263878</v>
      </c>
      <c r="BG21" s="118">
        <f t="shared" si="64"/>
        <v>226.24113069977892</v>
      </c>
      <c r="BH21" s="118">
        <f t="shared" si="64"/>
        <v>240.03841416265772</v>
      </c>
      <c r="BI21" s="118">
        <f t="shared" si="64"/>
        <v>254.14355075470263</v>
      </c>
    </row>
    <row r="22" spans="1:61" s="126" customFormat="1" ht="16.5" customHeight="1" x14ac:dyDescent="0.25">
      <c r="A22" s="122" t="s">
        <v>128</v>
      </c>
      <c r="C22" s="123">
        <f t="shared" si="52"/>
        <v>0.34603007999999991</v>
      </c>
      <c r="D22" s="124">
        <f t="shared" ref="D22" si="65">D21-C21</f>
        <v>0.43253759999999986</v>
      </c>
      <c r="E22" s="124">
        <f t="shared" ref="E22" si="66">E21-D21</f>
        <v>0.54067199999999982</v>
      </c>
      <c r="F22" s="124">
        <f t="shared" ref="F22" si="67">F21-E21</f>
        <v>0.67584</v>
      </c>
      <c r="G22" s="124">
        <f t="shared" ref="G22" si="68">G21-F21</f>
        <v>0.84479999999999977</v>
      </c>
      <c r="H22" s="124">
        <f t="shared" ref="H22" si="69">H21-G21</f>
        <v>1.056</v>
      </c>
      <c r="I22" s="124">
        <f>I21-H21</f>
        <v>1.3200000000000003</v>
      </c>
      <c r="J22" s="127">
        <f t="shared" ref="J22:R22" si="70">I26*MIN(1,I28*$P$9*$P$5*J11)</f>
        <v>0.59256716542634047</v>
      </c>
      <c r="K22" s="127">
        <f t="shared" si="70"/>
        <v>0.70954267439225638</v>
      </c>
      <c r="L22" s="127">
        <f t="shared" si="70"/>
        <v>0.85572301623416591</v>
      </c>
      <c r="M22" s="127">
        <f t="shared" si="70"/>
        <v>0.65418465316714602</v>
      </c>
      <c r="N22" s="127">
        <f t="shared" si="70"/>
        <v>0.79805286807646314</v>
      </c>
      <c r="O22" s="127">
        <f t="shared" si="70"/>
        <v>0.97783453932780684</v>
      </c>
      <c r="P22" s="127">
        <f t="shared" si="70"/>
        <v>1.2024788003230928</v>
      </c>
      <c r="Q22" s="127">
        <f t="shared" si="70"/>
        <v>1.4831461710532476</v>
      </c>
      <c r="R22" s="127">
        <f t="shared" si="70"/>
        <v>1.1574614865567836</v>
      </c>
      <c r="S22" s="127">
        <f t="shared" ref="S22:BI22" si="71">R26*MIN(1,R28*$P$9*$P$5*S11)</f>
        <v>1.4699957192214683</v>
      </c>
      <c r="T22" s="127">
        <f t="shared" si="71"/>
        <v>1.8442899168195981</v>
      </c>
      <c r="U22" s="127">
        <f t="shared" si="71"/>
        <v>2.0876841145724341</v>
      </c>
      <c r="V22" s="127">
        <f t="shared" si="71"/>
        <v>2.3815499015644073</v>
      </c>
      <c r="W22" s="145">
        <f t="shared" si="71"/>
        <v>2.7383058655496337</v>
      </c>
      <c r="X22" s="127">
        <f t="shared" si="71"/>
        <v>2.5052914166772289</v>
      </c>
      <c r="Y22" s="127">
        <f t="shared" si="71"/>
        <v>2.8857638282735842</v>
      </c>
      <c r="Z22" s="127">
        <f t="shared" si="71"/>
        <v>3.0426919540763193</v>
      </c>
      <c r="AA22" s="127">
        <f t="shared" si="71"/>
        <v>3.2301708277375805</v>
      </c>
      <c r="AB22" s="127">
        <f t="shared" si="71"/>
        <v>3.6142814675153363</v>
      </c>
      <c r="AC22" s="127">
        <f t="shared" si="71"/>
        <v>4.0099929538238053</v>
      </c>
      <c r="AD22" s="145">
        <f t="shared" si="71"/>
        <v>4.4172731614093328</v>
      </c>
      <c r="AE22" s="127">
        <f t="shared" si="71"/>
        <v>4.8360617110038424</v>
      </c>
      <c r="AF22" s="127">
        <f t="shared" si="71"/>
        <v>5.0420490091412393</v>
      </c>
      <c r="AG22" s="127">
        <f t="shared" si="71"/>
        <v>5.553752474318788</v>
      </c>
      <c r="AH22" s="127">
        <f t="shared" si="71"/>
        <v>6.0457561545839464</v>
      </c>
      <c r="AI22" s="127">
        <f t="shared" si="71"/>
        <v>6.5144201992337001</v>
      </c>
      <c r="AJ22" s="145">
        <f t="shared" si="71"/>
        <v>7.0387976268128361</v>
      </c>
      <c r="AK22" s="127">
        <f t="shared" si="71"/>
        <v>7.6102041049211193</v>
      </c>
      <c r="AL22" s="127">
        <f t="shared" si="71"/>
        <v>8.2177384668757654</v>
      </c>
      <c r="AM22" s="127">
        <f t="shared" si="71"/>
        <v>9.0678338626761104</v>
      </c>
      <c r="AN22" s="127">
        <f t="shared" si="71"/>
        <v>9.8823573314234743</v>
      </c>
      <c r="AO22" s="127">
        <f t="shared" si="71"/>
        <v>10.775255359739258</v>
      </c>
      <c r="AP22" s="127">
        <f t="shared" si="71"/>
        <v>11.726695785334911</v>
      </c>
      <c r="AQ22" s="145">
        <f t="shared" si="71"/>
        <v>12.710294790985461</v>
      </c>
      <c r="AR22" s="127">
        <f t="shared" si="71"/>
        <v>13.732762324546623</v>
      </c>
      <c r="AS22" s="127">
        <f t="shared" si="71"/>
        <v>14.796788216514082</v>
      </c>
      <c r="AT22" s="127">
        <f t="shared" si="71"/>
        <v>15.900093852060609</v>
      </c>
      <c r="AU22" s="127">
        <f t="shared" si="71"/>
        <v>17.127657506371506</v>
      </c>
      <c r="AV22" s="127">
        <f t="shared" si="71"/>
        <v>18.444822949012369</v>
      </c>
      <c r="AW22" s="127">
        <f t="shared" si="71"/>
        <v>19.867138147596137</v>
      </c>
      <c r="AX22" s="127">
        <f t="shared" si="71"/>
        <v>21.383763935858504</v>
      </c>
      <c r="AY22" s="127">
        <f t="shared" si="71"/>
        <v>22.98501470750638</v>
      </c>
      <c r="AZ22" s="127">
        <f t="shared" si="71"/>
        <v>24.663795584325523</v>
      </c>
      <c r="BA22" s="127">
        <f t="shared" si="71"/>
        <v>26.415463731579674</v>
      </c>
      <c r="BB22" s="127">
        <f t="shared" si="71"/>
        <v>28.227881666154758</v>
      </c>
      <c r="BC22" s="127">
        <f t="shared" si="71"/>
        <v>30.093659743735635</v>
      </c>
      <c r="BD22" s="127">
        <f t="shared" si="71"/>
        <v>32.012492453781313</v>
      </c>
      <c r="BE22" s="127">
        <f t="shared" si="71"/>
        <v>33.989013645029495</v>
      </c>
      <c r="BF22" s="127">
        <f t="shared" si="71"/>
        <v>36.020120258032428</v>
      </c>
      <c r="BG22" s="127">
        <f t="shared" si="71"/>
        <v>38.098378881465663</v>
      </c>
      <c r="BH22" s="127">
        <f t="shared" si="71"/>
        <v>40.21274719445848</v>
      </c>
      <c r="BI22" s="127">
        <f t="shared" si="71"/>
        <v>42.333018258199687</v>
      </c>
    </row>
    <row r="23" spans="1:61" s="120" customFormat="1" x14ac:dyDescent="0.25">
      <c r="A23" s="120" t="s">
        <v>87</v>
      </c>
      <c r="C23" s="120">
        <f>C27+C34+C42</f>
        <v>6.5228940734183292</v>
      </c>
      <c r="D23" s="120">
        <f>D27+D34+D42</f>
        <v>8.1536175917729121</v>
      </c>
      <c r="E23" s="120">
        <f>E27+E34+E42</f>
        <v>10.192021989716139</v>
      </c>
      <c r="F23" s="120">
        <f>F27+F34+F42</f>
        <v>12.740027487145174</v>
      </c>
      <c r="G23" s="120">
        <f>G27+G34+G42</f>
        <v>15.925034358931468</v>
      </c>
      <c r="H23" s="120">
        <f>H27+H34+H42</f>
        <v>19.906292948664333</v>
      </c>
      <c r="I23" s="121">
        <f>I27+I34+I42</f>
        <v>24.882866185830416</v>
      </c>
      <c r="J23" s="120">
        <f>J27+J34+J42</f>
        <v>29.869303942305276</v>
      </c>
      <c r="K23" s="120">
        <f>K27+K34+K42</f>
        <v>36.102351137898857</v>
      </c>
      <c r="L23" s="120">
        <f>L27+L34+L42</f>
        <v>43.893660132390828</v>
      </c>
      <c r="M23" s="120">
        <f>M27+M34+M42</f>
        <v>53.632796375505784</v>
      </c>
      <c r="N23" s="120">
        <f>N27+N34+N42</f>
        <v>65.8067166793995</v>
      </c>
      <c r="O23" s="120">
        <f>O27+O34+O42</f>
        <v>81.024117059266615</v>
      </c>
      <c r="P23" s="121">
        <f>P27+P34+P42</f>
        <v>100.04586753410054</v>
      </c>
      <c r="Q23" s="120">
        <f>Q27+Q34+Q42</f>
        <v>120.79476108348075</v>
      </c>
      <c r="R23" s="120">
        <f>R27+R34+R42</f>
        <v>145.49141139679887</v>
      </c>
      <c r="S23" s="120">
        <f>S27+S34+S42</f>
        <v>175.11748563583441</v>
      </c>
      <c r="T23" s="120">
        <f>T27+T34+T42</f>
        <v>194.91760131679746</v>
      </c>
      <c r="U23" s="120">
        <f>U27+U34+U42</f>
        <v>218.88033138334123</v>
      </c>
      <c r="V23" s="120">
        <f>V27+V34+V42</f>
        <v>248.03877808330014</v>
      </c>
      <c r="W23" s="121">
        <f>W27+W34+W42</f>
        <v>283.68019030090414</v>
      </c>
      <c r="X23" s="120">
        <f>X27+X34+X42</f>
        <v>329.90626041213318</v>
      </c>
      <c r="Y23" s="120">
        <f>Y27+Y34+Y42</f>
        <v>356.11590497581454</v>
      </c>
      <c r="Z23" s="120">
        <f>Z27+Z34+Z42</f>
        <v>387.50675572886581</v>
      </c>
      <c r="AA23" s="120">
        <f>AA27+AA34+AA42</f>
        <v>433.4089856109677</v>
      </c>
      <c r="AB23" s="120">
        <f>AB27+AB34+AB42</f>
        <v>482.12534380602426</v>
      </c>
      <c r="AC23" s="120">
        <f>AC27+AC34+AC42</f>
        <v>534.05415559908761</v>
      </c>
      <c r="AD23" s="121">
        <f>AD27+AD34+AD42</f>
        <v>589.68676861693302</v>
      </c>
      <c r="AE23" s="120">
        <f>AE27+AE34+AE42</f>
        <v>628.0204119038475</v>
      </c>
      <c r="AF23" s="120">
        <f>AF27+AF34+AF42</f>
        <v>686.20588321169225</v>
      </c>
      <c r="AG23" s="120">
        <f>AG27+AG34+AG42</f>
        <v>743.72107257391633</v>
      </c>
      <c r="AH23" s="120">
        <f>AH27+AH34+AH42</f>
        <v>807.74010532953059</v>
      </c>
      <c r="AI23" s="120">
        <f>AI27+AI34+AI42</f>
        <v>878.05551639277223</v>
      </c>
      <c r="AJ23" s="121">
        <f>AJ27+AJ34+AJ42</f>
        <v>953.8356105409008</v>
      </c>
      <c r="AK23" s="120">
        <f>AK27+AK34+AK42</f>
        <v>1033.9617330886699</v>
      </c>
      <c r="AL23" s="120">
        <f>AL27+AL34+AL42</f>
        <v>1128.7624424759415</v>
      </c>
      <c r="AM23" s="120">
        <f>AM27+AM34+AM42</f>
        <v>1234.2645283311167</v>
      </c>
      <c r="AN23" s="120">
        <f>AN27+AN34+AN42</f>
        <v>1347.7450893463376</v>
      </c>
      <c r="AO23" s="120">
        <f>AO27+AO34+AO42</f>
        <v>1467.1917733369032</v>
      </c>
      <c r="AP23" s="120">
        <f>AP27+AP34+AP42</f>
        <v>1593.2279581398443</v>
      </c>
      <c r="AQ23" s="121">
        <f>AQ27+AQ34+AQ42</f>
        <v>1726.365948092289</v>
      </c>
      <c r="AR23" s="120">
        <f>AR27+AR34+AR42</f>
        <v>1866.6170016998919</v>
      </c>
      <c r="AS23" s="120">
        <f>AS27+AS34+AS42</f>
        <v>2023.6228507188223</v>
      </c>
      <c r="AT23" s="120">
        <f>AT27+AT34+AT42</f>
        <v>2193.8894415620407</v>
      </c>
      <c r="AU23" s="120">
        <f>AU27+AU34+AU42</f>
        <v>2379.0340845911915</v>
      </c>
      <c r="AV23" s="120">
        <f>AV27+AV34+AV42</f>
        <v>2580.3574771486469</v>
      </c>
      <c r="AW23" s="120">
        <f>AW27+AW34+AW42</f>
        <v>2796.2096806798945</v>
      </c>
      <c r="AX23" s="120">
        <f>AX27+AX34+AX42</f>
        <v>3026.4112843235448</v>
      </c>
      <c r="AY23" s="120">
        <f>AY27+AY34+AY42</f>
        <v>3270.9434845306323</v>
      </c>
      <c r="AZ23" s="120">
        <f>AZ27+AZ34+AZ42</f>
        <v>3529.7537497176309</v>
      </c>
      <c r="BA23" s="120">
        <f>BA27+BA34+BA42</f>
        <v>3806.2259949703962</v>
      </c>
      <c r="BB23" s="120">
        <f>BB27+BB34+BB42</f>
        <v>4098.6626622332597</v>
      </c>
      <c r="BC23" s="120">
        <f>BC27+BC34+BC42</f>
        <v>4408.6019037003189</v>
      </c>
      <c r="BD23" s="120">
        <f>BD27+BD34+BD42</f>
        <v>4737.2464167926328</v>
      </c>
      <c r="BE23" s="120">
        <f>BE27+BE34+BE42</f>
        <v>5085.029594362647</v>
      </c>
      <c r="BF23" s="120">
        <f>BF27+BF34+BF42</f>
        <v>5452.1046175167276</v>
      </c>
      <c r="BG23" s="120">
        <f>BG27+BG34+BG42</f>
        <v>5838.5716660488997</v>
      </c>
      <c r="BH23" s="120">
        <f>BH27+BH34+BH42</f>
        <v>6241.1985550284871</v>
      </c>
      <c r="BI23" s="120">
        <f>BI27+BI34+BI42</f>
        <v>6658.8760681293306</v>
      </c>
    </row>
    <row r="24" spans="1:61" s="86" customFormat="1" x14ac:dyDescent="0.25">
      <c r="A24" s="86" t="s">
        <v>93</v>
      </c>
      <c r="C24" s="86">
        <f>$B$5*$B$8-(C17+C28+C35+C43+C50+C57+C65+C69)</f>
        <v>42876.913780492796</v>
      </c>
      <c r="D24" s="86">
        <f>$B$5*$B$8-(D17+D28+D35+D43+D50+D57+D65+D69)</f>
        <v>42871.142225616</v>
      </c>
      <c r="E24" s="86">
        <f>$B$5*$B$8-(E17+E28+E35+E43+E50+E57+E65+E69)</f>
        <v>42863.92778202</v>
      </c>
      <c r="F24" s="86">
        <f>$B$5*$B$8-(F17+F28+F35+F43+F50+F57+F65+F69)</f>
        <v>42854.909727525002</v>
      </c>
      <c r="G24" s="86">
        <f>$B$5*$B$8-(G17+G28+G35+G43+G50+G57+G65+G69)</f>
        <v>42843.637159406251</v>
      </c>
      <c r="H24" s="86">
        <f>$B$5*$B$8-(H17+H28+H35+H43+H50+H57+H65+H69)</f>
        <v>42829.546449257818</v>
      </c>
      <c r="I24" s="86">
        <f>$B$5*$B$8-(I17+I28+I35+I43+I50+I57+I65+I69)</f>
        <v>42811.932061572275</v>
      </c>
      <c r="J24" s="86">
        <f>$B$5*$B$8-(J17+J28+J35+J43+J50+J57+J65+J69)</f>
        <v>42791.091595097932</v>
      </c>
      <c r="K24" s="86">
        <f>$B$5*$B$8-(K17+K28+K35+K43+K50+K57+K65+K69)</f>
        <v>42766.110299003594</v>
      </c>
      <c r="L24" s="86">
        <f>$B$5*$B$8-(L17+L28+L35+L43+L50+L57+L65+L69)</f>
        <v>42735.958039291269</v>
      </c>
      <c r="M24" s="86">
        <f>$B$5*$B$8-(M17+M28+M35+M43+M50+M57+M65+M69)</f>
        <v>42713.231088939399</v>
      </c>
      <c r="N24" s="86">
        <f>$B$5*$B$8-(N17+N28+N35+N43+N50+N57+N65+N69)</f>
        <v>42685.502385155189</v>
      </c>
      <c r="O24" s="86">
        <f>$B$5*$B$8-(O17+O28+O35+O43+O50+O57+O65+O69)</f>
        <v>42651.528769528668</v>
      </c>
      <c r="P24" s="86">
        <f>$B$5*$B$8-(P17+P28+P35+P43+P50+P57+P65+P69)</f>
        <v>42609.759962612035</v>
      </c>
      <c r="Q24" s="86">
        <f>$B$5*$B$8-(Q17+Q28+Q35+Q43+Q50+Q57+Q65+Q69)</f>
        <v>42556.046649075623</v>
      </c>
      <c r="R24" s="86">
        <f>$B$5*$B$8-(R17+R28+R35+R43+R50+R57+R65+R69)</f>
        <v>42516.978000062954</v>
      </c>
      <c r="S24" s="86">
        <f>$B$5*$B$8-(S17+S28+S35+S43+S50+S57+S65+S69)</f>
        <v>42469.964890884192</v>
      </c>
      <c r="T24" s="86">
        <f>$B$5*$B$8-(T17+T28+T35+T43+T50+T57+T65+T69)</f>
        <v>42413.44115387035</v>
      </c>
      <c r="U24" s="86">
        <f>$B$5*$B$8-(U17+U28+U35+U43+U50+U57+U65+U69)</f>
        <v>42350.610041315907</v>
      </c>
      <c r="V24" s="86">
        <f>$B$5*$B$8-(V17+V28+V35+V43+V50+V57+V65+V69)</f>
        <v>42280.159011392258</v>
      </c>
      <c r="W24" s="99">
        <f>$B$5*$B$8-(W17+W28+W35+W43+W50+W57+W65+W69)</f>
        <v>42200.455417573437</v>
      </c>
      <c r="X24" s="86">
        <f>$B$5*$B$8-(X17+X28+X35+X43+X50+X57+X65+X69)</f>
        <v>42128.623267286326</v>
      </c>
      <c r="Y24" s="86">
        <f>$B$5*$B$8-(Y17+Y28+Y35+Y43+Y50+Y57+Y65+Y69)</f>
        <v>42045.228027468729</v>
      </c>
      <c r="Z24" s="86">
        <f>$B$5*$B$8-(Z17+Z28+Z35+Z43+Z50+Z57+Z65+Z69)</f>
        <v>41955.385034371458</v>
      </c>
      <c r="AA24" s="86">
        <f>$B$5*$B$8-(AA17+AA28+AA35+AA43+AA50+AA57+AA65+AA69)</f>
        <v>41857.833124272314</v>
      </c>
      <c r="AB24" s="86">
        <f>$B$5*$B$8-(AB17+AB28+AB35+AB43+AB50+AB57+AB65+AB69)</f>
        <v>41748.978947563679</v>
      </c>
      <c r="AC24" s="86">
        <f>$B$5*$B$8-(AC17+AC28+AC35+AC43+AC50+AC57+AC65+AC69)</f>
        <v>41628.203603707007</v>
      </c>
      <c r="AD24" s="99">
        <f>$B$5*$B$8-(AD17+AD28+AD35+AD43+AD50+AD57+AD65+AD69)</f>
        <v>41494.806055773734</v>
      </c>
      <c r="AE24" s="86">
        <f>$B$5*$B$8-(AE17+AE28+AE35+AE43+AE50+AE57+AE65+AE69)</f>
        <v>41347.986832093091</v>
      </c>
      <c r="AF24" s="86">
        <f>$B$5*$B$8-(AF17+AF28+AF35+AF43+AF50+AF57+AF65+AF69)</f>
        <v>41192.178484162883</v>
      </c>
      <c r="AG24" s="86">
        <f>$B$5*$B$8-(AG17+AG28+AG35+AG43+AG50+AG57+AG65+AG69)</f>
        <v>41022.575695718733</v>
      </c>
      <c r="AH24" s="86">
        <f>$B$5*$B$8-(AH17+AH28+AH35+AH43+AH50+AH57+AH65+AH69)</f>
        <v>40839.513683931917</v>
      </c>
      <c r="AI24" s="86">
        <f>$B$5*$B$8-(AI17+AI28+AI35+AI43+AI50+AI57+AI65+AI69)</f>
        <v>40641.580860615672</v>
      </c>
      <c r="AJ24" s="99">
        <f>$B$5*$B$8-(AJ17+AJ28+AJ35+AJ43+AJ50+AJ57+AJ65+AJ69)</f>
        <v>40427.460136473332</v>
      </c>
      <c r="AK24" s="86">
        <f>$B$5*$B$8-(AK17+AK28+AK35+AK43+AK50+AK57+AK65+AK69)</f>
        <v>40196.093229741986</v>
      </c>
      <c r="AL24" s="86">
        <f>$B$5*$B$8-(AL17+AL28+AL35+AL43+AL50+AL57+AL65+AL69)</f>
        <v>39946.72589642668</v>
      </c>
      <c r="AM24" s="86">
        <f>$B$5*$B$8-(AM17+AM28+AM35+AM43+AM50+AM57+AM65+AM69)</f>
        <v>39676.183713076076</v>
      </c>
      <c r="AN24" s="86">
        <f>$B$5*$B$8-(AN17+AN28+AN35+AN43+AN50+AN57+AN65+AN69)</f>
        <v>39382.358276016479</v>
      </c>
      <c r="AO24" s="86">
        <f>$B$5*$B$8-(AO17+AO28+AO35+AO43+AO50+AO57+AO65+AO69)</f>
        <v>39063.893996176208</v>
      </c>
      <c r="AP24" s="86">
        <f>$B$5*$B$8-(AP17+AP28+AP35+AP43+AP50+AP57+AP65+AP69)</f>
        <v>38720.008652742035</v>
      </c>
      <c r="AQ24" s="99">
        <f>$B$5*$B$8-(AQ17+AQ28+AQ35+AQ43+AQ50+AQ57+AQ65+AQ69)</f>
        <v>38349.869850792245</v>
      </c>
      <c r="AR24" s="86">
        <f>$B$5*$B$8-(AR17+AR28+AR35+AR43+AR50+AR57+AR65+AR69)</f>
        <v>37952.634394247172</v>
      </c>
      <c r="AS24" s="86">
        <f>$B$5*$B$8-(AS17+AS28+AS35+AS43+AS50+AS57+AS65+AS69)</f>
        <v>37527.576198529561</v>
      </c>
      <c r="AT24" s="86">
        <f>$B$5*$B$8-(AT17+AT28+AT35+AT43+AT50+AT57+AT65+AT69)</f>
        <v>37071.926234164945</v>
      </c>
      <c r="AU24" s="86">
        <f>$B$5*$B$8-(AU17+AU28+AU35+AU43+AU50+AU57+AU65+AU69)</f>
        <v>36583.935988903933</v>
      </c>
      <c r="AV24" s="86">
        <f>$B$5*$B$8-(AV17+AV28+AV35+AV43+AV50+AV57+AV65+AV69)</f>
        <v>36061.72940490731</v>
      </c>
      <c r="AW24" s="86">
        <f>$B$5*$B$8-(AW17+AW28+AW35+AW43+AW50+AW57+AW65+AW69)</f>
        <v>35503.416486254122</v>
      </c>
      <c r="AX24" s="86">
        <f>$B$5*$B$8-(AX17+AX28+AX35+AX43+AX50+AX57+AX65+AX69)</f>
        <v>34907.766504997679</v>
      </c>
      <c r="AY24" s="86">
        <f>$B$5*$B$8-(AY17+AY28+AY35+AY43+AY50+AY57+AY65+AY69)</f>
        <v>34273.894954230142</v>
      </c>
      <c r="AZ24" s="86">
        <f>$B$5*$B$8-(AZ17+AZ28+AZ35+AZ43+AZ50+AZ57+AZ65+AZ69)</f>
        <v>33601.247113889985</v>
      </c>
      <c r="BA24" s="86">
        <f>$B$5*$B$8-(BA17+BA28+BA35+BA43+BA50+BA57+BA65+BA69)</f>
        <v>32889.622345917334</v>
      </c>
      <c r="BB24" s="86">
        <f>$B$5*$B$8-(BB17+BB28+BB35+BB43+BB50+BB57+BB65+BB69)</f>
        <v>32138.510332690596</v>
      </c>
      <c r="BC24" s="86">
        <f>$B$5*$B$8-(BC17+BC28+BC35+BC43+BC50+BC57+BC65+BC69)</f>
        <v>31348.160858768213</v>
      </c>
      <c r="BD24" s="86">
        <f>$B$5*$B$8-(BD17+BD28+BD35+BD43+BD50+BD57+BD65+BD69)</f>
        <v>30518.951488931398</v>
      </c>
      <c r="BE24" s="86">
        <f>$B$5*$B$8-(BE17+BE28+BE35+BE43+BE50+BE57+BE65+BE69)</f>
        <v>29651.496727420148</v>
      </c>
      <c r="BF24" s="86">
        <f>$B$5*$B$8-(BF17+BF28+BF35+BF43+BF50+BF57+BF65+BF69)</f>
        <v>28746.824297163676</v>
      </c>
      <c r="BG24" s="86">
        <f>$B$5*$B$8-(BG17+BG28+BG35+BG43+BG50+BG57+BG65+BG69)</f>
        <v>27806.440136226629</v>
      </c>
      <c r="BH24" s="86">
        <f>$B$5*$B$8-(BH17+BH28+BH35+BH43+BH50+BH57+BH65+BH69)</f>
        <v>26832.340775148281</v>
      </c>
      <c r="BI24" s="86">
        <f>$B$5*$B$8-(BI17+BI28+BI35+BI43+BI50+BI57+BI65+BI69)</f>
        <v>25827.544976304955</v>
      </c>
    </row>
    <row r="25" spans="1:61" s="86" customFormat="1" x14ac:dyDescent="0.25">
      <c r="A25" s="86" t="s">
        <v>124</v>
      </c>
      <c r="C25" s="86">
        <f>$B$5*$B$7-(C19+C30+C37+C45+C52+C59+C66+C70)</f>
        <v>19129.699994373714</v>
      </c>
      <c r="D25" s="86">
        <f>$B$5*$B$7-(D19+D30+D37+D45+D52+D59+D66+D70)</f>
        <v>19127.124992967139</v>
      </c>
      <c r="E25" s="86">
        <f>$B$5*$B$7-(E19+E30+E37+E45+E52+E59+E66+E70)</f>
        <v>19123.906241208926</v>
      </c>
      <c r="F25" s="86">
        <f>$B$5*$B$7-(F19+F30+F37+F45+F52+F59+F66+F70)</f>
        <v>19119.882801511158</v>
      </c>
      <c r="G25" s="86">
        <f>$B$5*$B$7-(G19+G30+G37+G45+G52+G59+G66+G70)</f>
        <v>19114.853501888945</v>
      </c>
      <c r="H25" s="86">
        <f>$B$5*$B$7-(H19+H30+H37+H45+H52+H59+H66+H70)</f>
        <v>19108.566877361183</v>
      </c>
      <c r="I25" s="86">
        <f>$B$5*$B$7-(I19+I30+I37+I45+I52+I59+I66+I70)</f>
        <v>19100.700596701477</v>
      </c>
      <c r="J25" s="86">
        <f>$B$5*$B$7-(J19+J30+J37+J45+J52+J59+J66+J70)</f>
        <v>19098.264382945392</v>
      </c>
      <c r="K25" s="86">
        <f>$B$5*$B$7-(K19+K30+K37+K45+K52+K59+K66+K70)</f>
        <v>19095.358129092718</v>
      </c>
      <c r="L25" s="86">
        <f>$B$5*$B$7-(L19+L30+L37+L45+L52+L59+L66+L70)</f>
        <v>19091.86448469714</v>
      </c>
      <c r="M25" s="86">
        <f>$B$5*$B$7-(M19+M30+M37+M45+M52+M59+M66+M70)</f>
        <v>19089.35106291483</v>
      </c>
      <c r="N25" s="86">
        <f>$B$5*$B$7-(N19+N30+N37+N45+N52+N59+N66+N70)</f>
        <v>19086.297038117591</v>
      </c>
      <c r="O25" s="86">
        <f>$B$5*$B$7-(O19+O30+O37+O45+O52+O59+O66+O70)</f>
        <v>19082.567477354751</v>
      </c>
      <c r="P25" s="86">
        <f>$B$5*$B$7-(P19+P30+P37+P45+P52+P59+P66+P70)</f>
        <v>19077.979895857261</v>
      </c>
      <c r="Q25" s="86">
        <f>$B$5*$B$7-(Q19+Q30+Q37+Q45+Q52+Q59+Q66+Q70)</f>
        <v>19071.34456150559</v>
      </c>
      <c r="R25" s="86">
        <f>$B$5*$B$7-(R19+R30+R37+R45+R52+R59+R66+R70)</f>
        <v>19066.51603592914</v>
      </c>
      <c r="S25" s="86">
        <f>$B$5*$B$7-(S19+S30+S37+S45+S52+S59+S66+S70)</f>
        <v>19060.716948128011</v>
      </c>
      <c r="T25" s="86">
        <f>$B$5*$B$7-(T19+T30+T37+T45+T52+T59+T66+T70)</f>
        <v>19053.759353614463</v>
      </c>
      <c r="U25" s="86">
        <f>$B$5*$B$7-(U19+U30+U37+U45+U52+U59+U66+U70)</f>
        <v>19046.103107989537</v>
      </c>
      <c r="V25" s="86">
        <f>$B$5*$B$7-(V19+V30+V37+V45+V52+V59+V66+V70)</f>
        <v>19037.607990249871</v>
      </c>
      <c r="W25" s="99">
        <f>$B$5*$B$7-(W19+W30+W37+W45+W52+W59+W66+W70)</f>
        <v>19028.099193080383</v>
      </c>
      <c r="X25" s="86">
        <f>$B$5*$B$7-(X19+X30+X37+X45+X52+X59+X66+X70)</f>
        <v>19019.641558061187</v>
      </c>
      <c r="Y25" s="86">
        <f>$B$5*$B$7-(Y19+Y30+Y37+Y45+Y52+Y59+Y66+Y70)</f>
        <v>19009.902944574278</v>
      </c>
      <c r="Z25" s="86">
        <f>$B$5*$B$7-(Z19+Z30+Z37+Z45+Z52+Z59+Z66+Z70)</f>
        <v>18999.624815596762</v>
      </c>
      <c r="AA25" s="86">
        <f>$B$5*$B$7-(AA19+AA30+AA37+AA45+AA52+AA59+AA66+AA70)</f>
        <v>18988.727614735413</v>
      </c>
      <c r="AB25" s="86">
        <f>$B$5*$B$7-(AB19+AB30+AB37+AB45+AB52+AB59+AB66+AB70)</f>
        <v>18976.524295144409</v>
      </c>
      <c r="AC25" s="86">
        <f>$B$5*$B$7-(AC19+AC30+AC37+AC45+AC52+AC59+AC66+AC70)</f>
        <v>18962.972726960837</v>
      </c>
      <c r="AD25" s="99">
        <f>$B$5*$B$7-(AD19+AD30+AD37+AD45+AD52+AD59+AD66+AD70)</f>
        <v>18948.030337217755</v>
      </c>
      <c r="AE25" s="86">
        <f>$B$5*$B$7-(AE19+AE30+AE37+AE45+AE52+AE59+AE66+AE70)</f>
        <v>18931.695451212738</v>
      </c>
      <c r="AF25" s="86">
        <f>$B$5*$B$7-(AF19+AF30+AF37+AF45+AF52+AF59+AF66+AF70)</f>
        <v>18914.680102875962</v>
      </c>
      <c r="AG25" s="86">
        <f>$B$5*$B$7-(AG19+AG30+AG37+AG45+AG52+AG59+AG66+AG70)</f>
        <v>18895.935957191024</v>
      </c>
      <c r="AH25" s="86">
        <f>$B$5*$B$7-(AH19+AH30+AH37+AH45+AH52+AH59+AH66+AH70)</f>
        <v>18875.537127743031</v>
      </c>
      <c r="AI25" s="86">
        <f>$B$5*$B$7-(AI19+AI30+AI37+AI45+AI52+AI59+AI66+AI70)</f>
        <v>18853.578746919218</v>
      </c>
      <c r="AJ25" s="99">
        <f>$B$5*$B$7-(AJ19+AJ30+AJ37+AJ45+AJ52+AJ59+AJ66+AJ70)</f>
        <v>18829.869914707291</v>
      </c>
      <c r="AK25" s="86">
        <f>$B$5*$B$7-(AK19+AK30+AK37+AK45+AK52+AK59+AK66+AK70)</f>
        <v>18804.347288753423</v>
      </c>
      <c r="AL25" s="86">
        <f>$B$5*$B$7-(AL19+AL30+AL37+AL45+AL52+AL59+AL66+AL70)</f>
        <v>18776.802061289938</v>
      </c>
      <c r="AM25" s="86">
        <f>$B$5*$B$7-(AM19+AM30+AM37+AM45+AM52+AM59+AM66+AM70)</f>
        <v>18746.41864819032</v>
      </c>
      <c r="AN25" s="86">
        <f>$B$5*$B$7-(AN19+AN30+AN37+AN45+AN52+AN59+AN66+AN70)</f>
        <v>18713.322523111667</v>
      </c>
      <c r="AO25" s="86">
        <f>$B$5*$B$7-(AO19+AO30+AO37+AO45+AO52+AO59+AO66+AO70)</f>
        <v>18677.228322404771</v>
      </c>
      <c r="AP25" s="86">
        <f>$B$5*$B$7-(AP19+AP30+AP37+AP45+AP52+AP59+AP66+AP70)</f>
        <v>18637.91573716329</v>
      </c>
      <c r="AQ25" s="99">
        <f>$B$5*$B$7-(AQ19+AQ30+AQ37+AQ45+AQ52+AQ59+AQ66+AQ70)</f>
        <v>18595.273634215675</v>
      </c>
      <c r="AR25" s="86">
        <f>$B$5*$B$7-(AR19+AR30+AR37+AR45+AR52+AR59+AR66+AR70)</f>
        <v>18549.163884140751</v>
      </c>
      <c r="AS25" s="86">
        <f>$B$5*$B$7-(AS19+AS30+AS37+AS45+AS52+AS59+AS66+AS70)</f>
        <v>18499.434327274579</v>
      </c>
      <c r="AT25" s="86">
        <f>$B$5*$B$7-(AT19+AT30+AT37+AT45+AT52+AT59+AT66+AT70)</f>
        <v>18445.934964522308</v>
      </c>
      <c r="AU25" s="86">
        <f>$B$5*$B$7-(AU19+AU30+AU37+AU45+AU52+AU59+AU66+AU70)</f>
        <v>18388.201527808153</v>
      </c>
      <c r="AV25" s="86">
        <f>$B$5*$B$7-(AV19+AV30+AV37+AV45+AV52+AV59+AV66+AV70)</f>
        <v>18325.916717120817</v>
      </c>
      <c r="AW25" s="86">
        <f>$B$5*$B$7-(AW19+AW30+AW37+AW45+AW52+AW59+AW66+AW70)</f>
        <v>18258.700090015991</v>
      </c>
      <c r="AX25" s="86">
        <f>$B$5*$B$7-(AX19+AX30+AX37+AX45+AX52+AX59+AX66+AX70)</f>
        <v>18186.188693252061</v>
      </c>
      <c r="AY25" s="86">
        <f>$B$5*$B$7-(AY19+AY30+AY37+AY45+AY52+AY59+AY66+AY70)</f>
        <v>18108.049430529565</v>
      </c>
      <c r="AZ25" s="86">
        <f>$B$5*$B$7-(AZ19+AZ30+AZ37+AZ45+AZ52+AZ59+AZ66+AZ70)</f>
        <v>18023.968913979723</v>
      </c>
      <c r="BA25" s="86">
        <f>$B$5*$B$7-(BA19+BA30+BA37+BA45+BA52+BA59+BA66+BA70)</f>
        <v>17933.645667346369</v>
      </c>
      <c r="BB25" s="86">
        <f>$B$5*$B$7-(BB19+BB30+BB37+BB45+BB52+BB59+BB66+BB70)</f>
        <v>17836.83292796879</v>
      </c>
      <c r="BC25" s="86">
        <f>$B$5*$B$7-(BC19+BC30+BC37+BC45+BC52+BC59+BC66+BC70)</f>
        <v>17733.285274999365</v>
      </c>
      <c r="BD25" s="86">
        <f>$B$5*$B$7-(BD19+BD30+BD37+BD45+BD52+BD59+BD66+BD70)</f>
        <v>17622.754493577406</v>
      </c>
      <c r="BE25" s="86">
        <f>$B$5*$B$7-(BE19+BE30+BE37+BE45+BE52+BE59+BE66+BE70)</f>
        <v>17504.967431918867</v>
      </c>
      <c r="BF25" s="86">
        <f>$B$5*$B$7-(BF19+BF30+BF37+BF45+BF52+BF59+BF66+BF70)</f>
        <v>17379.647575871764</v>
      </c>
      <c r="BG25" s="86">
        <f>$B$5*$B$7-(BG19+BG30+BG37+BG45+BG52+BG59+BG66+BG70)</f>
        <v>17246.530691511038</v>
      </c>
      <c r="BH25" s="86">
        <f>$B$5*$B$7-(BH19+BH30+BH37+BH45+BH52+BH59+BH66+BH70)</f>
        <v>17105.374592501295</v>
      </c>
      <c r="BI25" s="86">
        <f>$B$5*$B$7-(BI19+BI30+BI37+BI45+BI52+BI59+BI66+BI70)</f>
        <v>16956.034859850541</v>
      </c>
    </row>
    <row r="26" spans="1:61" s="86" customFormat="1" x14ac:dyDescent="0.25">
      <c r="A26" s="86" t="s">
        <v>125</v>
      </c>
      <c r="C26" s="86">
        <f>$B$5*$B$6-(C21+C32+C39+C47+C54+C61+C67+C71)</f>
        <v>3957.868964353182</v>
      </c>
      <c r="D26" s="86">
        <f>$B$5*$B$6-(D21+D32+D39+D47+D54+D61+D67+D71)</f>
        <v>3957.3362054414774</v>
      </c>
      <c r="E26" s="86">
        <f>$B$5*$B$6-(E21+E32+E39+E47+E54+E61+E67+E71)</f>
        <v>3956.6702568018468</v>
      </c>
      <c r="F26" s="86">
        <f>$B$5*$B$6-(F21+F32+F39+F47+F54+F61+F67+F71)</f>
        <v>3955.8378210023084</v>
      </c>
      <c r="G26" s="86">
        <f>$B$5*$B$6-(G21+G32+G39+G47+G54+G61+G67+G71)</f>
        <v>3954.7972762528857</v>
      </c>
      <c r="H26" s="86">
        <f>$B$5*$B$6-(H21+H32+H39+H47+H54+H61+H67+H71)</f>
        <v>3953.4965953161068</v>
      </c>
      <c r="I26" s="86">
        <f>$B$5*$B$6-(I21+I32+I39+I47+I54+I61+I67+I71)</f>
        <v>3951.8607441451336</v>
      </c>
      <c r="J26" s="86">
        <f>$B$5*$B$6-(J21+J32+J39+J47+J54+J61+J67+J71)</f>
        <v>3951.3111189851129</v>
      </c>
      <c r="K26" s="86">
        <f>$B$5*$B$6-(K21+K32+K39+K47+K54+K61+K67+K71)</f>
        <v>3950.6552538174778</v>
      </c>
      <c r="L26" s="86">
        <f>$B$5*$B$6-(L21+L32+L39+L47+L54+L61+L67+L71)</f>
        <v>3949.8666276846902</v>
      </c>
      <c r="M26" s="86">
        <f>$B$5*$B$6-(M21+M32+M39+M47+M54+M61+M67+M71)</f>
        <v>3949.2963141358309</v>
      </c>
      <c r="N26" s="86">
        <f>$B$5*$B$6-(N21+N32+N39+N47+N54+N61+N67+N71)</f>
        <v>3948.6031001481397</v>
      </c>
      <c r="O26" s="86">
        <f>$B$5*$B$6-(O21+O32+O39+O47+O54+O61+O67+O71)</f>
        <v>3947.7563142092931</v>
      </c>
      <c r="P26" s="86">
        <f>$B$5*$B$6-(P21+P32+P39+P47+P54+P61+P67+P71)</f>
        <v>3946.6916939035714</v>
      </c>
      <c r="Q26" s="86">
        <f>$B$5*$B$6-(Q21+Q32+Q39+Q47+Q54+Q61+Q67+Q71)</f>
        <v>3945.1761074125184</v>
      </c>
      <c r="R26" s="86">
        <f>$B$5*$B$6-(R21+R32+R39+R47+R54+R61+R67+R71)</f>
        <v>3943.9780955259616</v>
      </c>
      <c r="S26" s="86">
        <f>$B$5*$B$6-(S21+S32+S39+S47+S54+S61+S67+S71)</f>
        <v>3942.4574118067399</v>
      </c>
      <c r="T26" s="86">
        <f>$B$5*$B$6-(T21+T32+T39+T47+T54+T61+T67+T71)</f>
        <v>3940.5497618899203</v>
      </c>
      <c r="U26" s="86">
        <f>$B$5*$B$6-(U21+U32+U39+U47+U54+U61+U67+U71)</f>
        <v>3938.3828777753479</v>
      </c>
      <c r="V26" s="86">
        <f>$B$5*$B$6-(V21+V32+V39+V47+V54+V61+V67+V71)</f>
        <v>3935.9023278737836</v>
      </c>
      <c r="W26" s="99">
        <f>$B$5*$B$6-(W21+W32+W39+W47+W54+W61+W67+W71)</f>
        <v>3933.0402720082338</v>
      </c>
      <c r="X26" s="86">
        <f>$B$5*$B$6-(X21+X32+X39+X47+X54+X61+X67+X71)</f>
        <v>3930.4460955167428</v>
      </c>
      <c r="Y26" s="86">
        <f>$B$5*$B$6-(Y21+Y32+Y39+Y47+Y54+Y61+Y67+Y71)</f>
        <v>3927.4539002873103</v>
      </c>
      <c r="Z26" s="86">
        <f>$B$5*$B$6-(Z21+Z32+Z39+Z47+Z54+Z61+Z67+Z71)</f>
        <v>3924.2828498807989</v>
      </c>
      <c r="AA26" s="86">
        <f>$B$5*$B$6-(AA21+AA32+AA39+AA47+AA54+AA61+AA67+AA71)</f>
        <v>3920.9545513550861</v>
      </c>
      <c r="AB26" s="86">
        <f>$B$5*$B$6-(AB21+AB32+AB39+AB47+AB54+AB61+AB67+AB71)</f>
        <v>3917.2205619573597</v>
      </c>
      <c r="AC26" s="86">
        <f>$B$5*$B$6-(AC21+AC32+AC39+AC47+AC54+AC61+AC67+AC71)</f>
        <v>3913.0638938226366</v>
      </c>
      <c r="AD26" s="99">
        <f>$B$5*$B$6-(AD21+AD32+AD39+AD47+AD54+AD61+AD67+AD71)</f>
        <v>3908.4662488411786</v>
      </c>
      <c r="AE26" s="86">
        <f>$B$5*$B$6-(AE21+AE32+AE39+AE47+AE54+AE61+AE67+AE71)</f>
        <v>3903.4911421766387</v>
      </c>
      <c r="AF26" s="86">
        <f>$B$5*$B$6-(AF21+AF32+AF39+AF47+AF54+AF61+AF67+AF71)</f>
        <v>3898.3405811531329</v>
      </c>
      <c r="AG26" s="86">
        <f>$B$5*$B$6-(AG21+AG32+AG39+AG47+AG54+AG61+AG67+AG71)</f>
        <v>3892.649016580137</v>
      </c>
      <c r="AH26" s="86">
        <f>$B$5*$B$6-(AH21+AH32+AH39+AH47+AH54+AH61+AH67+AH71)</f>
        <v>3886.430358245851</v>
      </c>
      <c r="AI26" s="86">
        <f>$B$5*$B$6-(AI21+AI32+AI39+AI47+AI54+AI61+AI67+AI71)</f>
        <v>3879.7202176608762</v>
      </c>
      <c r="AJ26" s="99">
        <f>$B$5*$B$6-(AJ21+AJ32+AJ39+AJ47+AJ54+AJ61+AJ67+AJ71)</f>
        <v>3872.4581497307918</v>
      </c>
      <c r="AK26" s="86">
        <f>$B$5*$B$6-(AK21+AK32+AK39+AK47+AK54+AK61+AK67+AK71)</f>
        <v>3864.8479456258706</v>
      </c>
      <c r="AL26" s="86">
        <f>$B$5*$B$6-(AL21+AL32+AL39+AL47+AL54+AL61+AL67+AL71)</f>
        <v>3856.6302071589948</v>
      </c>
      <c r="AM26" s="86">
        <f>$B$5*$B$6-(AM21+AM32+AM39+AM47+AM54+AM61+AM67+AM71)</f>
        <v>3847.5623732963186</v>
      </c>
      <c r="AN26" s="86">
        <f>$B$5*$B$6-(AN21+AN32+AN39+AN47+AN54+AN61+AN67+AN71)</f>
        <v>3837.6800159648951</v>
      </c>
      <c r="AO26" s="86">
        <f>$B$5*$B$6-(AO21+AO32+AO39+AO47+AO54+AO61+AO67+AO71)</f>
        <v>3826.9047606051558</v>
      </c>
      <c r="AP26" s="86">
        <f>$B$5*$B$6-(AP21+AP32+AP39+AP47+AP54+AP61+AP67+AP71)</f>
        <v>3815.178064819821</v>
      </c>
      <c r="AQ26" s="99">
        <f>$B$5*$B$6-(AQ21+AQ32+AQ39+AQ47+AQ54+AQ61+AQ67+AQ71)</f>
        <v>3802.4677700288357</v>
      </c>
      <c r="AR26" s="86">
        <f>$B$5*$B$6-(AR21+AR32+AR39+AR47+AR54+AR61+AR67+AR71)</f>
        <v>3788.7350077042888</v>
      </c>
      <c r="AS26" s="86">
        <f>$B$5*$B$6-(AS21+AS32+AS39+AS47+AS54+AS61+AS67+AS71)</f>
        <v>3773.9382194877749</v>
      </c>
      <c r="AT26" s="86">
        <f>$B$5*$B$6-(AT21+AT32+AT39+AT47+AT54+AT61+AT67+AT71)</f>
        <v>3758.2541634284289</v>
      </c>
      <c r="AU26" s="86">
        <f>$B$5*$B$6-(AU21+AU32+AU39+AU47+AU54+AU61+AU67+AU71)</f>
        <v>3741.3230929514143</v>
      </c>
      <c r="AV26" s="86">
        <f>$B$5*$B$6-(AV21+AV32+AV39+AV47+AV54+AV61+AV67+AV71)</f>
        <v>3723.0515051162665</v>
      </c>
      <c r="AW26" s="86">
        <f>$B$5*$B$6-(AW21+AW32+AW39+AW47+AW54+AW61+AW67+AW71)</f>
        <v>3703.3751916377882</v>
      </c>
      <c r="AX26" s="86">
        <f>$B$5*$B$6-(AX21+AX32+AX39+AX47+AX54+AX61+AX67+AX71)</f>
        <v>3682.1949830834624</v>
      </c>
      <c r="AY26" s="86">
        <f>$B$5*$B$6-(AY21+AY32+AY39+AY47+AY54+AY61+AY67+AY71)</f>
        <v>3659.4198392879384</v>
      </c>
      <c r="AZ26" s="86">
        <f>$B$5*$B$6-(AZ21+AZ32+AZ39+AZ47+AZ54+AZ61+AZ67+AZ71)</f>
        <v>3635.0473899904036</v>
      </c>
      <c r="BA26" s="86">
        <f>$B$5*$B$6-(BA21+BA32+BA39+BA47+BA54+BA61+BA67+BA71)</f>
        <v>3608.685424113718</v>
      </c>
      <c r="BB26" s="86">
        <f>$B$5*$B$6-(BB21+BB32+BB39+BB47+BB54+BB61+BB67+BB71)</f>
        <v>3580.5748379832366</v>
      </c>
      <c r="BC26" s="86">
        <f>$B$5*$B$6-(BC21+BC32+BC39+BC47+BC54+BC61+BC67+BC71)</f>
        <v>3550.6598912914919</v>
      </c>
      <c r="BD26" s="86">
        <f>$B$5*$B$6-(BD21+BD32+BD39+BD47+BD54+BD61+BD67+BD71)</f>
        <v>3518.8190915100577</v>
      </c>
      <c r="BE26" s="86">
        <f>$B$5*$B$6-(BE21+BE32+BE39+BE47+BE54+BE61+BE67+BE71)</f>
        <v>3485.0051230676195</v>
      </c>
      <c r="BF26" s="86">
        <f>$B$5*$B$6-(BF21+BF32+BF39+BF47+BF54+BF61+BF67+BF71)</f>
        <v>3449.1742482655436</v>
      </c>
      <c r="BG26" s="86">
        <f>$B$5*$B$6-(BG21+BG32+BG39+BG47+BG54+BG61+BG67+BG71)</f>
        <v>3411.207232691771</v>
      </c>
      <c r="BH26" s="86">
        <f>$B$5*$B$6-(BH21+BH32+BH39+BH47+BH54+BH61+BH67+BH71)</f>
        <v>3371.4442107491104</v>
      </c>
      <c r="BI26" s="86">
        <f>$B$5*$B$6-(BI21+BI32+BI39+BI47+BI54+BI61+BI67+BI71)</f>
        <v>3329.5349725623755</v>
      </c>
    </row>
    <row r="27" spans="1:61" s="84" customFormat="1" x14ac:dyDescent="0.25">
      <c r="A27" s="85" t="s">
        <v>63</v>
      </c>
      <c r="B27" s="87" t="s">
        <v>112</v>
      </c>
      <c r="C27" s="110">
        <f>C28+C30+C32</f>
        <v>3.023656976384002</v>
      </c>
      <c r="D27" s="110">
        <f>D28+D30+D32</f>
        <v>3.7795712204800029</v>
      </c>
      <c r="E27" s="110">
        <f>E28+E30+E32</f>
        <v>4.7244640256000032</v>
      </c>
      <c r="F27" s="110">
        <f>F28+F30+F32</f>
        <v>5.905580032000004</v>
      </c>
      <c r="G27" s="110">
        <f>G28+G30+G32</f>
        <v>7.3819750400000048</v>
      </c>
      <c r="H27" s="110">
        <f>H28+H30+H32</f>
        <v>9.2274688000000058</v>
      </c>
      <c r="I27" s="139">
        <f>I28+I30+I32</f>
        <v>11.534336000000007</v>
      </c>
      <c r="J27" s="84">
        <f>J28+J30+J32</f>
        <v>13.813188604723205</v>
      </c>
      <c r="K27" s="84">
        <f>K28+K30+K32</f>
        <v>16.661754360627206</v>
      </c>
      <c r="L27" s="84">
        <f>L28+L30+L32</f>
        <v>20.222461555507206</v>
      </c>
      <c r="M27" s="84">
        <f>M28+M30+M32</f>
        <v>24.6733455491072</v>
      </c>
      <c r="N27" s="84">
        <f>N28+N30+N32</f>
        <v>30.236950541107198</v>
      </c>
      <c r="O27" s="84">
        <f>O28+O30+O32</f>
        <v>37.191456781107192</v>
      </c>
      <c r="P27" s="100">
        <f>P28+P30+P32</f>
        <v>45.884589581107193</v>
      </c>
      <c r="Q27" s="84">
        <f t="shared" ref="Q27:AA27" si="72">Q28+Q30+Q32</f>
        <v>55.272008321376561</v>
      </c>
      <c r="R27" s="84">
        <f t="shared" si="72"/>
        <v>66.386548435009701</v>
      </c>
      <c r="S27" s="84">
        <f t="shared" si="72"/>
        <v>79.657354250745072</v>
      </c>
      <c r="T27" s="84">
        <f t="shared" si="72"/>
        <v>87.629622961498598</v>
      </c>
      <c r="U27" s="84">
        <f t="shared" si="72"/>
        <v>97.201251582610482</v>
      </c>
      <c r="V27" s="84">
        <f t="shared" si="72"/>
        <v>108.76830441738994</v>
      </c>
      <c r="W27" s="100">
        <f t="shared" si="72"/>
        <v>122.82379738219194</v>
      </c>
      <c r="X27" s="84">
        <f t="shared" si="72"/>
        <v>141.45978560215815</v>
      </c>
      <c r="Y27" s="84">
        <f t="shared" si="72"/>
        <v>149.25695093969881</v>
      </c>
      <c r="Z27" s="84">
        <f t="shared" si="72"/>
        <v>158.60772574018412</v>
      </c>
      <c r="AA27" s="84">
        <f t="shared" si="72"/>
        <v>177.64887308486817</v>
      </c>
      <c r="AB27" s="84">
        <f t="shared" ref="AB27" si="73">AB28+AB30+AB32</f>
        <v>197.30302227739253</v>
      </c>
      <c r="AC27" s="84">
        <f t="shared" ref="AC27" si="74">AC28+AC30+AC32</f>
        <v>217.57263905838792</v>
      </c>
      <c r="AD27" s="100">
        <f t="shared" ref="AD27" si="75">AD28+AD30+AD32</f>
        <v>238.45852056218189</v>
      </c>
      <c r="AE27" s="84">
        <f t="shared" ref="AE27" si="76">AE28+AE30+AE32</f>
        <v>248.92526110095756</v>
      </c>
      <c r="AF27" s="84">
        <f t="shared" ref="AF27" si="77">AF28+AF30+AF32</f>
        <v>274.39037318984646</v>
      </c>
      <c r="AG27" s="84">
        <f t="shared" ref="AG27" si="78">AG28+AG30+AG32</f>
        <v>298.81071010951365</v>
      </c>
      <c r="AH27" s="84">
        <f t="shared" ref="AH27" si="79">AH28+AH30+AH32</f>
        <v>321.97864199547234</v>
      </c>
      <c r="AI27" s="84">
        <f t="shared" ref="AI27" si="80">AI28+AI30+AI32</f>
        <v>348.01667481011776</v>
      </c>
      <c r="AJ27" s="100">
        <f t="shared" ref="AJ27" si="81">AJ28+AJ30+AJ32</f>
        <v>376.5091502295428</v>
      </c>
      <c r="AK27" s="84">
        <f t="shared" ref="AK27" si="82">AK28+AK30+AK32</f>
        <v>406.89804095278026</v>
      </c>
      <c r="AL27" s="84">
        <f t="shared" ref="AL27" si="83">AL28+AL30+AL32</f>
        <v>449.48212930872211</v>
      </c>
      <c r="AM27" s="84">
        <f t="shared" ref="AM27" si="84">AM28+AM30+AM32</f>
        <v>490.40663445818643</v>
      </c>
      <c r="AN27" s="84">
        <f t="shared" ref="AN27" si="85">AN28+AN30+AN32</f>
        <v>535.77694985182438</v>
      </c>
      <c r="AO27" s="84">
        <f t="shared" ref="AO27" si="86">AO28+AO30+AO32</f>
        <v>584.67789645100777</v>
      </c>
      <c r="AP27" s="84">
        <f t="shared" ref="AP27" si="87">AP28+AP30+AP32</f>
        <v>635.53397083672735</v>
      </c>
      <c r="AQ27" s="100">
        <f t="shared" ref="AQ27" si="88">AQ28+AQ30+AQ32</f>
        <v>688.79136503448569</v>
      </c>
      <c r="AR27" s="84">
        <f t="shared" ref="AR27" si="89">AR28+AR30+AR32</f>
        <v>744.71096823772052</v>
      </c>
      <c r="AS27" s="84">
        <f t="shared" ref="AS27" si="90">AS28+AS30+AS32</f>
        <v>803.31829800559979</v>
      </c>
      <c r="AT27" s="84">
        <f t="shared" ref="AT27" si="91">AT28+AT30+AT32</f>
        <v>869.40921047252402</v>
      </c>
      <c r="AU27" s="84">
        <f t="shared" ref="AU27" si="92">AU28+AU30+AU32</f>
        <v>940.89333727783139</v>
      </c>
      <c r="AV27" s="84">
        <f t="shared" ref="AV27" si="93">AV28+AV30+AV32</f>
        <v>1018.8459106907064</v>
      </c>
      <c r="AW27" s="84">
        <f t="shared" ref="AW27" si="94">AW28+AW30+AW32</f>
        <v>1103.1483379071983</v>
      </c>
      <c r="AX27" s="84">
        <f t="shared" ref="AX27" si="95">AX28+AX30+AX32</f>
        <v>1193.507398518436</v>
      </c>
      <c r="AY27" s="84">
        <f t="shared" ref="AY27" si="96">AY28+AY30+AY32</f>
        <v>1289.7965145956398</v>
      </c>
      <c r="AZ27" s="84">
        <f t="shared" ref="AZ27" si="97">AZ28+AZ30+AZ32</f>
        <v>1392.0236353729556</v>
      </c>
      <c r="BA27" s="84">
        <f t="shared" ref="BA27" si="98">BA28+BA30+BA32</f>
        <v>1499.551630700978</v>
      </c>
      <c r="BB27" s="84">
        <f t="shared" ref="BB27" si="99">BB28+BB30+BB32</f>
        <v>1612.5753407069139</v>
      </c>
      <c r="BC27" s="84">
        <f t="shared" ref="BC27" si="100">BC28+BC30+BC32</f>
        <v>1731.3765815699458</v>
      </c>
      <c r="BD27" s="84">
        <f t="shared" ref="BD27" si="101">BD28+BD30+BD32</f>
        <v>1856.6126112922568</v>
      </c>
      <c r="BE27" s="84">
        <f t="shared" ref="BE27" si="102">BE28+BE30+BE32</f>
        <v>1988.6395824261767</v>
      </c>
      <c r="BF27" s="84">
        <f t="shared" ref="BF27" si="103">BF28+BF30+BF32</f>
        <v>2127.5985120526748</v>
      </c>
      <c r="BG27" s="84">
        <f t="shared" ref="BG27" si="104">BG28+BG30+BG32</f>
        <v>2273.5023178896895</v>
      </c>
      <c r="BH27" s="84">
        <f t="shared" ref="BH27" si="105">BH28+BH30+BH32</f>
        <v>2425.1593465740084</v>
      </c>
      <c r="BI27" s="84">
        <f t="shared" ref="BI27" si="106">BI28+BI30+BI32</f>
        <v>2581.8099939684753</v>
      </c>
    </row>
    <row r="28" spans="1:61" x14ac:dyDescent="0.25">
      <c r="A28" t="s">
        <v>88</v>
      </c>
      <c r="B28" s="89"/>
      <c r="C28" s="147">
        <f t="shared" ref="C28:G33" si="107">D28/(1+$V$5)</f>
        <v>1.9653770346496013</v>
      </c>
      <c r="D28" s="147">
        <f t="shared" si="107"/>
        <v>2.4567212933120017</v>
      </c>
      <c r="E28" s="147">
        <f t="shared" si="107"/>
        <v>3.0709016166400023</v>
      </c>
      <c r="F28" s="147">
        <f t="shared" si="107"/>
        <v>3.8386270208000028</v>
      </c>
      <c r="G28" s="147">
        <f t="shared" si="107"/>
        <v>4.7982837760000034</v>
      </c>
      <c r="H28" s="147">
        <f>I28/(1+$V$5)</f>
        <v>5.9978547200000039</v>
      </c>
      <c r="I28" s="117">
        <f>V6*B8</f>
        <v>7.4973184000000046</v>
      </c>
      <c r="J28" s="118">
        <f>I28-C29+J29</f>
        <v>8.9785725930700835</v>
      </c>
      <c r="K28" s="118">
        <f t="shared" ref="K28:BI28" si="108">J28-D29+K29</f>
        <v>10.830140334407684</v>
      </c>
      <c r="L28" s="118">
        <f t="shared" si="108"/>
        <v>13.144600011079683</v>
      </c>
      <c r="M28" s="118">
        <f t="shared" si="108"/>
        <v>16.03767460691968</v>
      </c>
      <c r="N28" s="118">
        <f t="shared" si="108"/>
        <v>19.654017851719679</v>
      </c>
      <c r="O28" s="118">
        <f t="shared" si="108"/>
        <v>24.174446907719677</v>
      </c>
      <c r="P28" s="118">
        <f t="shared" si="108"/>
        <v>29.824983227719674</v>
      </c>
      <c r="Q28" s="118">
        <f t="shared" si="108"/>
        <v>38.603489394169337</v>
      </c>
      <c r="R28" s="118">
        <f t="shared" si="108"/>
        <v>49.041978602939388</v>
      </c>
      <c r="S28" s="118">
        <f t="shared" si="108"/>
        <v>61.552909911106795</v>
      </c>
      <c r="T28" s="118">
        <f t="shared" si="108"/>
        <v>69.70988690204203</v>
      </c>
      <c r="U28" s="118">
        <f t="shared" si="108"/>
        <v>79.566116062899994</v>
      </c>
      <c r="V28" s="118">
        <f t="shared" si="108"/>
        <v>91.542770462099753</v>
      </c>
      <c r="W28" s="143">
        <f t="shared" si="108"/>
        <v>106.16432595870725</v>
      </c>
      <c r="X28" s="118">
        <f t="shared" si="108"/>
        <v>122.36795171779721</v>
      </c>
      <c r="Y28" s="118">
        <f t="shared" si="108"/>
        <v>129.12063096203087</v>
      </c>
      <c r="Z28" s="118">
        <f t="shared" si="108"/>
        <v>137.18730917657552</v>
      </c>
      <c r="AA28" s="118">
        <f t="shared" si="108"/>
        <v>153.63101935922876</v>
      </c>
      <c r="AB28" s="118">
        <f t="shared" si="108"/>
        <v>170.61386980892431</v>
      </c>
      <c r="AC28" s="118">
        <f t="shared" si="108"/>
        <v>188.1421345382181</v>
      </c>
      <c r="AD28" s="143">
        <f t="shared" si="108"/>
        <v>206.22163115935339</v>
      </c>
      <c r="AE28" s="118">
        <f t="shared" si="108"/>
        <v>215.27946930473993</v>
      </c>
      <c r="AF28" s="118">
        <f t="shared" si="108"/>
        <v>237.4408785270023</v>
      </c>
      <c r="AG28" s="118">
        <f t="shared" si="108"/>
        <v>258.85355229103976</v>
      </c>
      <c r="AH28" s="118">
        <f t="shared" si="108"/>
        <v>279.36605053752538</v>
      </c>
      <c r="AI28" s="118">
        <f t="shared" si="108"/>
        <v>302.37565390976397</v>
      </c>
      <c r="AJ28" s="143">
        <f t="shared" si="108"/>
        <v>327.53545726720421</v>
      </c>
      <c r="AK28" s="118">
        <f t="shared" si="108"/>
        <v>354.37955052351532</v>
      </c>
      <c r="AL28" s="118">
        <f t="shared" si="108"/>
        <v>391.87206514483586</v>
      </c>
      <c r="AM28" s="118">
        <f t="shared" si="108"/>
        <v>428.07871463462772</v>
      </c>
      <c r="AN28" s="118">
        <f t="shared" si="108"/>
        <v>467.95873700229413</v>
      </c>
      <c r="AO28" s="118">
        <f t="shared" si="108"/>
        <v>510.71281357071388</v>
      </c>
      <c r="AP28" s="118">
        <f t="shared" si="108"/>
        <v>555.25126984191968</v>
      </c>
      <c r="AQ28" s="143">
        <f t="shared" si="108"/>
        <v>601.92324016474538</v>
      </c>
      <c r="AR28" s="118">
        <f t="shared" si="108"/>
        <v>650.91154815636435</v>
      </c>
      <c r="AS28" s="118">
        <f t="shared" si="108"/>
        <v>702.18840052177109</v>
      </c>
      <c r="AT28" s="118">
        <f t="shared" si="108"/>
        <v>759.55735303201584</v>
      </c>
      <c r="AU28" s="118">
        <f t="shared" si="108"/>
        <v>821.67112590739555</v>
      </c>
      <c r="AV28" s="118">
        <f t="shared" si="108"/>
        <v>889.37520383903961</v>
      </c>
      <c r="AW28" s="118">
        <f t="shared" si="108"/>
        <v>962.35473630212539</v>
      </c>
      <c r="AX28" s="118">
        <f t="shared" si="108"/>
        <v>1040.3674444682617</v>
      </c>
      <c r="AY28" s="118">
        <f t="shared" si="108"/>
        <v>1123.3017193751255</v>
      </c>
      <c r="AZ28" s="118">
        <f t="shared" si="108"/>
        <v>1211.1471505762777</v>
      </c>
      <c r="BA28" s="118">
        <f t="shared" si="108"/>
        <v>1303.7010410832838</v>
      </c>
      <c r="BB28" s="118">
        <f t="shared" si="108"/>
        <v>1400.7834451839922</v>
      </c>
      <c r="BC28" s="118">
        <f t="shared" si="108"/>
        <v>1502.6545972621686</v>
      </c>
      <c r="BD28" s="118">
        <f t="shared" si="108"/>
        <v>1609.8683848716762</v>
      </c>
      <c r="BE28" s="118">
        <f t="shared" si="108"/>
        <v>1722.6239745250023</v>
      </c>
      <c r="BF28" s="118">
        <f t="shared" si="108"/>
        <v>1840.942021636235</v>
      </c>
      <c r="BG28" s="118">
        <f t="shared" si="108"/>
        <v>1964.7368439475088</v>
      </c>
      <c r="BH28" s="118">
        <f t="shared" si="108"/>
        <v>2092.7242457515258</v>
      </c>
      <c r="BI28" s="118">
        <f t="shared" si="108"/>
        <v>2224.2851297343914</v>
      </c>
    </row>
    <row r="29" spans="1:61" s="131" customFormat="1" x14ac:dyDescent="0.25">
      <c r="A29" s="122" t="s">
        <v>126</v>
      </c>
      <c r="B29" s="130"/>
      <c r="C29" s="123">
        <f t="shared" si="107"/>
        <v>0.39307540692992032</v>
      </c>
      <c r="D29" s="124">
        <f t="shared" ref="D29" si="109">D28-C28</f>
        <v>0.49134425866240039</v>
      </c>
      <c r="E29" s="124">
        <f t="shared" ref="E29" si="110">E28-D28</f>
        <v>0.61418032332800054</v>
      </c>
      <c r="F29" s="124">
        <f t="shared" ref="F29" si="111">F28-E28</f>
        <v>0.76772540416000057</v>
      </c>
      <c r="G29" s="124">
        <f t="shared" ref="G29" si="112">G28-F28</f>
        <v>0.9596567552000006</v>
      </c>
      <c r="H29" s="124">
        <f t="shared" ref="H29" si="113">H28-G28</f>
        <v>1.1995709440000004</v>
      </c>
      <c r="I29" s="124">
        <f>I28-H28</f>
        <v>1.4994636800000007</v>
      </c>
      <c r="J29" s="122">
        <f>C18*(1-$L$5)</f>
        <v>1.8743296</v>
      </c>
      <c r="K29" s="122">
        <f t="shared" ref="K29:V29" si="114">D18*(1-$L$5)</f>
        <v>2.3429120000000001</v>
      </c>
      <c r="L29" s="122">
        <f t="shared" si="114"/>
        <v>2.9286399999999997</v>
      </c>
      <c r="M29" s="122">
        <f t="shared" si="114"/>
        <v>3.6607999999999983</v>
      </c>
      <c r="N29" s="122">
        <f t="shared" si="114"/>
        <v>4.5760000000000005</v>
      </c>
      <c r="O29" s="122">
        <f t="shared" si="114"/>
        <v>5.7199999999999989</v>
      </c>
      <c r="P29" s="122">
        <f t="shared" si="114"/>
        <v>7.1499999999999986</v>
      </c>
      <c r="Q29" s="122">
        <f t="shared" si="114"/>
        <v>10.652835766449661</v>
      </c>
      <c r="R29" s="122">
        <f t="shared" si="114"/>
        <v>12.781401208770049</v>
      </c>
      <c r="S29" s="122">
        <f t="shared" si="114"/>
        <v>15.439571308167405</v>
      </c>
      <c r="T29" s="122">
        <f t="shared" si="114"/>
        <v>11.817776990935229</v>
      </c>
      <c r="U29" s="122">
        <f t="shared" si="114"/>
        <v>14.432229160857965</v>
      </c>
      <c r="V29" s="122">
        <f t="shared" si="114"/>
        <v>17.696654399199758</v>
      </c>
      <c r="W29" s="132">
        <f t="shared" ref="W29" si="115">P18*(1-$L$5)</f>
        <v>21.771555496607505</v>
      </c>
      <c r="X29" s="122">
        <f t="shared" ref="X29" si="116">Q18*(1-$L$5)</f>
        <v>26.856461525539618</v>
      </c>
      <c r="Y29" s="122">
        <f t="shared" ref="Y29" si="117">R18*(1-$L$5)</f>
        <v>19.534080453003696</v>
      </c>
      <c r="Z29" s="122">
        <f t="shared" ref="Z29" si="118">S18*(1-$L$5)</f>
        <v>23.506249522712064</v>
      </c>
      <c r="AA29" s="122">
        <f t="shared" ref="AA29" si="119">T18*(1-$L$5)</f>
        <v>28.26148717358846</v>
      </c>
      <c r="AB29" s="122">
        <f t="shared" ref="AB29" si="120">U18*(1-$L$5)</f>
        <v>31.415079610553494</v>
      </c>
      <c r="AC29" s="122">
        <f t="shared" ref="AC29" si="121">V18*(1-$L$5)</f>
        <v>35.224919128493561</v>
      </c>
      <c r="AD29" s="132">
        <f t="shared" ref="AD29" si="122">W18*(1-$L$5)</f>
        <v>39.851052117742803</v>
      </c>
      <c r="AE29" s="122">
        <f t="shared" ref="AE29" si="123">X18*(1-$L$5)</f>
        <v>35.914299670926162</v>
      </c>
      <c r="AF29" s="122">
        <f t="shared" ref="AF29" si="124">Y18*(1-$L$5)</f>
        <v>41.695489675266053</v>
      </c>
      <c r="AG29" s="122">
        <f t="shared" ref="AG29" si="125">Z18*(1-$L$5)</f>
        <v>44.918923286749532</v>
      </c>
      <c r="AH29" s="122">
        <f t="shared" ref="AH29" si="126">AA18*(1-$L$5)</f>
        <v>48.773985420074084</v>
      </c>
      <c r="AI29" s="122">
        <f t="shared" ref="AI29" si="127">AB18*(1-$L$5)</f>
        <v>54.424682982792078</v>
      </c>
      <c r="AJ29" s="132">
        <f t="shared" ref="AJ29" si="128">AC18*(1-$L$5)</f>
        <v>60.384722485933828</v>
      </c>
      <c r="AK29" s="122">
        <f t="shared" ref="AK29" si="129">AD18*(1-$L$5)</f>
        <v>66.695145374053922</v>
      </c>
      <c r="AL29" s="122">
        <f t="shared" ref="AL29" si="130">AE18*(1-$L$5)</f>
        <v>73.406814292246679</v>
      </c>
      <c r="AM29" s="122">
        <f t="shared" ref="AM29" si="131">AF18*(1-$L$5)</f>
        <v>77.902139165057903</v>
      </c>
      <c r="AN29" s="122">
        <f t="shared" ref="AN29" si="132">AG18*(1-$L$5)</f>
        <v>84.798945654415974</v>
      </c>
      <c r="AO29" s="122">
        <f t="shared" ref="AO29" si="133">AH18*(1-$L$5)</f>
        <v>91.528061988493832</v>
      </c>
      <c r="AP29" s="122">
        <f t="shared" ref="AP29" si="134">AI18*(1-$L$5)</f>
        <v>98.963139253997923</v>
      </c>
      <c r="AQ29" s="132">
        <f t="shared" ref="AQ29" si="135">AJ18*(1-$L$5)</f>
        <v>107.05669280875951</v>
      </c>
      <c r="AR29" s="122">
        <f t="shared" ref="AR29" si="136">AK18*(1-$L$5)</f>
        <v>115.68345336567292</v>
      </c>
      <c r="AS29" s="122">
        <f t="shared" ref="AS29" si="137">AL18*(1-$L$5)</f>
        <v>124.68366665765333</v>
      </c>
      <c r="AT29" s="122">
        <f t="shared" ref="AT29" si="138">AM18*(1-$L$5)</f>
        <v>135.27109167530259</v>
      </c>
      <c r="AU29" s="122">
        <f t="shared" ref="AU29" si="139">AN18*(1-$L$5)</f>
        <v>146.91271852979574</v>
      </c>
      <c r="AV29" s="122">
        <f t="shared" ref="AV29" si="140">AO18*(1-$L$5)</f>
        <v>159.23213992013794</v>
      </c>
      <c r="AW29" s="122">
        <f t="shared" ref="AW29" si="141">AP18*(1-$L$5)</f>
        <v>171.94267171708375</v>
      </c>
      <c r="AX29" s="122">
        <f t="shared" ref="AX29" si="142">AQ18*(1-$L$5)</f>
        <v>185.0694009748959</v>
      </c>
      <c r="AY29" s="122">
        <f t="shared" ref="AY29" si="143">AR18*(1-$L$5)</f>
        <v>198.61772827253657</v>
      </c>
      <c r="AZ29" s="122">
        <f t="shared" ref="AZ29" si="144">AS18*(1-$L$5)</f>
        <v>212.52909785880556</v>
      </c>
      <c r="BA29" s="122">
        <f t="shared" ref="BA29" si="145">AT18*(1-$L$5)</f>
        <v>227.82498218230867</v>
      </c>
      <c r="BB29" s="122">
        <f t="shared" ref="BB29" si="146">AU18*(1-$L$5)</f>
        <v>243.99512263050394</v>
      </c>
      <c r="BC29" s="122">
        <f t="shared" ref="BC29" si="147">AV18*(1-$L$5)</f>
        <v>261.10329199831443</v>
      </c>
      <c r="BD29" s="122">
        <f t="shared" ref="BD29" si="148">AW18*(1-$L$5)</f>
        <v>279.1564593265914</v>
      </c>
      <c r="BE29" s="122">
        <f t="shared" ref="BE29" si="149">AX18*(1-$L$5)</f>
        <v>297.82499062822183</v>
      </c>
      <c r="BF29" s="122">
        <f t="shared" ref="BF29" si="150">AY18*(1-$L$5)</f>
        <v>316.93577538376934</v>
      </c>
      <c r="BG29" s="122">
        <f t="shared" ref="BG29" si="151">AZ18*(1-$L$5)</f>
        <v>336.32392017007925</v>
      </c>
      <c r="BH29" s="122">
        <f t="shared" ref="BH29" si="152">BA18*(1-$L$5)</f>
        <v>355.81238398632576</v>
      </c>
      <c r="BI29" s="122">
        <f t="shared" ref="BI29" si="153">BB18*(1-$L$5)</f>
        <v>375.55600661336933</v>
      </c>
    </row>
    <row r="30" spans="1:61" x14ac:dyDescent="0.25">
      <c r="A30" t="s">
        <v>92</v>
      </c>
      <c r="B30" s="89"/>
      <c r="C30" s="147">
        <f t="shared" ref="C29:H31" si="154">D30/(1+$V$5)</f>
        <v>0.87686052315136054</v>
      </c>
      <c r="D30" s="147">
        <f t="shared" si="154"/>
        <v>1.0960756539392007</v>
      </c>
      <c r="E30" s="147">
        <f t="shared" si="154"/>
        <v>1.3700945674240008</v>
      </c>
      <c r="F30" s="147">
        <f t="shared" si="154"/>
        <v>1.7126182092800011</v>
      </c>
      <c r="G30" s="147">
        <f t="shared" si="154"/>
        <v>2.1407727616000014</v>
      </c>
      <c r="H30" s="147">
        <f>I30/(1+$V$5)</f>
        <v>2.6759659520000016</v>
      </c>
      <c r="I30" s="140">
        <f>V7*B7</f>
        <v>3.3449574400000022</v>
      </c>
      <c r="J30" s="118">
        <f t="shared" ref="J30:BI30" si="155">I30-C31+J31</f>
        <v>4.0058246953697294</v>
      </c>
      <c r="K30" s="118">
        <f t="shared" si="155"/>
        <v>4.8319087645818888</v>
      </c>
      <c r="L30" s="118">
        <f t="shared" si="155"/>
        <v>5.8645138510970893</v>
      </c>
      <c r="M30" s="118">
        <f t="shared" si="155"/>
        <v>7.1552702092410891</v>
      </c>
      <c r="N30" s="118">
        <f t="shared" si="155"/>
        <v>8.7687156569210885</v>
      </c>
      <c r="O30" s="118">
        <f t="shared" si="155"/>
        <v>10.785522466521087</v>
      </c>
      <c r="P30" s="118">
        <f t="shared" si="155"/>
        <v>13.306530978521087</v>
      </c>
      <c r="Q30" s="118">
        <f t="shared" si="155"/>
        <v>13.79217500962762</v>
      </c>
      <c r="R30" s="118">
        <f t="shared" si="155"/>
        <v>14.329723377294576</v>
      </c>
      <c r="S30" s="118">
        <f t="shared" si="155"/>
        <v>14.932072376745467</v>
      </c>
      <c r="T30" s="118">
        <f t="shared" si="155"/>
        <v>14.75819176998019</v>
      </c>
      <c r="U30" s="118">
        <f t="shared" si="155"/>
        <v>14.496964796195874</v>
      </c>
      <c r="V30" s="118">
        <f t="shared" si="155"/>
        <v>14.126445962111667</v>
      </c>
      <c r="W30" s="143">
        <f t="shared" si="155"/>
        <v>13.61914403014462</v>
      </c>
      <c r="X30" s="118">
        <f t="shared" si="155"/>
        <v>15.606216988207418</v>
      </c>
      <c r="Y30" s="118">
        <f t="shared" si="155"/>
        <v>16.426743675432164</v>
      </c>
      <c r="Z30" s="118">
        <f t="shared" si="155"/>
        <v>17.403703909879177</v>
      </c>
      <c r="AA30" s="118">
        <f t="shared" si="155"/>
        <v>19.406088440083742</v>
      </c>
      <c r="AB30" s="118">
        <f t="shared" si="155"/>
        <v>21.432571559664567</v>
      </c>
      <c r="AC30" s="118">
        <f t="shared" si="155"/>
        <v>23.472065930247886</v>
      </c>
      <c r="AD30" s="143">
        <f t="shared" si="155"/>
        <v>25.510537280293281</v>
      </c>
      <c r="AE30" s="118">
        <f t="shared" si="155"/>
        <v>26.408367050870428</v>
      </c>
      <c r="AF30" s="118">
        <f t="shared" si="155"/>
        <v>28.847918746638548</v>
      </c>
      <c r="AG30" s="118">
        <f t="shared" si="155"/>
        <v>31.069233784840808</v>
      </c>
      <c r="AH30" s="118">
        <f t="shared" si="155"/>
        <v>33.03172696885494</v>
      </c>
      <c r="AI30" s="118">
        <f t="shared" si="155"/>
        <v>35.296857734790301</v>
      </c>
      <c r="AJ30" s="143">
        <f t="shared" si="155"/>
        <v>37.815308270645431</v>
      </c>
      <c r="AK30" s="118">
        <f t="shared" si="155"/>
        <v>40.520622089641876</v>
      </c>
      <c r="AL30" s="118">
        <f t="shared" si="155"/>
        <v>44.446810677099911</v>
      </c>
      <c r="AM30" s="118">
        <f t="shared" si="155"/>
        <v>48.086523746338585</v>
      </c>
      <c r="AN30" s="118">
        <f t="shared" si="155"/>
        <v>52.321286512188877</v>
      </c>
      <c r="AO30" s="118">
        <f t="shared" si="155"/>
        <v>57.060363879529312</v>
      </c>
      <c r="AP30" s="118">
        <f t="shared" si="155"/>
        <v>61.927912628183918</v>
      </c>
      <c r="AQ30" s="143">
        <f t="shared" si="155"/>
        <v>66.998934166622035</v>
      </c>
      <c r="AR30" s="118">
        <f t="shared" si="155"/>
        <v>72.333763906481948</v>
      </c>
      <c r="AS30" s="118">
        <f t="shared" si="155"/>
        <v>77.973402931018526</v>
      </c>
      <c r="AT30" s="118">
        <f t="shared" si="155"/>
        <v>84.682470460930631</v>
      </c>
      <c r="AU30" s="118">
        <f t="shared" si="155"/>
        <v>91.88852196230593</v>
      </c>
      <c r="AV30" s="118">
        <f t="shared" si="155"/>
        <v>99.772267840959259</v>
      </c>
      <c r="AW30" s="118">
        <f t="shared" si="155"/>
        <v>108.48902480131463</v>
      </c>
      <c r="AX30" s="118">
        <f t="shared" si="155"/>
        <v>117.99962866432976</v>
      </c>
      <c r="AY30" s="118">
        <f t="shared" si="155"/>
        <v>128.29319072485723</v>
      </c>
      <c r="AZ30" s="118">
        <f t="shared" si="155"/>
        <v>139.38535542620164</v>
      </c>
      <c r="BA30" s="118">
        <f t="shared" si="155"/>
        <v>150.9433302525257</v>
      </c>
      <c r="BB30" s="118">
        <f t="shared" si="155"/>
        <v>163.26198607027908</v>
      </c>
      <c r="BC30" s="118">
        <f t="shared" si="155"/>
        <v>176.35729106049803</v>
      </c>
      <c r="BD30" s="118">
        <f t="shared" si="155"/>
        <v>190.30931199217076</v>
      </c>
      <c r="BE30" s="118">
        <f t="shared" si="155"/>
        <v>205.24395890032812</v>
      </c>
      <c r="BF30" s="118">
        <f t="shared" si="155"/>
        <v>221.25871522411359</v>
      </c>
      <c r="BG30" s="118">
        <f t="shared" si="155"/>
        <v>238.43419506594876</v>
      </c>
      <c r="BH30" s="118">
        <f t="shared" si="155"/>
        <v>256.84613700649106</v>
      </c>
      <c r="BI30" s="118">
        <f t="shared" si="155"/>
        <v>276.38578833820088</v>
      </c>
    </row>
    <row r="31" spans="1:61" s="131" customFormat="1" x14ac:dyDescent="0.25">
      <c r="A31" s="122" t="s">
        <v>127</v>
      </c>
      <c r="B31" s="130"/>
      <c r="C31" s="123">
        <f t="shared" si="107"/>
        <v>0.17537210463027214</v>
      </c>
      <c r="D31" s="124">
        <f t="shared" ref="D31" si="156">D30-C30</f>
        <v>0.21921513078784016</v>
      </c>
      <c r="E31" s="124">
        <f t="shared" ref="E31" si="157">E30-D30</f>
        <v>0.27401891348480012</v>
      </c>
      <c r="F31" s="124">
        <f t="shared" ref="F31" si="158">F30-E30</f>
        <v>0.34252364185600026</v>
      </c>
      <c r="G31" s="124">
        <f t="shared" ref="G31" si="159">G30-F30</f>
        <v>0.42815455232000033</v>
      </c>
      <c r="H31" s="124">
        <f t="shared" ref="H31" si="160">H30-G30</f>
        <v>0.53519319040000024</v>
      </c>
      <c r="I31" s="124">
        <f>I30-H30</f>
        <v>0.66899148800000052</v>
      </c>
      <c r="J31" s="122">
        <f t="shared" ref="J31" si="161">C20*(1-$L$5)</f>
        <v>0.83623935999999977</v>
      </c>
      <c r="K31" s="122">
        <f t="shared" ref="K31" si="162">D20*(1-$L$5)</f>
        <v>1.0452991999999997</v>
      </c>
      <c r="L31" s="122">
        <f t="shared" ref="L31" si="163">E20*(1-$L$5)</f>
        <v>1.3066240000000002</v>
      </c>
      <c r="M31" s="122">
        <f t="shared" ref="M31" si="164">F20*(1-$L$5)</f>
        <v>1.6332800000000001</v>
      </c>
      <c r="N31" s="122">
        <f t="shared" ref="N31" si="165">G20*(1-$L$5)</f>
        <v>2.0416000000000007</v>
      </c>
      <c r="O31" s="122">
        <f t="shared" ref="O31" si="166">H20*(1-$L$5)</f>
        <v>2.5519999999999996</v>
      </c>
      <c r="P31" s="122">
        <f t="shared" ref="P31" si="167">I20*(1-$L$5)</f>
        <v>3.1899999999999995</v>
      </c>
      <c r="Q31" s="122">
        <f t="shared" ref="Q31" si="168">J20*(1-$L$5)</f>
        <v>1.3218833911065329</v>
      </c>
      <c r="R31" s="122">
        <f t="shared" ref="R31" si="169">K20*(1-$L$5)</f>
        <v>1.582847567666954</v>
      </c>
      <c r="S31" s="122">
        <f t="shared" ref="S31" si="170">L20*(1-$L$5)</f>
        <v>1.9089729994508928</v>
      </c>
      <c r="T31" s="122">
        <f t="shared" ref="T31" si="171">M20*(1-$L$5)</f>
        <v>1.4593993932347222</v>
      </c>
      <c r="U31" s="122">
        <f t="shared" ref="U31" si="172">N20*(1-$L$5)</f>
        <v>1.7803730262156843</v>
      </c>
      <c r="V31" s="122">
        <f t="shared" ref="V31" si="173">O20*(1-$L$5)</f>
        <v>2.1814811659157924</v>
      </c>
      <c r="W31" s="132">
        <f t="shared" ref="W31" si="174">P20*(1-$L$5)</f>
        <v>2.682698068032952</v>
      </c>
      <c r="X31" s="122">
        <f t="shared" ref="X31" si="175">Q20*(1-$L$5)</f>
        <v>3.3089563491693328</v>
      </c>
      <c r="Y31" s="122">
        <f t="shared" ref="Y31" si="176">R20*(1-$L$5)</f>
        <v>2.4033742548916988</v>
      </c>
      <c r="Z31" s="122">
        <f t="shared" ref="Z31" si="177">S20*(1-$L$5)</f>
        <v>2.885933233897906</v>
      </c>
      <c r="AA31" s="122">
        <f t="shared" ref="AA31" si="178">T20*(1-$L$5)</f>
        <v>3.4617839234392873</v>
      </c>
      <c r="AB31" s="122">
        <f t="shared" ref="AB31" si="179">U20*(1-$L$5)</f>
        <v>3.8068561457965071</v>
      </c>
      <c r="AC31" s="122">
        <f t="shared" ref="AC31" si="180">V20*(1-$L$5)</f>
        <v>4.2209755364991093</v>
      </c>
      <c r="AD31" s="132">
        <f t="shared" ref="AD31" si="181">W20*(1-$L$5)</f>
        <v>4.7211694180783477</v>
      </c>
      <c r="AE31" s="122">
        <f t="shared" ref="AE31" si="182">X20*(1-$L$5)</f>
        <v>4.2067861197464786</v>
      </c>
      <c r="AF31" s="122">
        <f t="shared" ref="AF31" si="183">Y20*(1-$L$5)</f>
        <v>4.8429259506598186</v>
      </c>
      <c r="AG31" s="122">
        <f t="shared" ref="AG31" si="184">Z20*(1-$L$5)</f>
        <v>5.1072482721001657</v>
      </c>
      <c r="AH31" s="122">
        <f t="shared" ref="AH31" si="185">AA20*(1-$L$5)</f>
        <v>5.4242771074534213</v>
      </c>
      <c r="AI31" s="122">
        <f t="shared" ref="AI31" si="186">AB20*(1-$L$5)</f>
        <v>6.0719869117318721</v>
      </c>
      <c r="AJ31" s="132">
        <f t="shared" ref="AJ31" si="187">AC20*(1-$L$5)</f>
        <v>6.7394260723542434</v>
      </c>
      <c r="AK31" s="122">
        <f t="shared" ref="AK31" si="188">AD20*(1-$L$5)</f>
        <v>7.4264832370747875</v>
      </c>
      <c r="AL31" s="122">
        <f t="shared" ref="AL31" si="189">AE20*(1-$L$5)</f>
        <v>8.1329747072045162</v>
      </c>
      <c r="AM31" s="122">
        <f t="shared" ref="AM31" si="190">AF20*(1-$L$5)</f>
        <v>8.4826390198984942</v>
      </c>
      <c r="AN31" s="122">
        <f t="shared" ref="AN31" si="191">AG20*(1-$L$5)</f>
        <v>9.3420110379504564</v>
      </c>
      <c r="AO31" s="122">
        <f t="shared" ref="AO31" si="192">AH20*(1-$L$5)</f>
        <v>10.163354474793856</v>
      </c>
      <c r="AP31" s="122">
        <f t="shared" ref="AP31" si="193">AI20*(1-$L$5)</f>
        <v>10.939535660386476</v>
      </c>
      <c r="AQ31" s="132">
        <f t="shared" ref="AQ31" si="194">AJ20*(1-$L$5)</f>
        <v>11.810447610792359</v>
      </c>
      <c r="AR31" s="122">
        <f t="shared" ref="AR31" si="195">AK20*(1-$L$5)</f>
        <v>12.761312976934699</v>
      </c>
      <c r="AS31" s="122">
        <f t="shared" ref="AS31" si="196">AL20*(1-$L$5)</f>
        <v>13.772613731741089</v>
      </c>
      <c r="AT31" s="122">
        <f t="shared" ref="AT31" si="197">AM20*(1-$L$5)</f>
        <v>15.191706549810608</v>
      </c>
      <c r="AU31" s="122">
        <f t="shared" ref="AU31" si="198">AN20*(1-$L$5)</f>
        <v>16.548062539325763</v>
      </c>
      <c r="AV31" s="122">
        <f t="shared" ref="AV31" si="199">AO20*(1-$L$5)</f>
        <v>18.047100353447188</v>
      </c>
      <c r="AW31" s="122">
        <f t="shared" ref="AW31" si="200">AP20*(1-$L$5)</f>
        <v>19.656292620741851</v>
      </c>
      <c r="AX31" s="122">
        <f t="shared" ref="AX31" si="201">AQ20*(1-$L$5)</f>
        <v>21.32105147380749</v>
      </c>
      <c r="AY31" s="122">
        <f t="shared" ref="AY31" si="202">AR20*(1-$L$5)</f>
        <v>23.054875037462157</v>
      </c>
      <c r="AZ31" s="122">
        <f t="shared" ref="AZ31" si="203">AS20*(1-$L$5)</f>
        <v>24.864778433085505</v>
      </c>
      <c r="BA31" s="122">
        <f t="shared" ref="BA31" si="204">AT20*(1-$L$5)</f>
        <v>26.749681376134646</v>
      </c>
      <c r="BB31" s="122">
        <f t="shared" ref="BB31" si="205">AU20*(1-$L$5)</f>
        <v>28.866718357079158</v>
      </c>
      <c r="BC31" s="122">
        <f t="shared" ref="BC31" si="206">AV20*(1-$L$5)</f>
        <v>31.142405343666116</v>
      </c>
      <c r="BD31" s="122">
        <f t="shared" ref="BD31" si="207">AW20*(1-$L$5)</f>
        <v>33.6083135524146</v>
      </c>
      <c r="BE31" s="122">
        <f t="shared" ref="BE31" si="208">AX20*(1-$L$5)</f>
        <v>36.255698381964869</v>
      </c>
      <c r="BF31" s="122">
        <f t="shared" ref="BF31" si="209">AY20*(1-$L$5)</f>
        <v>39.069631361247602</v>
      </c>
      <c r="BG31" s="122">
        <f t="shared" ref="BG31" si="210">AZ20*(1-$L$5)</f>
        <v>42.040258274920674</v>
      </c>
      <c r="BH31" s="122">
        <f t="shared" ref="BH31" si="211">BA20*(1-$L$5)</f>
        <v>45.161623316676952</v>
      </c>
      <c r="BI31" s="122">
        <f t="shared" ref="BI31" si="212">BB20*(1-$L$5)</f>
        <v>48.406369688788999</v>
      </c>
    </row>
    <row r="32" spans="1:61" x14ac:dyDescent="0.25">
      <c r="A32" t="s">
        <v>114</v>
      </c>
      <c r="B32" s="89"/>
      <c r="C32" s="147">
        <f t="shared" ref="C31:G33" si="213">D32/(1+$V$5)</f>
        <v>0.18141941858304012</v>
      </c>
      <c r="D32" s="147">
        <f t="shared" si="213"/>
        <v>0.22677427322880014</v>
      </c>
      <c r="E32" s="147">
        <f t="shared" si="213"/>
        <v>0.28346784153600019</v>
      </c>
      <c r="F32" s="147">
        <f t="shared" si="213"/>
        <v>0.35433480192000022</v>
      </c>
      <c r="G32" s="147">
        <f t="shared" si="213"/>
        <v>0.4429185024000003</v>
      </c>
      <c r="H32" s="147">
        <f>I32/(1+$V$5)</f>
        <v>0.55364812800000041</v>
      </c>
      <c r="I32" s="140">
        <f>V7*B6</f>
        <v>0.69206016000000048</v>
      </c>
      <c r="J32" s="118">
        <f t="shared" ref="J32:BI32" si="214">I32-C33+J33</f>
        <v>0.82879131628339242</v>
      </c>
      <c r="K32" s="118">
        <f t="shared" si="214"/>
        <v>0.99970526163763229</v>
      </c>
      <c r="L32" s="118">
        <f t="shared" si="214"/>
        <v>1.2133476933304321</v>
      </c>
      <c r="M32" s="118">
        <f t="shared" si="214"/>
        <v>1.4804007329464322</v>
      </c>
      <c r="N32" s="118">
        <f t="shared" si="214"/>
        <v>1.814217032466432</v>
      </c>
      <c r="O32" s="118">
        <f t="shared" si="214"/>
        <v>2.2314874068664317</v>
      </c>
      <c r="P32" s="118">
        <f t="shared" si="214"/>
        <v>2.7530753748664316</v>
      </c>
      <c r="Q32" s="118">
        <f t="shared" si="214"/>
        <v>2.8763439175796019</v>
      </c>
      <c r="R32" s="118">
        <f t="shared" si="214"/>
        <v>3.0148464547757303</v>
      </c>
      <c r="S32" s="118">
        <f t="shared" si="214"/>
        <v>3.1723719628928135</v>
      </c>
      <c r="T32" s="118">
        <f t="shared" si="214"/>
        <v>3.1615442894763865</v>
      </c>
      <c r="U32" s="118">
        <f t="shared" si="214"/>
        <v>3.1381707235146181</v>
      </c>
      <c r="V32" s="118">
        <f t="shared" si="214"/>
        <v>3.0990879931785216</v>
      </c>
      <c r="W32" s="143">
        <f t="shared" si="214"/>
        <v>3.0403273933400676</v>
      </c>
      <c r="X32" s="118">
        <f t="shared" si="214"/>
        <v>3.4856168961535214</v>
      </c>
      <c r="Y32" s="118">
        <f t="shared" si="214"/>
        <v>3.7095763022357851</v>
      </c>
      <c r="Z32" s="118">
        <f t="shared" si="214"/>
        <v>4.016712653729436</v>
      </c>
      <c r="AA32" s="118">
        <f t="shared" si="214"/>
        <v>4.6117652855556619</v>
      </c>
      <c r="AB32" s="118">
        <f t="shared" si="214"/>
        <v>5.2565809088036479</v>
      </c>
      <c r="AC32" s="118">
        <f t="shared" si="214"/>
        <v>5.9584385899219479</v>
      </c>
      <c r="AD32" s="143">
        <f t="shared" si="214"/>
        <v>6.7263521225352187</v>
      </c>
      <c r="AE32" s="118">
        <f t="shared" si="214"/>
        <v>7.2374247453472096</v>
      </c>
      <c r="AF32" s="118">
        <f t="shared" si="214"/>
        <v>8.1015759162056096</v>
      </c>
      <c r="AG32" s="118">
        <f t="shared" si="214"/>
        <v>8.8879240336330341</v>
      </c>
      <c r="AH32" s="118">
        <f t="shared" si="214"/>
        <v>9.5808644890920256</v>
      </c>
      <c r="AI32" s="118">
        <f t="shared" si="214"/>
        <v>10.344163165563478</v>
      </c>
      <c r="AJ32" s="143">
        <f t="shared" si="214"/>
        <v>11.158384691693175</v>
      </c>
      <c r="AK32" s="118">
        <f t="shared" si="214"/>
        <v>11.997868339623025</v>
      </c>
      <c r="AL32" s="118">
        <f t="shared" si="214"/>
        <v>13.163253486786333</v>
      </c>
      <c r="AM32" s="118">
        <f t="shared" si="214"/>
        <v>14.241396077220159</v>
      </c>
      <c r="AN32" s="118">
        <f t="shared" si="214"/>
        <v>15.496926337341394</v>
      </c>
      <c r="AO32" s="118">
        <f t="shared" si="214"/>
        <v>16.904719000764576</v>
      </c>
      <c r="AP32" s="118">
        <f t="shared" si="214"/>
        <v>18.354788366623758</v>
      </c>
      <c r="AQ32" s="143">
        <f t="shared" si="214"/>
        <v>19.869190703118274</v>
      </c>
      <c r="AR32" s="118">
        <f t="shared" si="214"/>
        <v>21.465656174874166</v>
      </c>
      <c r="AS32" s="118">
        <f t="shared" si="214"/>
        <v>23.156494552810127</v>
      </c>
      <c r="AT32" s="118">
        <f t="shared" si="214"/>
        <v>25.169386979577563</v>
      </c>
      <c r="AU32" s="118">
        <f t="shared" si="214"/>
        <v>27.333689408129906</v>
      </c>
      <c r="AV32" s="118">
        <f t="shared" si="214"/>
        <v>29.69843901070756</v>
      </c>
      <c r="AW32" s="118">
        <f t="shared" si="214"/>
        <v>32.304576803758167</v>
      </c>
      <c r="AX32" s="118">
        <f t="shared" si="214"/>
        <v>35.140325385844477</v>
      </c>
      <c r="AY32" s="118">
        <f t="shared" si="214"/>
        <v>38.201604495657229</v>
      </c>
      <c r="AZ32" s="118">
        <f t="shared" si="214"/>
        <v>41.491129370476393</v>
      </c>
      <c r="BA32" s="118">
        <f t="shared" si="214"/>
        <v>44.907259365168642</v>
      </c>
      <c r="BB32" s="118">
        <f t="shared" si="214"/>
        <v>48.529909452642656</v>
      </c>
      <c r="BC32" s="118">
        <f t="shared" si="214"/>
        <v>52.364693247279206</v>
      </c>
      <c r="BD32" s="118">
        <f t="shared" si="214"/>
        <v>56.434914428409819</v>
      </c>
      <c r="BE32" s="118">
        <f t="shared" si="214"/>
        <v>60.771649000846338</v>
      </c>
      <c r="BF32" s="118">
        <f t="shared" si="214"/>
        <v>65.397775192326208</v>
      </c>
      <c r="BG32" s="118">
        <f t="shared" si="214"/>
        <v>70.33127887623192</v>
      </c>
      <c r="BH32" s="118">
        <f t="shared" si="214"/>
        <v>75.588963815991448</v>
      </c>
      <c r="BI32" s="118">
        <f t="shared" si="214"/>
        <v>81.139075895883082</v>
      </c>
    </row>
    <row r="33" spans="1:61" s="131" customFormat="1" x14ac:dyDescent="0.25">
      <c r="A33" s="122" t="s">
        <v>128</v>
      </c>
      <c r="B33" s="130"/>
      <c r="C33" s="123">
        <f t="shared" si="107"/>
        <v>3.6283883716608026E-2</v>
      </c>
      <c r="D33" s="124">
        <f t="shared" ref="D33" si="215">D32-C32</f>
        <v>4.5354854645760029E-2</v>
      </c>
      <c r="E33" s="124">
        <f t="shared" ref="E33" si="216">E32-D32</f>
        <v>5.6693568307200043E-2</v>
      </c>
      <c r="F33" s="124">
        <f t="shared" ref="F33" si="217">F32-E32</f>
        <v>7.0866960384000033E-2</v>
      </c>
      <c r="G33" s="124">
        <f t="shared" ref="G33" si="218">G32-F32</f>
        <v>8.8583700480000083E-2</v>
      </c>
      <c r="H33" s="124">
        <f t="shared" ref="H33" si="219">H32-G32</f>
        <v>0.1107296256000001</v>
      </c>
      <c r="I33" s="124">
        <f>I32-H32</f>
        <v>0.13841203200000007</v>
      </c>
      <c r="J33" s="122">
        <f t="shared" ref="J33" si="220">C22*(1-$L$5)</f>
        <v>0.17301503999999995</v>
      </c>
      <c r="K33" s="122">
        <f t="shared" ref="K33" si="221">D22*(1-$L$5)</f>
        <v>0.21626879999999993</v>
      </c>
      <c r="L33" s="122">
        <f t="shared" ref="L33" si="222">E22*(1-$L$5)</f>
        <v>0.27033599999999991</v>
      </c>
      <c r="M33" s="122">
        <f t="shared" ref="M33" si="223">F22*(1-$L$5)</f>
        <v>0.33792</v>
      </c>
      <c r="N33" s="122">
        <f t="shared" ref="N33" si="224">G22*(1-$L$5)</f>
        <v>0.42239999999999989</v>
      </c>
      <c r="O33" s="122">
        <f t="shared" ref="O33" si="225">H22*(1-$L$5)</f>
        <v>0.52800000000000002</v>
      </c>
      <c r="P33" s="122">
        <f t="shared" ref="P33" si="226">I22*(1-$L$5)</f>
        <v>0.66000000000000014</v>
      </c>
      <c r="Q33" s="122">
        <f t="shared" ref="Q33" si="227">J22*(1-$L$5)</f>
        <v>0.29628358271317023</v>
      </c>
      <c r="R33" s="122">
        <f t="shared" ref="R33" si="228">K22*(1-$L$5)</f>
        <v>0.35477133719612819</v>
      </c>
      <c r="S33" s="122">
        <f t="shared" ref="S33" si="229">L22*(1-$L$5)</f>
        <v>0.42786150811708296</v>
      </c>
      <c r="T33" s="122">
        <f t="shared" ref="T33" si="230">M22*(1-$L$5)</f>
        <v>0.32709232658357301</v>
      </c>
      <c r="U33" s="122">
        <f t="shared" ref="U33" si="231">N22*(1-$L$5)</f>
        <v>0.39902643403823157</v>
      </c>
      <c r="V33" s="122">
        <f t="shared" ref="V33" si="232">O22*(1-$L$5)</f>
        <v>0.48891726966390342</v>
      </c>
      <c r="W33" s="132">
        <f t="shared" ref="W33" si="233">P22*(1-$L$5)</f>
        <v>0.60123940016154642</v>
      </c>
      <c r="X33" s="122">
        <f t="shared" ref="X33" si="234">Q22*(1-$L$5)</f>
        <v>0.74157308552662382</v>
      </c>
      <c r="Y33" s="122">
        <f t="shared" ref="Y33" si="235">R22*(1-$L$5)</f>
        <v>0.5787307432783918</v>
      </c>
      <c r="Z33" s="122">
        <f t="shared" ref="Z33" si="236">S22*(1-$L$5)</f>
        <v>0.73499785961073416</v>
      </c>
      <c r="AA33" s="122">
        <f t="shared" ref="AA33" si="237">T22*(1-$L$5)</f>
        <v>0.92214495840979904</v>
      </c>
      <c r="AB33" s="122">
        <f t="shared" ref="AB33" si="238">U22*(1-$L$5)</f>
        <v>1.043842057286217</v>
      </c>
      <c r="AC33" s="122">
        <f t="shared" ref="AC33" si="239">V22*(1-$L$5)</f>
        <v>1.1907749507822036</v>
      </c>
      <c r="AD33" s="132">
        <f t="shared" ref="AD33" si="240">W22*(1-$L$5)</f>
        <v>1.3691529327748169</v>
      </c>
      <c r="AE33" s="122">
        <f t="shared" ref="AE33" si="241">X22*(1-$L$5)</f>
        <v>1.2526457083386144</v>
      </c>
      <c r="AF33" s="122">
        <f t="shared" ref="AF33" si="242">Y22*(1-$L$5)</f>
        <v>1.4428819141367921</v>
      </c>
      <c r="AG33" s="122">
        <f t="shared" ref="AG33" si="243">Z22*(1-$L$5)</f>
        <v>1.5213459770381597</v>
      </c>
      <c r="AH33" s="122">
        <f t="shared" ref="AH33" si="244">AA22*(1-$L$5)</f>
        <v>1.6150854138687902</v>
      </c>
      <c r="AI33" s="122">
        <f t="shared" ref="AI33" si="245">AB22*(1-$L$5)</f>
        <v>1.8071407337576681</v>
      </c>
      <c r="AJ33" s="132">
        <f t="shared" ref="AJ33" si="246">AC22*(1-$L$5)</f>
        <v>2.0049964769119026</v>
      </c>
      <c r="AK33" s="122">
        <f t="shared" ref="AK33" si="247">AD22*(1-$L$5)</f>
        <v>2.2086365807046664</v>
      </c>
      <c r="AL33" s="122">
        <f t="shared" ref="AL33" si="248">AE22*(1-$L$5)</f>
        <v>2.4180308555019212</v>
      </c>
      <c r="AM33" s="122">
        <f t="shared" ref="AM33" si="249">AF22*(1-$L$5)</f>
        <v>2.5210245045706197</v>
      </c>
      <c r="AN33" s="122">
        <f t="shared" ref="AN33" si="250">AG22*(1-$L$5)</f>
        <v>2.776876237159394</v>
      </c>
      <c r="AO33" s="122">
        <f t="shared" ref="AO33" si="251">AH22*(1-$L$5)</f>
        <v>3.0228780772919732</v>
      </c>
      <c r="AP33" s="122">
        <f t="shared" ref="AP33" si="252">AI22*(1-$L$5)</f>
        <v>3.25721009961685</v>
      </c>
      <c r="AQ33" s="132">
        <f t="shared" ref="AQ33" si="253">AJ22*(1-$L$5)</f>
        <v>3.519398813406418</v>
      </c>
      <c r="AR33" s="122">
        <f t="shared" ref="AR33" si="254">AK22*(1-$L$5)</f>
        <v>3.8051020524605597</v>
      </c>
      <c r="AS33" s="122">
        <f t="shared" ref="AS33" si="255">AL22*(1-$L$5)</f>
        <v>4.1088692334378827</v>
      </c>
      <c r="AT33" s="122">
        <f t="shared" ref="AT33" si="256">AM22*(1-$L$5)</f>
        <v>4.5339169313380552</v>
      </c>
      <c r="AU33" s="122">
        <f t="shared" ref="AU33" si="257">AN22*(1-$L$5)</f>
        <v>4.9411786657117371</v>
      </c>
      <c r="AV33" s="122">
        <f t="shared" ref="AV33" si="258">AO22*(1-$L$5)</f>
        <v>5.3876276798696292</v>
      </c>
      <c r="AW33" s="122">
        <f t="shared" ref="AW33" si="259">AP22*(1-$L$5)</f>
        <v>5.8633478926674556</v>
      </c>
      <c r="AX33" s="122">
        <f t="shared" ref="AX33" si="260">AQ22*(1-$L$5)</f>
        <v>6.3551473954927307</v>
      </c>
      <c r="AY33" s="122">
        <f t="shared" ref="AY33" si="261">AR22*(1-$L$5)</f>
        <v>6.8663811622733117</v>
      </c>
      <c r="AZ33" s="122">
        <f t="shared" ref="AZ33" si="262">AS22*(1-$L$5)</f>
        <v>7.3983941082570412</v>
      </c>
      <c r="BA33" s="122">
        <f t="shared" ref="BA33" si="263">AT22*(1-$L$5)</f>
        <v>7.9500469260303044</v>
      </c>
      <c r="BB33" s="122">
        <f t="shared" ref="BB33" si="264">AU22*(1-$L$5)</f>
        <v>8.5638287531857529</v>
      </c>
      <c r="BC33" s="122">
        <f t="shared" ref="BC33" si="265">AV22*(1-$L$5)</f>
        <v>9.2224114745061847</v>
      </c>
      <c r="BD33" s="122">
        <f t="shared" ref="BD33" si="266">AW22*(1-$L$5)</f>
        <v>9.9335690737980684</v>
      </c>
      <c r="BE33" s="122">
        <f t="shared" ref="BE33" si="267">AX22*(1-$L$5)</f>
        <v>10.691881967929252</v>
      </c>
      <c r="BF33" s="122">
        <f t="shared" ref="BF33" si="268">AY22*(1-$L$5)</f>
        <v>11.49250735375319</v>
      </c>
      <c r="BG33" s="122">
        <f t="shared" ref="BG33" si="269">AZ22*(1-$L$5)</f>
        <v>12.331897792162762</v>
      </c>
      <c r="BH33" s="122">
        <f t="shared" ref="BH33" si="270">BA22*(1-$L$5)</f>
        <v>13.207731865789837</v>
      </c>
      <c r="BI33" s="122">
        <f t="shared" ref="BI33" si="271">BB22*(1-$L$5)</f>
        <v>14.113940833077379</v>
      </c>
    </row>
    <row r="34" spans="1:61" s="110" customFormat="1" x14ac:dyDescent="0.25">
      <c r="A34" s="137" t="s">
        <v>64</v>
      </c>
      <c r="B34" s="138" t="s">
        <v>112</v>
      </c>
      <c r="C34" s="110">
        <f>C35+C37+C39</f>
        <v>3.023656976384002</v>
      </c>
      <c r="D34" s="110">
        <f>D35+D37+D39</f>
        <v>3.7795712204800029</v>
      </c>
      <c r="E34" s="110">
        <f>E35+E37+E39</f>
        <v>4.7244640256000032</v>
      </c>
      <c r="F34" s="110">
        <f>F35+F37+F39</f>
        <v>5.905580032000004</v>
      </c>
      <c r="G34" s="110">
        <f>G35+G37+G39</f>
        <v>7.3819750400000048</v>
      </c>
      <c r="H34" s="110">
        <f>H35+H37+H39</f>
        <v>9.2274688000000058</v>
      </c>
      <c r="I34" s="139">
        <f>I35+I37+I39</f>
        <v>11.534336000000007</v>
      </c>
      <c r="J34" s="110">
        <f>J35+J37+J39</f>
        <v>13.813188604723205</v>
      </c>
      <c r="K34" s="110">
        <f>K35+K37+K39</f>
        <v>16.661754360627206</v>
      </c>
      <c r="L34" s="110">
        <f>L35+L37+L39</f>
        <v>20.222461555507206</v>
      </c>
      <c r="M34" s="110">
        <f>M35+M37+M39</f>
        <v>24.6733455491072</v>
      </c>
      <c r="N34" s="110">
        <f>N35+N37+N39</f>
        <v>30.236950541107198</v>
      </c>
      <c r="O34" s="110">
        <f>O35+O37+O39</f>
        <v>37.191456781107192</v>
      </c>
      <c r="P34" s="139">
        <f>P35+P37+P39</f>
        <v>45.884589581107193</v>
      </c>
      <c r="Q34" s="110">
        <f>Q35+Q37+Q39</f>
        <v>55.272008321376561</v>
      </c>
      <c r="R34" s="110">
        <f t="shared" ref="R34:BI34" si="272">R35+R37+R39</f>
        <v>66.386548435009701</v>
      </c>
      <c r="S34" s="110">
        <f t="shared" si="272"/>
        <v>79.657354250745072</v>
      </c>
      <c r="T34" s="110">
        <f t="shared" si="272"/>
        <v>87.629622961498598</v>
      </c>
      <c r="U34" s="110">
        <f t="shared" si="272"/>
        <v>97.201251582610482</v>
      </c>
      <c r="V34" s="110">
        <f t="shared" si="272"/>
        <v>108.76830441738994</v>
      </c>
      <c r="W34" s="139">
        <f t="shared" si="272"/>
        <v>122.82379738219194</v>
      </c>
      <c r="X34" s="110">
        <f t="shared" si="272"/>
        <v>141.45978560215815</v>
      </c>
      <c r="Y34" s="110">
        <f t="shared" si="272"/>
        <v>149.25695093969881</v>
      </c>
      <c r="Z34" s="110">
        <f t="shared" si="272"/>
        <v>158.60772574018412</v>
      </c>
      <c r="AA34" s="110">
        <f t="shared" si="272"/>
        <v>177.64887308486817</v>
      </c>
      <c r="AB34" s="110">
        <f t="shared" si="272"/>
        <v>197.30302227739253</v>
      </c>
      <c r="AC34" s="110">
        <f t="shared" si="272"/>
        <v>217.57263905838792</v>
      </c>
      <c r="AD34" s="139">
        <f t="shared" si="272"/>
        <v>238.45852056218189</v>
      </c>
      <c r="AE34" s="110">
        <f t="shared" si="272"/>
        <v>248.92526110095756</v>
      </c>
      <c r="AF34" s="110">
        <f t="shared" si="272"/>
        <v>274.39037318984646</v>
      </c>
      <c r="AG34" s="110">
        <f t="shared" si="272"/>
        <v>298.81071010951365</v>
      </c>
      <c r="AH34" s="110">
        <f t="shared" si="272"/>
        <v>321.97864199547234</v>
      </c>
      <c r="AI34" s="110">
        <f t="shared" si="272"/>
        <v>348.01667481011776</v>
      </c>
      <c r="AJ34" s="139">
        <f t="shared" si="272"/>
        <v>376.5091502295428</v>
      </c>
      <c r="AK34" s="110">
        <f t="shared" si="272"/>
        <v>406.89804095278026</v>
      </c>
      <c r="AL34" s="110">
        <f t="shared" si="272"/>
        <v>449.48212930872211</v>
      </c>
      <c r="AM34" s="110">
        <f t="shared" si="272"/>
        <v>490.40663445818643</v>
      </c>
      <c r="AN34" s="110">
        <f t="shared" si="272"/>
        <v>535.77694985182438</v>
      </c>
      <c r="AO34" s="110">
        <f t="shared" si="272"/>
        <v>584.67789645100777</v>
      </c>
      <c r="AP34" s="110">
        <f t="shared" si="272"/>
        <v>635.53397083672735</v>
      </c>
      <c r="AQ34" s="139">
        <f t="shared" si="272"/>
        <v>688.79136503448569</v>
      </c>
      <c r="AR34" s="110">
        <f t="shared" si="272"/>
        <v>744.71096823772052</v>
      </c>
      <c r="AS34" s="110">
        <f t="shared" si="272"/>
        <v>803.31829800559979</v>
      </c>
      <c r="AT34" s="110">
        <f t="shared" si="272"/>
        <v>869.40921047252402</v>
      </c>
      <c r="AU34" s="110">
        <f t="shared" si="272"/>
        <v>940.89333727783139</v>
      </c>
      <c r="AV34" s="110">
        <f t="shared" si="272"/>
        <v>1018.8459106907064</v>
      </c>
      <c r="AW34" s="110">
        <f t="shared" si="272"/>
        <v>1103.1483379071983</v>
      </c>
      <c r="AX34" s="110">
        <f t="shared" si="272"/>
        <v>1193.507398518436</v>
      </c>
      <c r="AY34" s="110">
        <f t="shared" si="272"/>
        <v>1289.7965145956398</v>
      </c>
      <c r="AZ34" s="110">
        <f t="shared" si="272"/>
        <v>1392.0236353729556</v>
      </c>
      <c r="BA34" s="110">
        <f t="shared" si="272"/>
        <v>1499.551630700978</v>
      </c>
      <c r="BB34" s="110">
        <f t="shared" si="272"/>
        <v>1612.5753407069139</v>
      </c>
      <c r="BC34" s="110">
        <f t="shared" si="272"/>
        <v>1731.3765815699458</v>
      </c>
      <c r="BD34" s="110">
        <f t="shared" si="272"/>
        <v>1856.6126112922568</v>
      </c>
      <c r="BE34" s="110">
        <f t="shared" si="272"/>
        <v>1988.6395824261767</v>
      </c>
      <c r="BF34" s="110">
        <f t="shared" si="272"/>
        <v>2127.5985120526748</v>
      </c>
      <c r="BG34" s="110">
        <f t="shared" si="272"/>
        <v>2273.5023178896895</v>
      </c>
      <c r="BH34" s="110">
        <f t="shared" si="272"/>
        <v>2425.1593465740084</v>
      </c>
      <c r="BI34" s="110">
        <f t="shared" si="272"/>
        <v>2581.8099939684753</v>
      </c>
    </row>
    <row r="35" spans="1:61" s="82" customFormat="1" x14ac:dyDescent="0.25">
      <c r="A35" s="82" t="s">
        <v>89</v>
      </c>
      <c r="B35" s="90"/>
      <c r="C35" s="147">
        <f t="shared" ref="C35:G36" si="273">D35/(1+$V$5)</f>
        <v>1.9653770346496013</v>
      </c>
      <c r="D35" s="147">
        <f t="shared" si="273"/>
        <v>2.4567212933120017</v>
      </c>
      <c r="E35" s="147">
        <f t="shared" si="273"/>
        <v>3.0709016166400023</v>
      </c>
      <c r="F35" s="147">
        <f t="shared" si="273"/>
        <v>3.8386270208000028</v>
      </c>
      <c r="G35" s="147">
        <f t="shared" si="273"/>
        <v>4.7982837760000034</v>
      </c>
      <c r="H35" s="147">
        <f>I35/(1+$V$5)</f>
        <v>5.9978547200000039</v>
      </c>
      <c r="I35" s="117">
        <f>V6*B8</f>
        <v>7.4973184000000046</v>
      </c>
      <c r="J35" s="118">
        <f t="shared" ref="J35:BI35" si="274">I35-C36+J36</f>
        <v>8.9785725930700835</v>
      </c>
      <c r="K35" s="118">
        <f t="shared" si="274"/>
        <v>10.830140334407684</v>
      </c>
      <c r="L35" s="118">
        <f t="shared" si="274"/>
        <v>13.144600011079683</v>
      </c>
      <c r="M35" s="118">
        <f t="shared" si="274"/>
        <v>16.03767460691968</v>
      </c>
      <c r="N35" s="118">
        <f t="shared" si="274"/>
        <v>19.654017851719679</v>
      </c>
      <c r="O35" s="118">
        <f t="shared" si="274"/>
        <v>24.174446907719677</v>
      </c>
      <c r="P35" s="118">
        <f t="shared" si="274"/>
        <v>29.824983227719674</v>
      </c>
      <c r="Q35" s="118">
        <f t="shared" si="274"/>
        <v>38.603489394169337</v>
      </c>
      <c r="R35" s="118">
        <f t="shared" ref="R35" si="275">Q35-K36+R36</f>
        <v>49.041978602939388</v>
      </c>
      <c r="S35" s="118">
        <f t="shared" ref="S35" si="276">R35-L36+S36</f>
        <v>61.552909911106795</v>
      </c>
      <c r="T35" s="118">
        <f t="shared" ref="T35" si="277">S35-M36+T36</f>
        <v>69.70988690204203</v>
      </c>
      <c r="U35" s="118">
        <f t="shared" ref="U35" si="278">T35-N36+U36</f>
        <v>79.566116062899994</v>
      </c>
      <c r="V35" s="118">
        <f t="shared" ref="V35" si="279">U35-O36+V36</f>
        <v>91.542770462099753</v>
      </c>
      <c r="W35" s="143">
        <f t="shared" ref="W35" si="280">V35-P36+W36</f>
        <v>106.16432595870725</v>
      </c>
      <c r="X35" s="118">
        <f t="shared" ref="X35" si="281">W35-Q36+X36</f>
        <v>122.36795171779721</v>
      </c>
      <c r="Y35" s="118">
        <f t="shared" ref="Y35" si="282">X35-R36+Y36</f>
        <v>129.12063096203087</v>
      </c>
      <c r="Z35" s="118">
        <f t="shared" ref="Z35" si="283">Y35-S36+Z36</f>
        <v>137.18730917657552</v>
      </c>
      <c r="AA35" s="118">
        <f t="shared" ref="AA35" si="284">Z35-T36+AA36</f>
        <v>153.63101935922876</v>
      </c>
      <c r="AB35" s="118">
        <f t="shared" ref="AB35" si="285">AA35-U36+AB36</f>
        <v>170.61386980892431</v>
      </c>
      <c r="AC35" s="118">
        <f t="shared" ref="AC35" si="286">AB35-V36+AC36</f>
        <v>188.1421345382181</v>
      </c>
      <c r="AD35" s="143">
        <f t="shared" ref="AD35" si="287">AC35-W36+AD36</f>
        <v>206.22163115935339</v>
      </c>
      <c r="AE35" s="118">
        <f t="shared" ref="AE35" si="288">AD35-X36+AE36</f>
        <v>215.27946930473993</v>
      </c>
      <c r="AF35" s="118">
        <f t="shared" ref="AF35" si="289">AE35-Y36+AF36</f>
        <v>237.4408785270023</v>
      </c>
      <c r="AG35" s="118">
        <f t="shared" ref="AG35" si="290">AF35-Z36+AG36</f>
        <v>258.85355229103976</v>
      </c>
      <c r="AH35" s="118">
        <f t="shared" ref="AH35" si="291">AG35-AA36+AH36</f>
        <v>279.36605053752538</v>
      </c>
      <c r="AI35" s="118">
        <f t="shared" ref="AI35" si="292">AH35-AB36+AI36</f>
        <v>302.37565390976397</v>
      </c>
      <c r="AJ35" s="143">
        <f t="shared" ref="AJ35" si="293">AI35-AC36+AJ36</f>
        <v>327.53545726720421</v>
      </c>
      <c r="AK35" s="118">
        <f t="shared" ref="AK35" si="294">AJ35-AD36+AK36</f>
        <v>354.37955052351532</v>
      </c>
      <c r="AL35" s="118">
        <f t="shared" ref="AL35" si="295">AK35-AE36+AL36</f>
        <v>391.87206514483586</v>
      </c>
      <c r="AM35" s="118">
        <f t="shared" ref="AM35" si="296">AL35-AF36+AM36</f>
        <v>428.07871463462772</v>
      </c>
      <c r="AN35" s="118">
        <f t="shared" ref="AN35" si="297">AM35-AG36+AN36</f>
        <v>467.95873700229413</v>
      </c>
      <c r="AO35" s="118">
        <f t="shared" ref="AO35" si="298">AN35-AH36+AO36</f>
        <v>510.71281357071388</v>
      </c>
      <c r="AP35" s="118">
        <f t="shared" ref="AP35" si="299">AO35-AI36+AP36</f>
        <v>555.25126984191968</v>
      </c>
      <c r="AQ35" s="143">
        <f t="shared" ref="AQ35" si="300">AP35-AJ36+AQ36</f>
        <v>601.92324016474538</v>
      </c>
      <c r="AR35" s="118">
        <f t="shared" ref="AR35" si="301">AQ35-AK36+AR36</f>
        <v>650.91154815636435</v>
      </c>
      <c r="AS35" s="118">
        <f t="shared" ref="AS35" si="302">AR35-AL36+AS36</f>
        <v>702.18840052177109</v>
      </c>
      <c r="AT35" s="118">
        <f t="shared" ref="AT35" si="303">AS35-AM36+AT36</f>
        <v>759.55735303201584</v>
      </c>
      <c r="AU35" s="118">
        <f t="shared" ref="AU35" si="304">AT35-AN36+AU36</f>
        <v>821.67112590739555</v>
      </c>
      <c r="AV35" s="118">
        <f t="shared" ref="AV35" si="305">AU35-AO36+AV36</f>
        <v>889.37520383903961</v>
      </c>
      <c r="AW35" s="118">
        <f t="shared" ref="AW35" si="306">AV35-AP36+AW36</f>
        <v>962.35473630212539</v>
      </c>
      <c r="AX35" s="118">
        <f t="shared" ref="AX35" si="307">AW35-AQ36+AX36</f>
        <v>1040.3674444682617</v>
      </c>
      <c r="AY35" s="118">
        <f t="shared" ref="AY35" si="308">AX35-AR36+AY36</f>
        <v>1123.3017193751255</v>
      </c>
      <c r="AZ35" s="118">
        <f t="shared" ref="AZ35" si="309">AY35-AS36+AZ36</f>
        <v>1211.1471505762777</v>
      </c>
      <c r="BA35" s="118">
        <f t="shared" ref="BA35" si="310">AZ35-AT36+BA36</f>
        <v>1303.7010410832838</v>
      </c>
      <c r="BB35" s="118">
        <f t="shared" ref="BB35" si="311">BA35-AU36+BB36</f>
        <v>1400.7834451839922</v>
      </c>
      <c r="BC35" s="118">
        <f t="shared" ref="BC35" si="312">BB35-AV36+BC36</f>
        <v>1502.6545972621686</v>
      </c>
      <c r="BD35" s="118">
        <f t="shared" ref="BD35" si="313">BC35-AW36+BD36</f>
        <v>1609.8683848716762</v>
      </c>
      <c r="BE35" s="118">
        <f t="shared" ref="BE35" si="314">BD35-AX36+BE36</f>
        <v>1722.6239745250023</v>
      </c>
      <c r="BF35" s="118">
        <f t="shared" ref="BF35" si="315">BE35-AY36+BF36</f>
        <v>1840.942021636235</v>
      </c>
      <c r="BG35" s="118">
        <f t="shared" ref="BG35" si="316">BF35-AZ36+BG36</f>
        <v>1964.7368439475088</v>
      </c>
      <c r="BH35" s="118">
        <f t="shared" ref="BH35" si="317">BG35-BA36+BH36</f>
        <v>2092.7242457515258</v>
      </c>
      <c r="BI35" s="118">
        <f t="shared" ref="BI35" si="318">BH35-BB36+BI36</f>
        <v>2224.2851297343914</v>
      </c>
    </row>
    <row r="36" spans="1:61" s="122" customFormat="1" x14ac:dyDescent="0.25">
      <c r="A36" s="122" t="s">
        <v>126</v>
      </c>
      <c r="B36" s="133"/>
      <c r="C36" s="123">
        <f t="shared" si="273"/>
        <v>0.39307540692992032</v>
      </c>
      <c r="D36" s="124">
        <f t="shared" ref="D36" si="319">D35-C35</f>
        <v>0.49134425866240039</v>
      </c>
      <c r="E36" s="124">
        <f t="shared" ref="E36" si="320">E35-D35</f>
        <v>0.61418032332800054</v>
      </c>
      <c r="F36" s="124">
        <f t="shared" ref="F36" si="321">F35-E35</f>
        <v>0.76772540416000057</v>
      </c>
      <c r="G36" s="124">
        <f t="shared" ref="G36" si="322">G35-F35</f>
        <v>0.9596567552000006</v>
      </c>
      <c r="H36" s="124">
        <f t="shared" ref="H36" si="323">H35-G35</f>
        <v>1.1995709440000004</v>
      </c>
      <c r="I36" s="124">
        <f>I35-H35</f>
        <v>1.4994636800000007</v>
      </c>
      <c r="J36" s="122">
        <f>C18*$L$5</f>
        <v>1.8743296</v>
      </c>
      <c r="K36" s="122">
        <f t="shared" ref="K36:V36" si="324">D18*$L$5</f>
        <v>2.3429120000000001</v>
      </c>
      <c r="L36" s="122">
        <f t="shared" si="324"/>
        <v>2.9286399999999997</v>
      </c>
      <c r="M36" s="122">
        <f t="shared" si="324"/>
        <v>3.6607999999999983</v>
      </c>
      <c r="N36" s="122">
        <f t="shared" si="324"/>
        <v>4.5760000000000005</v>
      </c>
      <c r="O36" s="122">
        <f t="shared" si="324"/>
        <v>5.7199999999999989</v>
      </c>
      <c r="P36" s="122">
        <f t="shared" si="324"/>
        <v>7.1499999999999986</v>
      </c>
      <c r="Q36" s="122">
        <f t="shared" si="324"/>
        <v>10.652835766449661</v>
      </c>
      <c r="R36" s="122">
        <f t="shared" ref="R36" si="325">K18*$L$5</f>
        <v>12.781401208770049</v>
      </c>
      <c r="S36" s="122">
        <f t="shared" ref="S36" si="326">L18*$L$5</f>
        <v>15.439571308167405</v>
      </c>
      <c r="T36" s="122">
        <f t="shared" ref="T36" si="327">M18*$L$5</f>
        <v>11.817776990935229</v>
      </c>
      <c r="U36" s="122">
        <f t="shared" ref="U36" si="328">N18*$L$5</f>
        <v>14.432229160857965</v>
      </c>
      <c r="V36" s="122">
        <f t="shared" ref="V36" si="329">O18*$L$5</f>
        <v>17.696654399199758</v>
      </c>
      <c r="W36" s="132">
        <f t="shared" ref="W36" si="330">P18*$L$5</f>
        <v>21.771555496607505</v>
      </c>
      <c r="X36" s="122">
        <f t="shared" ref="X36" si="331">Q18*$L$5</f>
        <v>26.856461525539618</v>
      </c>
      <c r="Y36" s="122">
        <f t="shared" ref="Y36" si="332">R18*$L$5</f>
        <v>19.534080453003696</v>
      </c>
      <c r="Z36" s="122">
        <f t="shared" ref="Z36" si="333">S18*$L$5</f>
        <v>23.506249522712064</v>
      </c>
      <c r="AA36" s="122">
        <f t="shared" ref="AA36" si="334">T18*$L$5</f>
        <v>28.26148717358846</v>
      </c>
      <c r="AB36" s="122">
        <f t="shared" ref="AB36" si="335">U18*$L$5</f>
        <v>31.415079610553494</v>
      </c>
      <c r="AC36" s="122">
        <f t="shared" ref="AC36" si="336">V18*$L$5</f>
        <v>35.224919128493561</v>
      </c>
      <c r="AD36" s="132">
        <f t="shared" ref="AD36" si="337">W18*$L$5</f>
        <v>39.851052117742803</v>
      </c>
      <c r="AE36" s="122">
        <f t="shared" ref="AE36" si="338">X18*$L$5</f>
        <v>35.914299670926162</v>
      </c>
      <c r="AF36" s="122">
        <f t="shared" ref="AF36" si="339">Y18*$L$5</f>
        <v>41.695489675266053</v>
      </c>
      <c r="AG36" s="122">
        <f t="shared" ref="AG36" si="340">Z18*$L$5</f>
        <v>44.918923286749532</v>
      </c>
      <c r="AH36" s="122">
        <f t="shared" ref="AH36" si="341">AA18*$L$5</f>
        <v>48.773985420074084</v>
      </c>
      <c r="AI36" s="122">
        <f t="shared" ref="AI36" si="342">AB18*$L$5</f>
        <v>54.424682982792078</v>
      </c>
      <c r="AJ36" s="132">
        <f t="shared" ref="AJ36" si="343">AC18*$L$5</f>
        <v>60.384722485933828</v>
      </c>
      <c r="AK36" s="122">
        <f t="shared" ref="AK36" si="344">AD18*$L$5</f>
        <v>66.695145374053922</v>
      </c>
      <c r="AL36" s="122">
        <f t="shared" ref="AL36" si="345">AE18*$L$5</f>
        <v>73.406814292246679</v>
      </c>
      <c r="AM36" s="122">
        <f t="shared" ref="AM36" si="346">AF18*$L$5</f>
        <v>77.902139165057903</v>
      </c>
      <c r="AN36" s="122">
        <f t="shared" ref="AN36" si="347">AG18*$L$5</f>
        <v>84.798945654415974</v>
      </c>
      <c r="AO36" s="122">
        <f t="shared" ref="AO36" si="348">AH18*$L$5</f>
        <v>91.528061988493832</v>
      </c>
      <c r="AP36" s="122">
        <f t="shared" ref="AP36" si="349">AI18*$L$5</f>
        <v>98.963139253997923</v>
      </c>
      <c r="AQ36" s="132">
        <f t="shared" ref="AQ36" si="350">AJ18*$L$5</f>
        <v>107.05669280875951</v>
      </c>
      <c r="AR36" s="122">
        <f t="shared" ref="AR36" si="351">AK18*$L$5</f>
        <v>115.68345336567292</v>
      </c>
      <c r="AS36" s="122">
        <f t="shared" ref="AS36" si="352">AL18*$L$5</f>
        <v>124.68366665765333</v>
      </c>
      <c r="AT36" s="122">
        <f t="shared" ref="AT36" si="353">AM18*$L$5</f>
        <v>135.27109167530259</v>
      </c>
      <c r="AU36" s="122">
        <f t="shared" ref="AU36" si="354">AN18*$L$5</f>
        <v>146.91271852979574</v>
      </c>
      <c r="AV36" s="122">
        <f t="shared" ref="AV36" si="355">AO18*$L$5</f>
        <v>159.23213992013794</v>
      </c>
      <c r="AW36" s="122">
        <f t="shared" ref="AW36" si="356">AP18*$L$5</f>
        <v>171.94267171708375</v>
      </c>
      <c r="AX36" s="122">
        <f t="shared" ref="AX36" si="357">AQ18*$L$5</f>
        <v>185.0694009748959</v>
      </c>
      <c r="AY36" s="122">
        <f t="shared" ref="AY36" si="358">AR18*$L$5</f>
        <v>198.61772827253657</v>
      </c>
      <c r="AZ36" s="122">
        <f t="shared" ref="AZ36" si="359">AS18*$L$5</f>
        <v>212.52909785880556</v>
      </c>
      <c r="BA36" s="122">
        <f t="shared" ref="BA36" si="360">AT18*$L$5</f>
        <v>227.82498218230867</v>
      </c>
      <c r="BB36" s="122">
        <f t="shared" ref="BB36" si="361">AU18*$L$5</f>
        <v>243.99512263050394</v>
      </c>
      <c r="BC36" s="122">
        <f t="shared" ref="BC36" si="362">AV18*$L$5</f>
        <v>261.10329199831443</v>
      </c>
      <c r="BD36" s="122">
        <f t="shared" ref="BD36" si="363">AW18*$L$5</f>
        <v>279.1564593265914</v>
      </c>
      <c r="BE36" s="122">
        <f t="shared" ref="BE36" si="364">AX18*$L$5</f>
        <v>297.82499062822183</v>
      </c>
      <c r="BF36" s="122">
        <f t="shared" ref="BF36" si="365">AY18*$L$5</f>
        <v>316.93577538376934</v>
      </c>
      <c r="BG36" s="122">
        <f t="shared" ref="BG36" si="366">AZ18*$L$5</f>
        <v>336.32392017007925</v>
      </c>
      <c r="BH36" s="122">
        <f t="shared" ref="BH36" si="367">BA18*$L$5</f>
        <v>355.81238398632576</v>
      </c>
      <c r="BI36" s="122">
        <f t="shared" ref="BI36" si="368">BB18*$L$5</f>
        <v>375.55600661336933</v>
      </c>
    </row>
    <row r="37" spans="1:61" s="82" customFormat="1" x14ac:dyDescent="0.25">
      <c r="A37" s="82" t="s">
        <v>90</v>
      </c>
      <c r="B37" s="90"/>
      <c r="C37" s="147">
        <f t="shared" ref="C36:H38" si="369">D37/(1+$V$5)</f>
        <v>0.87686052315136054</v>
      </c>
      <c r="D37" s="147">
        <f t="shared" si="369"/>
        <v>1.0960756539392007</v>
      </c>
      <c r="E37" s="147">
        <f t="shared" si="369"/>
        <v>1.3700945674240008</v>
      </c>
      <c r="F37" s="147">
        <f t="shared" si="369"/>
        <v>1.7126182092800011</v>
      </c>
      <c r="G37" s="147">
        <f t="shared" si="369"/>
        <v>2.1407727616000014</v>
      </c>
      <c r="H37" s="147">
        <f>I37/(1+$V$5)</f>
        <v>2.6759659520000016</v>
      </c>
      <c r="I37" s="117">
        <f>V6*B7</f>
        <v>3.3449574400000022</v>
      </c>
      <c r="J37" s="118">
        <f t="shared" ref="J37:BI37" si="370">I37-C38+J38</f>
        <v>4.0058246953697294</v>
      </c>
      <c r="K37" s="118">
        <f t="shared" si="370"/>
        <v>4.8319087645818888</v>
      </c>
      <c r="L37" s="118">
        <f t="shared" si="370"/>
        <v>5.8645138510970893</v>
      </c>
      <c r="M37" s="118">
        <f t="shared" si="370"/>
        <v>7.1552702092410891</v>
      </c>
      <c r="N37" s="118">
        <f t="shared" si="370"/>
        <v>8.7687156569210885</v>
      </c>
      <c r="O37" s="118">
        <f t="shared" si="370"/>
        <v>10.785522466521087</v>
      </c>
      <c r="P37" s="118">
        <f t="shared" si="370"/>
        <v>13.306530978521087</v>
      </c>
      <c r="Q37" s="118">
        <f t="shared" si="370"/>
        <v>13.79217500962762</v>
      </c>
      <c r="R37" s="118">
        <f t="shared" ref="R37" si="371">Q37-K38+R38</f>
        <v>14.329723377294576</v>
      </c>
      <c r="S37" s="118">
        <f t="shared" ref="S37" si="372">R37-L38+S38</f>
        <v>14.932072376745467</v>
      </c>
      <c r="T37" s="118">
        <f t="shared" ref="T37" si="373">S37-M38+T38</f>
        <v>14.75819176998019</v>
      </c>
      <c r="U37" s="118">
        <f t="shared" ref="U37" si="374">T37-N38+U38</f>
        <v>14.496964796195874</v>
      </c>
      <c r="V37" s="118">
        <f t="shared" ref="V37" si="375">U37-O38+V38</f>
        <v>14.126445962111667</v>
      </c>
      <c r="W37" s="143">
        <f t="shared" ref="W37" si="376">V37-P38+W38</f>
        <v>13.61914403014462</v>
      </c>
      <c r="X37" s="118">
        <f t="shared" ref="X37" si="377">W37-Q38+X38</f>
        <v>15.606216988207418</v>
      </c>
      <c r="Y37" s="118">
        <f t="shared" ref="Y37" si="378">X37-R38+Y38</f>
        <v>16.426743675432164</v>
      </c>
      <c r="Z37" s="118">
        <f t="shared" ref="Z37" si="379">Y37-S38+Z38</f>
        <v>17.403703909879177</v>
      </c>
      <c r="AA37" s="118">
        <f t="shared" ref="AA37" si="380">Z37-T38+AA38</f>
        <v>19.406088440083742</v>
      </c>
      <c r="AB37" s="118">
        <f t="shared" ref="AB37" si="381">AA37-U38+AB38</f>
        <v>21.432571559664567</v>
      </c>
      <c r="AC37" s="118">
        <f t="shared" ref="AC37" si="382">AB37-V38+AC38</f>
        <v>23.472065930247886</v>
      </c>
      <c r="AD37" s="143">
        <f t="shared" ref="AD37" si="383">AC37-W38+AD38</f>
        <v>25.510537280293281</v>
      </c>
      <c r="AE37" s="118">
        <f t="shared" ref="AE37" si="384">AD37-X38+AE38</f>
        <v>26.408367050870428</v>
      </c>
      <c r="AF37" s="118">
        <f t="shared" ref="AF37" si="385">AE37-Y38+AF38</f>
        <v>28.847918746638548</v>
      </c>
      <c r="AG37" s="118">
        <f t="shared" ref="AG37" si="386">AF37-Z38+AG38</f>
        <v>31.069233784840808</v>
      </c>
      <c r="AH37" s="118">
        <f t="shared" ref="AH37" si="387">AG37-AA38+AH38</f>
        <v>33.03172696885494</v>
      </c>
      <c r="AI37" s="118">
        <f t="shared" ref="AI37" si="388">AH37-AB38+AI38</f>
        <v>35.296857734790301</v>
      </c>
      <c r="AJ37" s="143">
        <f t="shared" ref="AJ37" si="389">AI37-AC38+AJ38</f>
        <v>37.815308270645431</v>
      </c>
      <c r="AK37" s="118">
        <f t="shared" ref="AK37" si="390">AJ37-AD38+AK38</f>
        <v>40.520622089641876</v>
      </c>
      <c r="AL37" s="118">
        <f t="shared" ref="AL37" si="391">AK37-AE38+AL38</f>
        <v>44.446810677099911</v>
      </c>
      <c r="AM37" s="118">
        <f t="shared" ref="AM37" si="392">AL37-AF38+AM38</f>
        <v>48.086523746338585</v>
      </c>
      <c r="AN37" s="118">
        <f t="shared" ref="AN37" si="393">AM37-AG38+AN38</f>
        <v>52.321286512188877</v>
      </c>
      <c r="AO37" s="118">
        <f t="shared" ref="AO37" si="394">AN37-AH38+AO38</f>
        <v>57.060363879529312</v>
      </c>
      <c r="AP37" s="118">
        <f t="shared" ref="AP37" si="395">AO37-AI38+AP38</f>
        <v>61.927912628183918</v>
      </c>
      <c r="AQ37" s="143">
        <f t="shared" ref="AQ37" si="396">AP37-AJ38+AQ38</f>
        <v>66.998934166622035</v>
      </c>
      <c r="AR37" s="118">
        <f t="shared" ref="AR37" si="397">AQ37-AK38+AR38</f>
        <v>72.333763906481948</v>
      </c>
      <c r="AS37" s="118">
        <f t="shared" ref="AS37" si="398">AR37-AL38+AS38</f>
        <v>77.973402931018526</v>
      </c>
      <c r="AT37" s="118">
        <f t="shared" ref="AT37" si="399">AS37-AM38+AT38</f>
        <v>84.682470460930631</v>
      </c>
      <c r="AU37" s="118">
        <f t="shared" ref="AU37" si="400">AT37-AN38+AU38</f>
        <v>91.88852196230593</v>
      </c>
      <c r="AV37" s="118">
        <f t="shared" ref="AV37" si="401">AU37-AO38+AV38</f>
        <v>99.772267840959259</v>
      </c>
      <c r="AW37" s="118">
        <f t="shared" ref="AW37" si="402">AV37-AP38+AW38</f>
        <v>108.48902480131463</v>
      </c>
      <c r="AX37" s="118">
        <f t="shared" ref="AX37" si="403">AW37-AQ38+AX38</f>
        <v>117.99962866432976</v>
      </c>
      <c r="AY37" s="118">
        <f t="shared" ref="AY37" si="404">AX37-AR38+AY38</f>
        <v>128.29319072485723</v>
      </c>
      <c r="AZ37" s="118">
        <f t="shared" ref="AZ37" si="405">AY37-AS38+AZ38</f>
        <v>139.38535542620164</v>
      </c>
      <c r="BA37" s="118">
        <f t="shared" ref="BA37" si="406">AZ37-AT38+BA38</f>
        <v>150.9433302525257</v>
      </c>
      <c r="BB37" s="118">
        <f t="shared" ref="BB37" si="407">BA37-AU38+BB38</f>
        <v>163.26198607027908</v>
      </c>
      <c r="BC37" s="118">
        <f t="shared" ref="BC37" si="408">BB37-AV38+BC38</f>
        <v>176.35729106049803</v>
      </c>
      <c r="BD37" s="118">
        <f t="shared" ref="BD37" si="409">BC37-AW38+BD38</f>
        <v>190.30931199217076</v>
      </c>
      <c r="BE37" s="118">
        <f t="shared" ref="BE37" si="410">BD37-AX38+BE38</f>
        <v>205.24395890032812</v>
      </c>
      <c r="BF37" s="118">
        <f t="shared" ref="BF37" si="411">BE37-AY38+BF38</f>
        <v>221.25871522411359</v>
      </c>
      <c r="BG37" s="118">
        <f t="shared" ref="BG37" si="412">BF37-AZ38+BG38</f>
        <v>238.43419506594876</v>
      </c>
      <c r="BH37" s="118">
        <f t="shared" ref="BH37" si="413">BG37-BA38+BH38</f>
        <v>256.84613700649106</v>
      </c>
      <c r="BI37" s="118">
        <f t="shared" ref="BI37" si="414">BH37-BB38+BI38</f>
        <v>276.38578833820088</v>
      </c>
    </row>
    <row r="38" spans="1:61" s="82" customFormat="1" x14ac:dyDescent="0.25">
      <c r="A38" s="122" t="s">
        <v>127</v>
      </c>
      <c r="B38" s="90"/>
      <c r="C38" s="123">
        <f t="shared" si="369"/>
        <v>0.17537210463027214</v>
      </c>
      <c r="D38" s="124">
        <f t="shared" ref="D38" si="415">D37-C37</f>
        <v>0.21921513078784016</v>
      </c>
      <c r="E38" s="124">
        <f t="shared" ref="E38" si="416">E37-D37</f>
        <v>0.27401891348480012</v>
      </c>
      <c r="F38" s="124">
        <f t="shared" ref="F38" si="417">F37-E37</f>
        <v>0.34252364185600026</v>
      </c>
      <c r="G38" s="124">
        <f t="shared" ref="G38" si="418">G37-F37</f>
        <v>0.42815455232000033</v>
      </c>
      <c r="H38" s="124">
        <f t="shared" ref="H38" si="419">H37-G37</f>
        <v>0.53519319040000024</v>
      </c>
      <c r="I38" s="124">
        <f>I37-H37</f>
        <v>0.66899148800000052</v>
      </c>
      <c r="J38" s="122">
        <f>C20*$L$5</f>
        <v>0.83623935999999977</v>
      </c>
      <c r="K38" s="122">
        <f t="shared" ref="K38:Y38" si="420">D20*$L$5</f>
        <v>1.0452991999999997</v>
      </c>
      <c r="L38" s="122">
        <f t="shared" si="420"/>
        <v>1.3066240000000002</v>
      </c>
      <c r="M38" s="122">
        <f t="shared" si="420"/>
        <v>1.6332800000000001</v>
      </c>
      <c r="N38" s="122">
        <f t="shared" si="420"/>
        <v>2.0416000000000007</v>
      </c>
      <c r="O38" s="122">
        <f t="shared" si="420"/>
        <v>2.5519999999999996</v>
      </c>
      <c r="P38" s="122">
        <f t="shared" si="420"/>
        <v>3.1899999999999995</v>
      </c>
      <c r="Q38" s="122">
        <f t="shared" si="420"/>
        <v>1.3218833911065329</v>
      </c>
      <c r="R38" s="122">
        <f t="shared" ref="R38" si="421">K20*$L$5</f>
        <v>1.582847567666954</v>
      </c>
      <c r="S38" s="122">
        <f t="shared" ref="S38" si="422">L20*$L$5</f>
        <v>1.9089729994508928</v>
      </c>
      <c r="T38" s="122">
        <f t="shared" ref="T38" si="423">M20*$L$5</f>
        <v>1.4593993932347222</v>
      </c>
      <c r="U38" s="122">
        <f t="shared" ref="U38" si="424">N20*$L$5</f>
        <v>1.7803730262156843</v>
      </c>
      <c r="V38" s="122">
        <f t="shared" ref="V38" si="425">O20*$L$5</f>
        <v>2.1814811659157924</v>
      </c>
      <c r="W38" s="132">
        <f t="shared" ref="W38" si="426">P20*$L$5</f>
        <v>2.682698068032952</v>
      </c>
      <c r="X38" s="122">
        <f t="shared" ref="X38" si="427">Q20*$L$5</f>
        <v>3.3089563491693328</v>
      </c>
      <c r="Y38" s="122">
        <f t="shared" ref="Y38" si="428">R20*$L$5</f>
        <v>2.4033742548916988</v>
      </c>
      <c r="Z38" s="122">
        <f t="shared" ref="Z38" si="429">S20*$L$5</f>
        <v>2.885933233897906</v>
      </c>
      <c r="AA38" s="122">
        <f t="shared" ref="AA38" si="430">T20*$L$5</f>
        <v>3.4617839234392873</v>
      </c>
      <c r="AB38" s="122">
        <f t="shared" ref="AB38" si="431">U20*$L$5</f>
        <v>3.8068561457965071</v>
      </c>
      <c r="AC38" s="122">
        <f t="shared" ref="AC38" si="432">V20*$L$5</f>
        <v>4.2209755364991093</v>
      </c>
      <c r="AD38" s="132">
        <f t="shared" ref="AD38" si="433">W20*$L$5</f>
        <v>4.7211694180783477</v>
      </c>
      <c r="AE38" s="122">
        <f t="shared" ref="AE38" si="434">X20*$L$5</f>
        <v>4.2067861197464786</v>
      </c>
      <c r="AF38" s="122">
        <f t="shared" ref="AF38" si="435">Y20*$L$5</f>
        <v>4.8429259506598186</v>
      </c>
      <c r="AG38" s="122">
        <f t="shared" ref="AG38" si="436">Z20*$L$5</f>
        <v>5.1072482721001657</v>
      </c>
      <c r="AH38" s="122">
        <f t="shared" ref="AH38" si="437">AA20*$L$5</f>
        <v>5.4242771074534213</v>
      </c>
      <c r="AI38" s="122">
        <f t="shared" ref="AI38" si="438">AB20*$L$5</f>
        <v>6.0719869117318721</v>
      </c>
      <c r="AJ38" s="132">
        <f t="shared" ref="AJ38" si="439">AC20*$L$5</f>
        <v>6.7394260723542434</v>
      </c>
      <c r="AK38" s="122">
        <f t="shared" ref="AK38" si="440">AD20*$L$5</f>
        <v>7.4264832370747875</v>
      </c>
      <c r="AL38" s="122">
        <f t="shared" ref="AL38" si="441">AE20*$L$5</f>
        <v>8.1329747072045162</v>
      </c>
      <c r="AM38" s="122">
        <f t="shared" ref="AM38" si="442">AF20*$L$5</f>
        <v>8.4826390198984942</v>
      </c>
      <c r="AN38" s="122">
        <f t="shared" ref="AN38" si="443">AG20*$L$5</f>
        <v>9.3420110379504564</v>
      </c>
      <c r="AO38" s="122">
        <f t="shared" ref="AO38" si="444">AH20*$L$5</f>
        <v>10.163354474793856</v>
      </c>
      <c r="AP38" s="122">
        <f t="shared" ref="AP38" si="445">AI20*$L$5</f>
        <v>10.939535660386476</v>
      </c>
      <c r="AQ38" s="132">
        <f t="shared" ref="AQ38" si="446">AJ20*$L$5</f>
        <v>11.810447610792359</v>
      </c>
      <c r="AR38" s="122">
        <f t="shared" ref="AR38" si="447">AK20*$L$5</f>
        <v>12.761312976934699</v>
      </c>
      <c r="AS38" s="122">
        <f t="shared" ref="AS38" si="448">AL20*$L$5</f>
        <v>13.772613731741089</v>
      </c>
      <c r="AT38" s="122">
        <f t="shared" ref="AT38" si="449">AM20*$L$5</f>
        <v>15.191706549810608</v>
      </c>
      <c r="AU38" s="122">
        <f t="shared" ref="AU38" si="450">AN20*$L$5</f>
        <v>16.548062539325763</v>
      </c>
      <c r="AV38" s="122">
        <f t="shared" ref="AV38" si="451">AO20*$L$5</f>
        <v>18.047100353447188</v>
      </c>
      <c r="AW38" s="122">
        <f t="shared" ref="AW38" si="452">AP20*$L$5</f>
        <v>19.656292620741851</v>
      </c>
      <c r="AX38" s="122">
        <f t="shared" ref="AX38" si="453">AQ20*$L$5</f>
        <v>21.32105147380749</v>
      </c>
      <c r="AY38" s="122">
        <f t="shared" ref="AY38" si="454">AR20*$L$5</f>
        <v>23.054875037462157</v>
      </c>
      <c r="AZ38" s="122">
        <f t="shared" ref="AZ38" si="455">AS20*$L$5</f>
        <v>24.864778433085505</v>
      </c>
      <c r="BA38" s="122">
        <f t="shared" ref="BA38" si="456">AT20*$L$5</f>
        <v>26.749681376134646</v>
      </c>
      <c r="BB38" s="122">
        <f t="shared" ref="BB38" si="457">AU20*$L$5</f>
        <v>28.866718357079158</v>
      </c>
      <c r="BC38" s="122">
        <f t="shared" ref="BC38" si="458">AV20*$L$5</f>
        <v>31.142405343666116</v>
      </c>
      <c r="BD38" s="122">
        <f t="shared" ref="BD38" si="459">AW20*$L$5</f>
        <v>33.6083135524146</v>
      </c>
      <c r="BE38" s="122">
        <f t="shared" ref="BE38" si="460">AX20*$L$5</f>
        <v>36.255698381964869</v>
      </c>
      <c r="BF38" s="122">
        <f t="shared" ref="BF38" si="461">AY20*$L$5</f>
        <v>39.069631361247602</v>
      </c>
      <c r="BG38" s="122">
        <f t="shared" ref="BG38" si="462">AZ20*$L$5</f>
        <v>42.040258274920674</v>
      </c>
      <c r="BH38" s="122">
        <f t="shared" ref="BH38" si="463">BA20*$L$5</f>
        <v>45.161623316676952</v>
      </c>
      <c r="BI38" s="122">
        <f t="shared" ref="BI38" si="464">BB20*$L$5</f>
        <v>48.406369688788999</v>
      </c>
    </row>
    <row r="39" spans="1:61" s="82" customFormat="1" x14ac:dyDescent="0.25">
      <c r="A39" s="82" t="s">
        <v>91</v>
      </c>
      <c r="B39" s="90"/>
      <c r="C39" s="147">
        <f t="shared" ref="C38:H40" si="465">D39/(1+$V$5)</f>
        <v>0.18141941858304012</v>
      </c>
      <c r="D39" s="147">
        <f t="shared" si="465"/>
        <v>0.22677427322880014</v>
      </c>
      <c r="E39" s="147">
        <f t="shared" si="465"/>
        <v>0.28346784153600019</v>
      </c>
      <c r="F39" s="147">
        <f t="shared" si="465"/>
        <v>0.35433480192000022</v>
      </c>
      <c r="G39" s="147">
        <f t="shared" si="465"/>
        <v>0.4429185024000003</v>
      </c>
      <c r="H39" s="147">
        <f>I39/(1+$V$5)</f>
        <v>0.55364812800000041</v>
      </c>
      <c r="I39" s="117">
        <f>V6*B6</f>
        <v>0.69206016000000048</v>
      </c>
      <c r="J39" s="118">
        <f t="shared" ref="J39:BI39" si="466">I39-C40+J40</f>
        <v>0.82879131628339242</v>
      </c>
      <c r="K39" s="118">
        <f t="shared" si="466"/>
        <v>0.99970526163763229</v>
      </c>
      <c r="L39" s="118">
        <f t="shared" si="466"/>
        <v>1.2133476933304321</v>
      </c>
      <c r="M39" s="118">
        <f t="shared" si="466"/>
        <v>1.4804007329464322</v>
      </c>
      <c r="N39" s="118">
        <f t="shared" si="466"/>
        <v>1.814217032466432</v>
      </c>
      <c r="O39" s="118">
        <f t="shared" si="466"/>
        <v>2.2314874068664317</v>
      </c>
      <c r="P39" s="118">
        <f t="shared" si="466"/>
        <v>2.7530753748664316</v>
      </c>
      <c r="Q39" s="118">
        <f t="shared" si="466"/>
        <v>2.8763439175796019</v>
      </c>
      <c r="R39" s="118">
        <f t="shared" ref="R39" si="467">Q39-K40+R40</f>
        <v>3.0148464547757303</v>
      </c>
      <c r="S39" s="118">
        <f t="shared" ref="S39" si="468">R39-L40+S40</f>
        <v>3.1723719628928135</v>
      </c>
      <c r="T39" s="118">
        <f t="shared" ref="T39" si="469">S39-M40+T40</f>
        <v>3.1615442894763865</v>
      </c>
      <c r="U39" s="118">
        <f t="shared" ref="U39" si="470">T39-N40+U40</f>
        <v>3.1381707235146181</v>
      </c>
      <c r="V39" s="118">
        <f t="shared" ref="V39" si="471">U39-O40+V40</f>
        <v>3.0990879931785216</v>
      </c>
      <c r="W39" s="143">
        <f t="shared" ref="W39" si="472">V39-P40+W40</f>
        <v>3.0403273933400676</v>
      </c>
      <c r="X39" s="118">
        <f t="shared" ref="X39" si="473">W39-Q40+X40</f>
        <v>3.4856168961535214</v>
      </c>
      <c r="Y39" s="118">
        <f t="shared" ref="Y39" si="474">X39-R40+Y40</f>
        <v>3.7095763022357851</v>
      </c>
      <c r="Z39" s="118">
        <f t="shared" ref="Z39" si="475">Y39-S40+Z40</f>
        <v>4.016712653729436</v>
      </c>
      <c r="AA39" s="118">
        <f t="shared" ref="AA39" si="476">Z39-T40+AA40</f>
        <v>4.6117652855556619</v>
      </c>
      <c r="AB39" s="118">
        <f t="shared" ref="AB39" si="477">AA39-U40+AB40</f>
        <v>5.2565809088036479</v>
      </c>
      <c r="AC39" s="118">
        <f t="shared" ref="AC39" si="478">AB39-V40+AC40</f>
        <v>5.9584385899219479</v>
      </c>
      <c r="AD39" s="143">
        <f t="shared" ref="AD39" si="479">AC39-W40+AD40</f>
        <v>6.7263521225352187</v>
      </c>
      <c r="AE39" s="118">
        <f t="shared" ref="AE39" si="480">AD39-X40+AE40</f>
        <v>7.2374247453472096</v>
      </c>
      <c r="AF39" s="118">
        <f t="shared" ref="AF39" si="481">AE39-Y40+AF40</f>
        <v>8.1015759162056096</v>
      </c>
      <c r="AG39" s="118">
        <f t="shared" ref="AG39" si="482">AF39-Z40+AG40</f>
        <v>8.8879240336330341</v>
      </c>
      <c r="AH39" s="118">
        <f t="shared" ref="AH39" si="483">AG39-AA40+AH40</f>
        <v>9.5808644890920256</v>
      </c>
      <c r="AI39" s="118">
        <f t="shared" ref="AI39" si="484">AH39-AB40+AI40</f>
        <v>10.344163165563478</v>
      </c>
      <c r="AJ39" s="143">
        <f t="shared" ref="AJ39" si="485">AI39-AC40+AJ40</f>
        <v>11.158384691693175</v>
      </c>
      <c r="AK39" s="118">
        <f t="shared" ref="AK39" si="486">AJ39-AD40+AK40</f>
        <v>11.997868339623025</v>
      </c>
      <c r="AL39" s="118">
        <f t="shared" ref="AL39" si="487">AK39-AE40+AL40</f>
        <v>13.163253486786333</v>
      </c>
      <c r="AM39" s="118">
        <f t="shared" ref="AM39" si="488">AL39-AF40+AM40</f>
        <v>14.241396077220159</v>
      </c>
      <c r="AN39" s="118">
        <f t="shared" ref="AN39" si="489">AM39-AG40+AN40</f>
        <v>15.496926337341394</v>
      </c>
      <c r="AO39" s="118">
        <f t="shared" ref="AO39" si="490">AN39-AH40+AO40</f>
        <v>16.904719000764576</v>
      </c>
      <c r="AP39" s="118">
        <f t="shared" ref="AP39" si="491">AO39-AI40+AP40</f>
        <v>18.354788366623758</v>
      </c>
      <c r="AQ39" s="143">
        <f t="shared" ref="AQ39" si="492">AP39-AJ40+AQ40</f>
        <v>19.869190703118274</v>
      </c>
      <c r="AR39" s="118">
        <f t="shared" ref="AR39" si="493">AQ39-AK40+AR40</f>
        <v>21.465656174874166</v>
      </c>
      <c r="AS39" s="118">
        <f t="shared" ref="AS39" si="494">AR39-AL40+AS40</f>
        <v>23.156494552810127</v>
      </c>
      <c r="AT39" s="118">
        <f t="shared" ref="AT39" si="495">AS39-AM40+AT40</f>
        <v>25.169386979577563</v>
      </c>
      <c r="AU39" s="118">
        <f t="shared" ref="AU39" si="496">AT39-AN40+AU40</f>
        <v>27.333689408129906</v>
      </c>
      <c r="AV39" s="118">
        <f t="shared" ref="AV39" si="497">AU39-AO40+AV40</f>
        <v>29.69843901070756</v>
      </c>
      <c r="AW39" s="118">
        <f t="shared" ref="AW39" si="498">AV39-AP40+AW40</f>
        <v>32.304576803758167</v>
      </c>
      <c r="AX39" s="118">
        <f t="shared" ref="AX39" si="499">AW39-AQ40+AX40</f>
        <v>35.140325385844477</v>
      </c>
      <c r="AY39" s="118">
        <f t="shared" ref="AY39" si="500">AX39-AR40+AY40</f>
        <v>38.201604495657229</v>
      </c>
      <c r="AZ39" s="118">
        <f t="shared" ref="AZ39" si="501">AY39-AS40+AZ40</f>
        <v>41.491129370476393</v>
      </c>
      <c r="BA39" s="118">
        <f t="shared" ref="BA39" si="502">AZ39-AT40+BA40</f>
        <v>44.907259365168642</v>
      </c>
      <c r="BB39" s="118">
        <f t="shared" ref="BB39" si="503">BA39-AU40+BB40</f>
        <v>48.529909452642656</v>
      </c>
      <c r="BC39" s="118">
        <f t="shared" ref="BC39" si="504">BB39-AV40+BC40</f>
        <v>52.364693247279206</v>
      </c>
      <c r="BD39" s="118">
        <f t="shared" ref="BD39" si="505">BC39-AW40+BD40</f>
        <v>56.434914428409819</v>
      </c>
      <c r="BE39" s="118">
        <f t="shared" ref="BE39" si="506">BD39-AX40+BE40</f>
        <v>60.771649000846338</v>
      </c>
      <c r="BF39" s="118">
        <f t="shared" ref="BF39" si="507">BE39-AY40+BF40</f>
        <v>65.397775192326208</v>
      </c>
      <c r="BG39" s="118">
        <f t="shared" ref="BG39" si="508">BF39-AZ40+BG40</f>
        <v>70.33127887623192</v>
      </c>
      <c r="BH39" s="118">
        <f t="shared" ref="BH39" si="509">BG39-BA40+BH40</f>
        <v>75.588963815991448</v>
      </c>
      <c r="BI39" s="118">
        <f t="shared" ref="BI39" si="510">BH39-BB40+BI40</f>
        <v>81.139075895883082</v>
      </c>
    </row>
    <row r="40" spans="1:61" s="82" customFormat="1" x14ac:dyDescent="0.25">
      <c r="A40" s="122" t="s">
        <v>128</v>
      </c>
      <c r="B40" s="90"/>
      <c r="C40" s="123">
        <f t="shared" si="465"/>
        <v>3.6283883716608026E-2</v>
      </c>
      <c r="D40" s="124">
        <f t="shared" ref="D40" si="511">D39-C39</f>
        <v>4.5354854645760029E-2</v>
      </c>
      <c r="E40" s="124">
        <f t="shared" ref="E40" si="512">E39-D39</f>
        <v>5.6693568307200043E-2</v>
      </c>
      <c r="F40" s="124">
        <f t="shared" ref="F40" si="513">F39-E39</f>
        <v>7.0866960384000033E-2</v>
      </c>
      <c r="G40" s="124">
        <f t="shared" ref="G40" si="514">G39-F39</f>
        <v>8.8583700480000083E-2</v>
      </c>
      <c r="H40" s="124">
        <f t="shared" ref="H40" si="515">H39-G39</f>
        <v>0.1107296256000001</v>
      </c>
      <c r="I40" s="124">
        <f>I39-H39</f>
        <v>0.13841203200000007</v>
      </c>
      <c r="J40" s="122">
        <f>C22*$L$5</f>
        <v>0.17301503999999995</v>
      </c>
      <c r="K40" s="122">
        <f t="shared" ref="K40:Y40" si="516">D22*$L$5</f>
        <v>0.21626879999999993</v>
      </c>
      <c r="L40" s="122">
        <f t="shared" si="516"/>
        <v>0.27033599999999991</v>
      </c>
      <c r="M40" s="122">
        <f t="shared" si="516"/>
        <v>0.33792</v>
      </c>
      <c r="N40" s="122">
        <f t="shared" si="516"/>
        <v>0.42239999999999989</v>
      </c>
      <c r="O40" s="122">
        <f t="shared" si="516"/>
        <v>0.52800000000000002</v>
      </c>
      <c r="P40" s="122">
        <f t="shared" si="516"/>
        <v>0.66000000000000014</v>
      </c>
      <c r="Q40" s="122">
        <f t="shared" si="516"/>
        <v>0.29628358271317023</v>
      </c>
      <c r="R40" s="122">
        <f t="shared" ref="R40" si="517">K22*$L$5</f>
        <v>0.35477133719612819</v>
      </c>
      <c r="S40" s="122">
        <f t="shared" ref="S40" si="518">L22*$L$5</f>
        <v>0.42786150811708296</v>
      </c>
      <c r="T40" s="122">
        <f t="shared" ref="T40" si="519">M22*$L$5</f>
        <v>0.32709232658357301</v>
      </c>
      <c r="U40" s="122">
        <f t="shared" ref="U40" si="520">N22*$L$5</f>
        <v>0.39902643403823157</v>
      </c>
      <c r="V40" s="122">
        <f t="shared" ref="V40" si="521">O22*$L$5</f>
        <v>0.48891726966390342</v>
      </c>
      <c r="W40" s="132">
        <f t="shared" ref="W40" si="522">P22*$L$5</f>
        <v>0.60123940016154642</v>
      </c>
      <c r="X40" s="122">
        <f t="shared" ref="X40" si="523">Q22*$L$5</f>
        <v>0.74157308552662382</v>
      </c>
      <c r="Y40" s="122">
        <f t="shared" ref="Y40" si="524">R22*$L$5</f>
        <v>0.5787307432783918</v>
      </c>
      <c r="Z40" s="122">
        <f t="shared" ref="Z40" si="525">S22*$L$5</f>
        <v>0.73499785961073416</v>
      </c>
      <c r="AA40" s="122">
        <f t="shared" ref="AA40" si="526">T22*$L$5</f>
        <v>0.92214495840979904</v>
      </c>
      <c r="AB40" s="122">
        <f t="shared" ref="AB40" si="527">U22*$L$5</f>
        <v>1.043842057286217</v>
      </c>
      <c r="AC40" s="122">
        <f t="shared" ref="AC40" si="528">V22*$L$5</f>
        <v>1.1907749507822036</v>
      </c>
      <c r="AD40" s="132">
        <f t="shared" ref="AD40" si="529">W22*$L$5</f>
        <v>1.3691529327748169</v>
      </c>
      <c r="AE40" s="122">
        <f t="shared" ref="AE40" si="530">X22*$L$5</f>
        <v>1.2526457083386144</v>
      </c>
      <c r="AF40" s="122">
        <f t="shared" ref="AF40" si="531">Y22*$L$5</f>
        <v>1.4428819141367921</v>
      </c>
      <c r="AG40" s="122">
        <f t="shared" ref="AG40" si="532">Z22*$L$5</f>
        <v>1.5213459770381597</v>
      </c>
      <c r="AH40" s="122">
        <f t="shared" ref="AH40" si="533">AA22*$L$5</f>
        <v>1.6150854138687902</v>
      </c>
      <c r="AI40" s="122">
        <f t="shared" ref="AI40" si="534">AB22*$L$5</f>
        <v>1.8071407337576681</v>
      </c>
      <c r="AJ40" s="132">
        <f t="shared" ref="AJ40" si="535">AC22*$L$5</f>
        <v>2.0049964769119026</v>
      </c>
      <c r="AK40" s="122">
        <f t="shared" ref="AK40" si="536">AD22*$L$5</f>
        <v>2.2086365807046664</v>
      </c>
      <c r="AL40" s="122">
        <f t="shared" ref="AL40" si="537">AE22*$L$5</f>
        <v>2.4180308555019212</v>
      </c>
      <c r="AM40" s="122">
        <f t="shared" ref="AM40" si="538">AF22*$L$5</f>
        <v>2.5210245045706197</v>
      </c>
      <c r="AN40" s="122">
        <f t="shared" ref="AN40" si="539">AG22*$L$5</f>
        <v>2.776876237159394</v>
      </c>
      <c r="AO40" s="122">
        <f t="shared" ref="AO40" si="540">AH22*$L$5</f>
        <v>3.0228780772919732</v>
      </c>
      <c r="AP40" s="122">
        <f t="shared" ref="AP40" si="541">AI22*$L$5</f>
        <v>3.25721009961685</v>
      </c>
      <c r="AQ40" s="132">
        <f t="shared" ref="AQ40" si="542">AJ22*$L$5</f>
        <v>3.519398813406418</v>
      </c>
      <c r="AR40" s="122">
        <f t="shared" ref="AR40" si="543">AK22*$L$5</f>
        <v>3.8051020524605597</v>
      </c>
      <c r="AS40" s="122">
        <f t="shared" ref="AS40" si="544">AL22*$L$5</f>
        <v>4.1088692334378827</v>
      </c>
      <c r="AT40" s="122">
        <f t="shared" ref="AT40" si="545">AM22*$L$5</f>
        <v>4.5339169313380552</v>
      </c>
      <c r="AU40" s="122">
        <f t="shared" ref="AU40" si="546">AN22*$L$5</f>
        <v>4.9411786657117371</v>
      </c>
      <c r="AV40" s="122">
        <f t="shared" ref="AV40" si="547">AO22*$L$5</f>
        <v>5.3876276798696292</v>
      </c>
      <c r="AW40" s="122">
        <f t="shared" ref="AW40" si="548">AP22*$L$5</f>
        <v>5.8633478926674556</v>
      </c>
      <c r="AX40" s="122">
        <f t="shared" ref="AX40" si="549">AQ22*$L$5</f>
        <v>6.3551473954927307</v>
      </c>
      <c r="AY40" s="122">
        <f t="shared" ref="AY40" si="550">AR22*$L$5</f>
        <v>6.8663811622733117</v>
      </c>
      <c r="AZ40" s="122">
        <f t="shared" ref="AZ40" si="551">AS22*$L$5</f>
        <v>7.3983941082570412</v>
      </c>
      <c r="BA40" s="122">
        <f t="shared" ref="BA40" si="552">AT22*$L$5</f>
        <v>7.9500469260303044</v>
      </c>
      <c r="BB40" s="122">
        <f t="shared" ref="BB40" si="553">AU22*$L$5</f>
        <v>8.5638287531857529</v>
      </c>
      <c r="BC40" s="122">
        <f t="shared" ref="BC40" si="554">AV22*$L$5</f>
        <v>9.2224114745061847</v>
      </c>
      <c r="BD40" s="122">
        <f t="shared" ref="BD40" si="555">AW22*$L$5</f>
        <v>9.9335690737980684</v>
      </c>
      <c r="BE40" s="122">
        <f t="shared" ref="BE40" si="556">AX22*$L$5</f>
        <v>10.691881967929252</v>
      </c>
      <c r="BF40" s="122">
        <f t="shared" ref="BF40" si="557">AY22*$L$5</f>
        <v>11.49250735375319</v>
      </c>
      <c r="BG40" s="122">
        <f t="shared" ref="BG40" si="558">AZ22*$L$5</f>
        <v>12.331897792162762</v>
      </c>
      <c r="BH40" s="122">
        <f t="shared" ref="BH40" si="559">BA22*$L$5</f>
        <v>13.207731865789837</v>
      </c>
      <c r="BI40" s="122">
        <f t="shared" ref="BI40" si="560">BB22*$L$5</f>
        <v>14.113940833077379</v>
      </c>
    </row>
    <row r="41" spans="1:61" s="82" customFormat="1" x14ac:dyDescent="0.25">
      <c r="A41" s="107" t="s">
        <v>117</v>
      </c>
      <c r="B41" s="90"/>
      <c r="I41" s="101"/>
      <c r="N41" s="107">
        <f>N27+N34</f>
        <v>60.473901082214397</v>
      </c>
      <c r="O41" s="107">
        <f>O27+O34</f>
        <v>74.382913562214384</v>
      </c>
      <c r="P41" s="107">
        <f>P27+P34</f>
        <v>91.769179162214385</v>
      </c>
      <c r="Q41" s="107">
        <f>Q27+Q34</f>
        <v>110.54401664275312</v>
      </c>
      <c r="R41" s="107">
        <f t="shared" ref="R41:BI41" si="561">R27+R34</f>
        <v>132.7730968700194</v>
      </c>
      <c r="S41" s="107">
        <f t="shared" si="561"/>
        <v>159.31470850149014</v>
      </c>
      <c r="T41" s="107">
        <f t="shared" si="561"/>
        <v>175.2592459229972</v>
      </c>
      <c r="U41" s="107">
        <f t="shared" si="561"/>
        <v>194.40250316522096</v>
      </c>
      <c r="V41" s="107">
        <f t="shared" si="561"/>
        <v>217.53660883477988</v>
      </c>
      <c r="W41" s="111">
        <f t="shared" si="561"/>
        <v>245.64759476438388</v>
      </c>
      <c r="X41" s="107">
        <f t="shared" si="561"/>
        <v>282.9195712043163</v>
      </c>
      <c r="Y41" s="107">
        <f t="shared" si="561"/>
        <v>298.51390187939762</v>
      </c>
      <c r="Z41" s="107">
        <f t="shared" si="561"/>
        <v>317.21545148036824</v>
      </c>
      <c r="AA41" s="107">
        <f t="shared" si="561"/>
        <v>355.29774616973634</v>
      </c>
      <c r="AB41" s="107">
        <f t="shared" si="561"/>
        <v>394.60604455478506</v>
      </c>
      <c r="AC41" s="107">
        <f t="shared" si="561"/>
        <v>435.14527811677584</v>
      </c>
      <c r="AD41" s="111">
        <f t="shared" si="561"/>
        <v>476.91704112436378</v>
      </c>
      <c r="AE41" s="107">
        <f t="shared" si="561"/>
        <v>497.85052220191511</v>
      </c>
      <c r="AF41" s="107">
        <f t="shared" si="561"/>
        <v>548.78074637969291</v>
      </c>
      <c r="AG41" s="107">
        <f t="shared" si="561"/>
        <v>597.6214202190273</v>
      </c>
      <c r="AH41" s="107">
        <f t="shared" si="561"/>
        <v>643.95728399094469</v>
      </c>
      <c r="AI41" s="107">
        <f t="shared" si="561"/>
        <v>696.03334962023553</v>
      </c>
      <c r="AJ41" s="111">
        <f t="shared" si="561"/>
        <v>753.01830045908559</v>
      </c>
      <c r="AK41" s="107">
        <f t="shared" si="561"/>
        <v>813.79608190556053</v>
      </c>
      <c r="AL41" s="107">
        <f t="shared" si="561"/>
        <v>898.96425861744422</v>
      </c>
      <c r="AM41" s="107">
        <f t="shared" si="561"/>
        <v>980.81326891637286</v>
      </c>
      <c r="AN41" s="107">
        <f t="shared" si="561"/>
        <v>1071.5538997036488</v>
      </c>
      <c r="AO41" s="107">
        <f t="shared" si="561"/>
        <v>1169.3557929020155</v>
      </c>
      <c r="AP41" s="107">
        <f t="shared" si="561"/>
        <v>1271.0679416734547</v>
      </c>
      <c r="AQ41" s="111">
        <f t="shared" si="561"/>
        <v>1377.5827300689714</v>
      </c>
      <c r="AR41" s="107">
        <f t="shared" si="561"/>
        <v>1489.421936475441</v>
      </c>
      <c r="AS41" s="107">
        <f t="shared" si="561"/>
        <v>1606.6365960111996</v>
      </c>
      <c r="AT41" s="107">
        <f t="shared" si="561"/>
        <v>1738.818420945048</v>
      </c>
      <c r="AU41" s="107">
        <f t="shared" si="561"/>
        <v>1881.7866745556628</v>
      </c>
      <c r="AV41" s="107">
        <f t="shared" si="561"/>
        <v>2037.6918213814129</v>
      </c>
      <c r="AW41" s="107">
        <f t="shared" si="561"/>
        <v>2206.2966758143966</v>
      </c>
      <c r="AX41" s="107">
        <f t="shared" si="561"/>
        <v>2387.0147970368721</v>
      </c>
      <c r="AY41" s="107">
        <f t="shared" si="561"/>
        <v>2579.5930291912796</v>
      </c>
      <c r="AZ41" s="107">
        <f t="shared" si="561"/>
        <v>2784.0472707459112</v>
      </c>
      <c r="BA41" s="107">
        <f t="shared" si="561"/>
        <v>2999.1032614019559</v>
      </c>
      <c r="BB41" s="107">
        <f t="shared" si="561"/>
        <v>3225.1506814138279</v>
      </c>
      <c r="BC41" s="107">
        <f t="shared" si="561"/>
        <v>3462.7531631398915</v>
      </c>
      <c r="BD41" s="107">
        <f t="shared" si="561"/>
        <v>3713.2252225845136</v>
      </c>
      <c r="BE41" s="107">
        <f t="shared" si="561"/>
        <v>3977.2791648523535</v>
      </c>
      <c r="BF41" s="107">
        <f t="shared" si="561"/>
        <v>4255.1970241053496</v>
      </c>
      <c r="BG41" s="107">
        <f t="shared" si="561"/>
        <v>4547.004635779379</v>
      </c>
      <c r="BH41" s="107">
        <f t="shared" si="561"/>
        <v>4850.3186931480168</v>
      </c>
      <c r="BI41" s="107">
        <f t="shared" si="561"/>
        <v>5163.6199879369506</v>
      </c>
    </row>
    <row r="42" spans="1:61" s="84" customFormat="1" x14ac:dyDescent="0.25">
      <c r="A42" s="85" t="s">
        <v>71</v>
      </c>
      <c r="B42" s="87" t="s">
        <v>115</v>
      </c>
      <c r="C42" s="139">
        <f t="shared" ref="C42:H42" si="562">C43+C45+C47</f>
        <v>0.47558012065032501</v>
      </c>
      <c r="D42" s="139">
        <f t="shared" si="562"/>
        <v>0.59447515081290636</v>
      </c>
      <c r="E42" s="139">
        <f t="shared" si="562"/>
        <v>0.74309393851613292</v>
      </c>
      <c r="F42" s="139">
        <f t="shared" si="562"/>
        <v>0.92886742314516613</v>
      </c>
      <c r="G42" s="139">
        <f t="shared" si="562"/>
        <v>1.1610842789314575</v>
      </c>
      <c r="H42" s="139">
        <f t="shared" si="562"/>
        <v>1.451355348664322</v>
      </c>
      <c r="I42" s="139">
        <f>I43+I45+I47</f>
        <v>1.8141941858304025</v>
      </c>
      <c r="J42" s="84">
        <f t="shared" ref="J42:P42" si="563">J43+J45+J47</f>
        <v>2.2429267328588662</v>
      </c>
      <c r="K42" s="84">
        <f t="shared" si="563"/>
        <v>2.7788424166444452</v>
      </c>
      <c r="L42" s="84">
        <f t="shared" si="563"/>
        <v>3.4487370213764192</v>
      </c>
      <c r="M42" s="84">
        <f t="shared" si="563"/>
        <v>4.2861052772913864</v>
      </c>
      <c r="N42" s="84">
        <f t="shared" si="563"/>
        <v>5.3328155971850961</v>
      </c>
      <c r="O42" s="84">
        <f t="shared" si="563"/>
        <v>6.6412034970522331</v>
      </c>
      <c r="P42" s="84">
        <f t="shared" si="563"/>
        <v>8.2766883718861539</v>
      </c>
      <c r="Q42" s="84">
        <f>Q43+Q45+Q47</f>
        <v>10.250744440727626</v>
      </c>
      <c r="R42" s="84">
        <f>R43+R45+R47</f>
        <v>12.718314526779464</v>
      </c>
      <c r="S42" s="84">
        <f>S43+S45+S47</f>
        <v>15.802777134344264</v>
      </c>
      <c r="T42" s="84">
        <f>T43+T45+T47</f>
        <v>19.658355393800264</v>
      </c>
      <c r="U42" s="84">
        <f>U43+U45+U47</f>
        <v>24.477828218120266</v>
      </c>
      <c r="V42" s="84">
        <f>V43+V45+V47</f>
        <v>30.502169248520261</v>
      </c>
      <c r="W42" s="100">
        <f>W43+W45+W47</f>
        <v>38.032595536520255</v>
      </c>
      <c r="X42" s="84">
        <f>X43+X45+X47</f>
        <v>46.986689207816866</v>
      </c>
      <c r="Y42" s="84">
        <f>Y43+Y45+Y47</f>
        <v>57.602003096416915</v>
      </c>
      <c r="Z42" s="84">
        <f>Z43+Z45+Z47</f>
        <v>70.291304248497582</v>
      </c>
      <c r="AA42" s="84">
        <f>AA43+AA45+AA47</f>
        <v>78.111239441231362</v>
      </c>
      <c r="AB42" s="84">
        <f>AB43+AB45+AB47</f>
        <v>87.519299251239204</v>
      </c>
      <c r="AC42" s="84">
        <f>AC43+AC45+AC47</f>
        <v>98.908877482311794</v>
      </c>
      <c r="AD42" s="100">
        <f t="shared" ref="AD42:BI42" si="564">AD43+AD45+AD47</f>
        <v>112.76972749256922</v>
      </c>
      <c r="AE42" s="84">
        <f t="shared" si="564"/>
        <v>130.16988970193239</v>
      </c>
      <c r="AF42" s="84">
        <f t="shared" si="564"/>
        <v>137.42513683199934</v>
      </c>
      <c r="AG42" s="84">
        <f t="shared" si="564"/>
        <v>146.09965235488906</v>
      </c>
      <c r="AH42" s="84">
        <f t="shared" si="564"/>
        <v>163.78282133858593</v>
      </c>
      <c r="AI42" s="84">
        <f t="shared" si="564"/>
        <v>182.02216677253668</v>
      </c>
      <c r="AJ42" s="100">
        <f t="shared" si="564"/>
        <v>200.81731008181521</v>
      </c>
      <c r="AK42" s="84">
        <f t="shared" si="564"/>
        <v>220.1656511831095</v>
      </c>
      <c r="AL42" s="84">
        <f t="shared" si="564"/>
        <v>229.79818385849725</v>
      </c>
      <c r="AM42" s="84">
        <f t="shared" si="564"/>
        <v>253.45125941474373</v>
      </c>
      <c r="AN42" s="84">
        <f t="shared" si="564"/>
        <v>276.19118964268881</v>
      </c>
      <c r="AO42" s="84">
        <f t="shared" si="564"/>
        <v>297.83598043488763</v>
      </c>
      <c r="AP42" s="84">
        <f t="shared" si="564"/>
        <v>322.16001646638966</v>
      </c>
      <c r="AQ42" s="100">
        <f t="shared" si="564"/>
        <v>348.78321802331766</v>
      </c>
      <c r="AR42" s="84">
        <f t="shared" si="564"/>
        <v>377.19506522445084</v>
      </c>
      <c r="AS42" s="84">
        <f t="shared" si="564"/>
        <v>416.98625470762272</v>
      </c>
      <c r="AT42" s="84">
        <f t="shared" si="564"/>
        <v>455.07102061699266</v>
      </c>
      <c r="AU42" s="84">
        <f t="shared" si="564"/>
        <v>497.24741003552862</v>
      </c>
      <c r="AV42" s="84">
        <f t="shared" si="564"/>
        <v>542.66565576723417</v>
      </c>
      <c r="AW42" s="84">
        <f t="shared" si="564"/>
        <v>589.91300486549767</v>
      </c>
      <c r="AX42" s="84">
        <f t="shared" si="564"/>
        <v>639.3964872866726</v>
      </c>
      <c r="AY42" s="84">
        <f t="shared" si="564"/>
        <v>691.35045533935249</v>
      </c>
      <c r="AZ42" s="84">
        <f t="shared" si="564"/>
        <v>745.70647897171966</v>
      </c>
      <c r="BA42" s="84">
        <f t="shared" si="564"/>
        <v>807.12273356844025</v>
      </c>
      <c r="BB42" s="84">
        <f t="shared" si="564"/>
        <v>873.51198081943153</v>
      </c>
      <c r="BC42" s="84">
        <f t="shared" si="564"/>
        <v>945.84874056042781</v>
      </c>
      <c r="BD42" s="84">
        <f t="shared" si="564"/>
        <v>1024.0211942081189</v>
      </c>
      <c r="BE42" s="84">
        <f t="shared" si="564"/>
        <v>1107.7504295102935</v>
      </c>
      <c r="BF42" s="84">
        <f t="shared" si="564"/>
        <v>1196.9075934113778</v>
      </c>
      <c r="BG42" s="84">
        <f t="shared" si="564"/>
        <v>1291.5670302695212</v>
      </c>
      <c r="BH42" s="84">
        <f t="shared" si="564"/>
        <v>1390.8798618804703</v>
      </c>
      <c r="BI42" s="84">
        <f t="shared" si="564"/>
        <v>1495.2560801923798</v>
      </c>
    </row>
    <row r="43" spans="1:61" x14ac:dyDescent="0.25">
      <c r="A43" t="s">
        <v>98</v>
      </c>
      <c r="B43" s="89"/>
      <c r="C43" s="147">
        <f t="shared" ref="C43:G44" si="565">D43/(1+$V$5)</f>
        <v>0.30912707842271125</v>
      </c>
      <c r="D43" s="147">
        <f t="shared" si="565"/>
        <v>0.3864088480283891</v>
      </c>
      <c r="E43" s="147">
        <f t="shared" si="565"/>
        <v>0.48301106003548638</v>
      </c>
      <c r="F43" s="147">
        <f t="shared" si="565"/>
        <v>0.60376382504435799</v>
      </c>
      <c r="G43" s="147">
        <f t="shared" si="565"/>
        <v>0.75470478130544749</v>
      </c>
      <c r="H43" s="147">
        <f>I43/(1+$V$5)</f>
        <v>0.94338097663180931</v>
      </c>
      <c r="I43" s="117">
        <f>V8*B8</f>
        <v>1.1792262207897617</v>
      </c>
      <c r="J43" s="118">
        <f t="shared" ref="J43" si="566">I43-C44+J44</f>
        <v>1.5006493268618917</v>
      </c>
      <c r="K43" s="118">
        <f t="shared" ref="K43" si="567">J43-D44+K44</f>
        <v>1.9024282094520544</v>
      </c>
      <c r="L43" s="118">
        <f t="shared" ref="L43" si="568">K43-E44+L44</f>
        <v>2.4046518126897576</v>
      </c>
      <c r="M43" s="118">
        <f t="shared" ref="M43" si="569">L43-F44+M44</f>
        <v>3.0324313167368864</v>
      </c>
      <c r="N43" s="118">
        <f t="shared" ref="N43" si="570">M43-G44+N44</f>
        <v>3.8171556967957976</v>
      </c>
      <c r="O43" s="118">
        <f t="shared" ref="O43" si="571">N43-H44+O44</f>
        <v>4.7980611718694366</v>
      </c>
      <c r="P43" s="118">
        <f t="shared" ref="P43" si="572">O43-I44+P44</f>
        <v>6.0241930157114858</v>
      </c>
      <c r="Q43" s="118">
        <f t="shared" ref="Q43" si="573">P43-J44+Q44</f>
        <v>7.4684158539548129</v>
      </c>
      <c r="R43" s="118">
        <f t="shared" ref="R43" si="574">Q43-K44+R44</f>
        <v>9.2736944017589735</v>
      </c>
      <c r="S43" s="118">
        <f t="shared" ref="S43" si="575">R43-L44+S44</f>
        <v>11.530292586514172</v>
      </c>
      <c r="T43" s="118">
        <f t="shared" ref="T43" si="576">S43-M44+T44</f>
        <v>14.351040317458171</v>
      </c>
      <c r="U43" s="118">
        <f t="shared" ref="U43" si="577">T43-N44+U44</f>
        <v>17.876974981138169</v>
      </c>
      <c r="V43" s="118">
        <f t="shared" ref="V43" si="578">U43-O44+V44</f>
        <v>22.284393310738167</v>
      </c>
      <c r="W43" s="143">
        <f t="shared" ref="W43" si="579">V43-P44+W44</f>
        <v>27.793666222738164</v>
      </c>
      <c r="X43" s="118">
        <f t="shared" ref="X43" si="580">W43-Q44+X44</f>
        <v>36.352709735026579</v>
      </c>
      <c r="Y43" s="118">
        <f t="shared" ref="Y43" si="581">X43-R44+Y44</f>
        <v>46.530236713577381</v>
      </c>
      <c r="Z43" s="118">
        <f t="shared" ref="Z43" si="582">Y43-S44+Z44</f>
        <v>58.728394739040603</v>
      </c>
      <c r="AA43" s="118">
        <f t="shared" ref="AA43" si="583">Z43-T44+AA44</f>
        <v>66.681447305202454</v>
      </c>
      <c r="AB43" s="118">
        <f t="shared" ref="AB43" si="584">AA43-U44+AB44</f>
        <v>76.291270737038971</v>
      </c>
      <c r="AC43" s="118">
        <f t="shared" ref="AC43" si="585">AB43-V44+AC44</f>
        <v>87.968508776258744</v>
      </c>
      <c r="AD43" s="143">
        <f t="shared" ref="AD43" si="586">AC43-W44+AD44</f>
        <v>102.22452538545106</v>
      </c>
      <c r="AE43" s="118">
        <f t="shared" ref="AE43" si="587">AD43-X44+AE44</f>
        <v>118.02306050056377</v>
      </c>
      <c r="AF43" s="118">
        <f t="shared" ref="AF43" si="588">AE43-Y44+AF44</f>
        <v>124.60692276369159</v>
      </c>
      <c r="AG43" s="118">
        <f t="shared" ref="AG43" si="589">AF43-Z44+AG44</f>
        <v>132.47193402287263</v>
      </c>
      <c r="AH43" s="118">
        <f t="shared" ref="AH43" si="590">AG43-AA44+AH44</f>
        <v>148.50455145095953</v>
      </c>
      <c r="AI43" s="118">
        <f t="shared" ref="AI43" si="591">AH43-AB44+AI44</f>
        <v>165.06283063941268</v>
      </c>
      <c r="AJ43" s="143">
        <f t="shared" ref="AJ43" si="592">AI43-AC44+AJ44</f>
        <v>182.15288875047415</v>
      </c>
      <c r="AK43" s="118">
        <f t="shared" ref="AK43" si="593">AJ43-AD44+AK44</f>
        <v>199.78039795608106</v>
      </c>
      <c r="AL43" s="118">
        <f t="shared" ref="AL43" si="594">AK43-AE44+AL44</f>
        <v>208.61179014783295</v>
      </c>
      <c r="AM43" s="118">
        <f t="shared" ref="AM43" si="595">AL43-AF44+AM44</f>
        <v>230.21916413953875</v>
      </c>
      <c r="AN43" s="118">
        <f t="shared" ref="AN43" si="596">AM43-AG44+AN44</f>
        <v>251.09652105947526</v>
      </c>
      <c r="AO43" s="118">
        <f t="shared" ref="AO43" si="597">AN43-AH44+AO44</f>
        <v>271.09620684979876</v>
      </c>
      <c r="AP43" s="118">
        <f t="shared" ref="AP43" si="598">AO43-AI44+AP44</f>
        <v>293.53057013773139</v>
      </c>
      <c r="AQ43" s="143">
        <f t="shared" ref="AQ43" si="599">AP43-AJ44+AQ44</f>
        <v>318.06137841123564</v>
      </c>
      <c r="AR43" s="118">
        <f t="shared" ref="AR43" si="600">AQ43-AK44+AR44</f>
        <v>344.23436933613903</v>
      </c>
      <c r="AS43" s="118">
        <f t="shared" ref="AS43" si="601">AR43-AL44+AS44</f>
        <v>380.78957109192652</v>
      </c>
      <c r="AT43" s="118">
        <f t="shared" ref="AT43" si="602">AS43-AM44+AT44</f>
        <v>416.0910543444736</v>
      </c>
      <c r="AU43" s="118">
        <f t="shared" ref="AU43" si="603">AT43-AN44+AU44</f>
        <v>454.97407615294838</v>
      </c>
      <c r="AV43" s="118">
        <f t="shared" ref="AV43" si="604">AU43-AO44+AV44</f>
        <v>496.65930080715765</v>
      </c>
      <c r="AW43" s="118">
        <f t="shared" ref="AW43" si="605">AV43-AP44+AW44</f>
        <v>540.08429567158328</v>
      </c>
      <c r="AX43" s="118">
        <f t="shared" ref="AX43" si="606">AW43-AQ44+AX44</f>
        <v>585.5894667363383</v>
      </c>
      <c r="AY43" s="118">
        <f t="shared" ref="AY43" si="607">AX43-AR44+AY44</f>
        <v>633.35306702816683</v>
      </c>
      <c r="AZ43" s="118">
        <f t="shared" ref="AZ43" si="608">AY43-AS44+AZ44</f>
        <v>683.34799808443825</v>
      </c>
      <c r="BA43" s="118">
        <f t="shared" ref="BA43" si="609">AZ43-AT44+BA44</f>
        <v>739.28272678192684</v>
      </c>
      <c r="BB43" s="118">
        <f t="shared" ref="BB43" si="610">BA43-AU44+BB44</f>
        <v>799.843655335422</v>
      </c>
      <c r="BC43" s="118">
        <f t="shared" ref="BC43" si="611">BB43-AV44+BC44</f>
        <v>865.85513131877497</v>
      </c>
      <c r="BD43" s="118">
        <f t="shared" ref="BD43" si="612">BC43-AW44+BD44</f>
        <v>937.01017547028368</v>
      </c>
      <c r="BE43" s="118">
        <f t="shared" ref="BE43" si="613">BD43-AX44+BE44</f>
        <v>1013.0725659322667</v>
      </c>
      <c r="BF43" s="118">
        <f t="shared" ref="BF43" si="614">BE43-AY44+BF44</f>
        <v>1093.9334839664587</v>
      </c>
      <c r="BG43" s="118">
        <f t="shared" ref="BG43" si="615">BF43-AZ44+BG44</f>
        <v>1179.5827793875821</v>
      </c>
      <c r="BH43" s="118">
        <f t="shared" ref="BH43" si="616">BG43-BA44+BH44</f>
        <v>1269.8228226319131</v>
      </c>
      <c r="BI43" s="118">
        <f t="shared" ref="BI43" si="617">BH43-BB44+BI44</f>
        <v>1364.4781666301037</v>
      </c>
    </row>
    <row r="44" spans="1:61" s="131" customFormat="1" x14ac:dyDescent="0.25">
      <c r="A44" s="122" t="s">
        <v>126</v>
      </c>
      <c r="B44" s="130"/>
      <c r="C44" s="123">
        <f t="shared" si="565"/>
        <v>6.1825415684542272E-2</v>
      </c>
      <c r="D44" s="124">
        <f t="shared" ref="D44" si="618">D43-C43</f>
        <v>7.7281769605677841E-2</v>
      </c>
      <c r="E44" s="124">
        <f t="shared" ref="E44" si="619">E43-D43</f>
        <v>9.6602212007097288E-2</v>
      </c>
      <c r="F44" s="124">
        <f t="shared" ref="F44" si="620">F43-E43</f>
        <v>0.12075276500887161</v>
      </c>
      <c r="G44" s="124">
        <f t="shared" ref="G44" si="621">G43-F43</f>
        <v>0.1509409562610895</v>
      </c>
      <c r="H44" s="124">
        <f t="shared" ref="H44" si="622">H43-G43</f>
        <v>0.18867619532636182</v>
      </c>
      <c r="I44" s="124">
        <f>I43-H43</f>
        <v>0.23584524415795238</v>
      </c>
      <c r="J44" s="122">
        <f t="shared" ref="J44:P44" si="623">C29*(1-$F$5)</f>
        <v>0.38324852175667229</v>
      </c>
      <c r="K44" s="122">
        <f t="shared" si="623"/>
        <v>0.47906065219584038</v>
      </c>
      <c r="L44" s="122">
        <f t="shared" si="623"/>
        <v>0.5988258152448005</v>
      </c>
      <c r="M44" s="122">
        <f t="shared" si="623"/>
        <v>0.74853226905600057</v>
      </c>
      <c r="N44" s="122">
        <f t="shared" si="623"/>
        <v>0.9356653363200006</v>
      </c>
      <c r="O44" s="122">
        <f t="shared" si="623"/>
        <v>1.1695816704000004</v>
      </c>
      <c r="P44" s="122">
        <f t="shared" si="623"/>
        <v>1.4619770880000007</v>
      </c>
      <c r="Q44" s="122">
        <f>J29*(1-$F$5)</f>
        <v>1.8274713600000001</v>
      </c>
      <c r="R44" s="122">
        <f t="shared" ref="R44:AF44" si="624">K29*(1-$F$5)</f>
        <v>2.2843392000000002</v>
      </c>
      <c r="S44" s="122">
        <f t="shared" si="624"/>
        <v>2.8554239999999997</v>
      </c>
      <c r="T44" s="122">
        <f t="shared" si="624"/>
        <v>3.5692799999999982</v>
      </c>
      <c r="U44" s="122">
        <f t="shared" si="624"/>
        <v>4.4616000000000007</v>
      </c>
      <c r="V44" s="122">
        <f t="shared" si="624"/>
        <v>5.5769999999999991</v>
      </c>
      <c r="W44" s="132">
        <f t="shared" si="624"/>
        <v>6.9712499999999986</v>
      </c>
      <c r="X44" s="122">
        <f t="shared" si="624"/>
        <v>10.386514872288419</v>
      </c>
      <c r="Y44" s="122">
        <f t="shared" si="624"/>
        <v>12.461866178550798</v>
      </c>
      <c r="Z44" s="122">
        <f t="shared" si="624"/>
        <v>15.05358202546322</v>
      </c>
      <c r="AA44" s="122">
        <f t="shared" si="624"/>
        <v>11.522332566161849</v>
      </c>
      <c r="AB44" s="122">
        <f t="shared" si="624"/>
        <v>14.071423431836516</v>
      </c>
      <c r="AC44" s="122">
        <f t="shared" si="624"/>
        <v>17.254238039219764</v>
      </c>
      <c r="AD44" s="132">
        <f t="shared" si="624"/>
        <v>21.227266609192316</v>
      </c>
      <c r="AE44" s="122">
        <f t="shared" si="624"/>
        <v>26.185049987401129</v>
      </c>
      <c r="AF44" s="122">
        <f t="shared" si="624"/>
        <v>19.045728441678602</v>
      </c>
      <c r="AG44" s="122">
        <f t="shared" ref="AG44" si="625">Z29*(1-$F$5)</f>
        <v>22.918593284644263</v>
      </c>
      <c r="AH44" s="122">
        <f t="shared" ref="AH44" si="626">AA29*(1-$F$5)</f>
        <v>27.554949994248748</v>
      </c>
      <c r="AI44" s="122">
        <f t="shared" ref="AI44" si="627">AB29*(1-$F$5)</f>
        <v>30.629702620289656</v>
      </c>
      <c r="AJ44" s="132">
        <f t="shared" ref="AJ44" si="628">AC29*(1-$F$5)</f>
        <v>34.344296150281224</v>
      </c>
      <c r="AK44" s="122">
        <f t="shared" ref="AK44" si="629">AD29*(1-$F$5)</f>
        <v>38.854775814799233</v>
      </c>
      <c r="AL44" s="122">
        <f t="shared" ref="AL44" si="630">AE29*(1-$F$5)</f>
        <v>35.01644217915301</v>
      </c>
      <c r="AM44" s="122">
        <f t="shared" ref="AM44" si="631">AF29*(1-$F$5)</f>
        <v>40.653102433384397</v>
      </c>
      <c r="AN44" s="122">
        <f t="shared" ref="AN44" si="632">AG29*(1-$F$5)</f>
        <v>43.795950204580791</v>
      </c>
      <c r="AO44" s="122">
        <f t="shared" ref="AO44" si="633">AH29*(1-$F$5)</f>
        <v>47.554635784572227</v>
      </c>
      <c r="AP44" s="122">
        <f t="shared" ref="AP44" si="634">AI29*(1-$F$5)</f>
        <v>53.064065908222275</v>
      </c>
      <c r="AQ44" s="132">
        <f t="shared" ref="AQ44" si="635">AJ29*(1-$F$5)</f>
        <v>58.87510442378548</v>
      </c>
      <c r="AR44" s="122">
        <f t="shared" ref="AR44" si="636">AK29*(1-$F$5)</f>
        <v>65.027766739702571</v>
      </c>
      <c r="AS44" s="122">
        <f t="shared" ref="AS44" si="637">AL29*(1-$F$5)</f>
        <v>71.571643934940511</v>
      </c>
      <c r="AT44" s="122">
        <f t="shared" ref="AT44" si="638">AM29*(1-$F$5)</f>
        <v>75.954585685931448</v>
      </c>
      <c r="AU44" s="122">
        <f t="shared" ref="AU44" si="639">AN29*(1-$F$5)</f>
        <v>82.678972013055571</v>
      </c>
      <c r="AV44" s="122">
        <f t="shared" ref="AV44" si="640">AO29*(1-$F$5)</f>
        <v>89.239860438781477</v>
      </c>
      <c r="AW44" s="122">
        <f t="shared" ref="AW44" si="641">AP29*(1-$F$5)</f>
        <v>96.489060772647974</v>
      </c>
      <c r="AX44" s="122">
        <f t="shared" ref="AX44" si="642">AQ29*(1-$F$5)</f>
        <v>104.38027548854052</v>
      </c>
      <c r="AY44" s="122">
        <f t="shared" ref="AY44" si="643">AR29*(1-$F$5)</f>
        <v>112.7913670315311</v>
      </c>
      <c r="AZ44" s="122">
        <f t="shared" ref="AZ44" si="644">AS29*(1-$F$5)</f>
        <v>121.56657499121199</v>
      </c>
      <c r="BA44" s="122">
        <f t="shared" ref="BA44" si="645">AT29*(1-$F$5)</f>
        <v>131.88931438342001</v>
      </c>
      <c r="BB44" s="122">
        <f t="shared" ref="BB44" si="646">AU29*(1-$F$5)</f>
        <v>143.23990056655083</v>
      </c>
      <c r="BC44" s="122">
        <f t="shared" ref="BC44" si="647">AV29*(1-$F$5)</f>
        <v>155.2513364221345</v>
      </c>
      <c r="BD44" s="122">
        <f t="shared" ref="BD44" si="648">AW29*(1-$F$5)</f>
        <v>167.64410492415666</v>
      </c>
      <c r="BE44" s="122">
        <f t="shared" ref="BE44" si="649">AX29*(1-$F$5)</f>
        <v>180.44266595052349</v>
      </c>
      <c r="BF44" s="122">
        <f t="shared" ref="BF44" si="650">AY29*(1-$F$5)</f>
        <v>193.65228506572313</v>
      </c>
      <c r="BG44" s="122">
        <f t="shared" ref="BG44" si="651">AZ29*(1-$F$5)</f>
        <v>207.21587041233542</v>
      </c>
      <c r="BH44" s="122">
        <f t="shared" ref="BH44" si="652">BA29*(1-$F$5)</f>
        <v>222.12935762775095</v>
      </c>
      <c r="BI44" s="122">
        <f t="shared" ref="BI44" si="653">BB29*(1-$F$5)</f>
        <v>237.89524456474135</v>
      </c>
    </row>
    <row r="45" spans="1:61" x14ac:dyDescent="0.25">
      <c r="A45" t="s">
        <v>118</v>
      </c>
      <c r="B45" s="89"/>
      <c r="C45" s="147">
        <f t="shared" ref="C44:H46" si="654">D45/(1+$V$5)</f>
        <v>0.13791823498859426</v>
      </c>
      <c r="D45" s="147">
        <f t="shared" si="654"/>
        <v>0.17239779373574282</v>
      </c>
      <c r="E45" s="147">
        <f t="shared" si="654"/>
        <v>0.21549724216967853</v>
      </c>
      <c r="F45" s="147">
        <f t="shared" si="654"/>
        <v>0.26937155271209817</v>
      </c>
      <c r="G45" s="147">
        <f t="shared" si="654"/>
        <v>0.3367144408901227</v>
      </c>
      <c r="H45" s="147">
        <f>I45/(1+$V$5)</f>
        <v>0.42089305111265335</v>
      </c>
      <c r="I45" s="117">
        <f>V8*B7</f>
        <v>0.5261163138908167</v>
      </c>
      <c r="J45" s="118">
        <f t="shared" ref="J45" si="655">I45-C46+J46</f>
        <v>0.63006174536580195</v>
      </c>
      <c r="K45" s="118">
        <f t="shared" ref="K45" si="656">J45-D46+K46</f>
        <v>0.75999353470953346</v>
      </c>
      <c r="L45" s="118">
        <f t="shared" ref="L45" si="657">K45-E46+L46</f>
        <v>0.92240827138919779</v>
      </c>
      <c r="M45" s="118">
        <f t="shared" ref="M45" si="658">L45-F46+M46</f>
        <v>1.1254266922387783</v>
      </c>
      <c r="N45" s="118">
        <f t="shared" ref="N45" si="659">M45-G46+N46</f>
        <v>1.3791997183007541</v>
      </c>
      <c r="O45" s="118">
        <f t="shared" ref="O45" si="660">N45-H46+O46</f>
        <v>1.6964160008782236</v>
      </c>
      <c r="P45" s="118">
        <f t="shared" ref="P45" si="661">O45-I46+P46</f>
        <v>2.0929363541000607</v>
      </c>
      <c r="Q45" s="118">
        <f t="shared" ref="Q45" si="662">P45-J46+Q46</f>
        <v>2.5885867956273563</v>
      </c>
      <c r="R45" s="118">
        <f t="shared" ref="R45" si="663">Q45-K46+R46</f>
        <v>3.2081498475364763</v>
      </c>
      <c r="S45" s="118">
        <f t="shared" ref="S45" si="664">R45-L46+S46</f>
        <v>3.9826036624228767</v>
      </c>
      <c r="T45" s="118">
        <f t="shared" ref="T45" si="665">S45-M46+T46</f>
        <v>4.950670931030877</v>
      </c>
      <c r="U45" s="118">
        <f t="shared" ref="U45" si="666">T45-N46+U46</f>
        <v>6.160755016790878</v>
      </c>
      <c r="V45" s="118">
        <f t="shared" ref="V45" si="667">U45-O46+V46</f>
        <v>7.6733601239908777</v>
      </c>
      <c r="W45" s="143">
        <f t="shared" ref="W45" si="668">V45-P46+W46</f>
        <v>9.5641165079908763</v>
      </c>
      <c r="X45" s="118">
        <f t="shared" ref="X45" si="669">W45-Q46+X46</f>
        <v>9.9283495313207766</v>
      </c>
      <c r="Y45" s="118">
        <f t="shared" ref="Y45" si="670">X45-R46+Y46</f>
        <v>10.331510807070991</v>
      </c>
      <c r="Z45" s="118">
        <f t="shared" ref="Z45" si="671">Y45-S46+Z46</f>
        <v>10.783272556659162</v>
      </c>
      <c r="AA45" s="118">
        <f t="shared" ref="AA45" si="672">Z45-T46+AA46</f>
        <v>10.652862101585203</v>
      </c>
      <c r="AB45" s="118">
        <f t="shared" ref="AB45" si="673">AA45-U46+AB46</f>
        <v>10.456941871246967</v>
      </c>
      <c r="AC45" s="118">
        <f t="shared" ref="AC45" si="674">AB45-V46+AC46</f>
        <v>10.179052745683812</v>
      </c>
      <c r="AD45" s="143">
        <f t="shared" ref="AD45" si="675">AC45-W46+AD46</f>
        <v>9.798576296708525</v>
      </c>
      <c r="AE45" s="118">
        <f t="shared" ref="AE45" si="676">AD45-X46+AE46</f>
        <v>11.288881015255624</v>
      </c>
      <c r="AF45" s="118">
        <f t="shared" ref="AF45" si="677">AE45-Y46+AF46</f>
        <v>11.904276030674184</v>
      </c>
      <c r="AG45" s="118">
        <f t="shared" ref="AG45" si="678">AF45-Z46+AG46</f>
        <v>12.636996206509444</v>
      </c>
      <c r="AH45" s="118">
        <f t="shared" ref="AH45" si="679">AG45-AA46+AH46</f>
        <v>14.138784604162868</v>
      </c>
      <c r="AI45" s="118">
        <f t="shared" ref="AI45" si="680">AH45-AB46+AI46</f>
        <v>15.658646943848485</v>
      </c>
      <c r="AJ45" s="143">
        <f t="shared" ref="AJ45" si="681">AI45-AC46+AJ46</f>
        <v>17.188267721785973</v>
      </c>
      <c r="AK45" s="118">
        <f t="shared" ref="AK45" si="682">AJ45-AD46+AK46</f>
        <v>18.717121234320018</v>
      </c>
      <c r="AL45" s="118">
        <f t="shared" ref="AL45" si="683">AK45-AE46+AL46</f>
        <v>19.390493562252875</v>
      </c>
      <c r="AM45" s="118">
        <f t="shared" ref="AM45" si="684">AL45-AF46+AM46</f>
        <v>21.220157334078966</v>
      </c>
      <c r="AN45" s="118">
        <f t="shared" ref="AN45" si="685">AM45-AG46+AN46</f>
        <v>22.88614361273066</v>
      </c>
      <c r="AO45" s="118">
        <f t="shared" ref="AO45" si="686">AN45-AH46+AO46</f>
        <v>24.358013500741261</v>
      </c>
      <c r="AP45" s="118">
        <f t="shared" ref="AP45" si="687">AO45-AI46+AP46</f>
        <v>26.056861575192784</v>
      </c>
      <c r="AQ45" s="143">
        <f t="shared" ref="AQ45" si="688">AP45-AJ46+AQ46</f>
        <v>27.945699477084133</v>
      </c>
      <c r="AR45" s="118">
        <f t="shared" ref="AR45" si="689">AQ45-AK46+AR46</f>
        <v>29.974684841331463</v>
      </c>
      <c r="AS45" s="118">
        <f t="shared" ref="AS45" si="690">AR45-AL46+AS46</f>
        <v>32.919326281924995</v>
      </c>
      <c r="AT45" s="118">
        <f t="shared" ref="AT45" si="691">AS45-AM46+AT46</f>
        <v>35.649111083854002</v>
      </c>
      <c r="AU45" s="118">
        <f t="shared" ref="AU45" si="692">AT45-AN46+AU46</f>
        <v>38.825183158241721</v>
      </c>
      <c r="AV45" s="118">
        <f t="shared" ref="AV45" si="693">AU45-AO46+AV46</f>
        <v>42.379491183747042</v>
      </c>
      <c r="AW45" s="118">
        <f t="shared" ref="AW45" si="694">AV45-AP46+AW46</f>
        <v>46.030152745237999</v>
      </c>
      <c r="AX45" s="118">
        <f t="shared" ref="AX45" si="695">AW45-AQ46+AX46</f>
        <v>49.833418899066587</v>
      </c>
      <c r="AY45" s="118">
        <f t="shared" ref="AY45" si="696">AX45-AR46+AY46</f>
        <v>53.834541203961521</v>
      </c>
      <c r="AZ45" s="118">
        <f t="shared" ref="AZ45" si="697">AY45-AS46+AZ46</f>
        <v>58.064270472363944</v>
      </c>
      <c r="BA45" s="118">
        <f t="shared" ref="BA45" si="698">AZ45-AT46+BA46</f>
        <v>63.096071119798026</v>
      </c>
      <c r="BB45" s="118">
        <f t="shared" ref="BB45" si="699">BA45-AU46+BB46</f>
        <v>68.500609745829507</v>
      </c>
      <c r="BC45" s="118">
        <f t="shared" ref="BC45" si="700">BB45-AV46+BC46</f>
        <v>74.413419154819508</v>
      </c>
      <c r="BD45" s="118">
        <f t="shared" ref="BD45" si="701">BC45-AW46+BD46</f>
        <v>80.950986875086045</v>
      </c>
      <c r="BE45" s="118">
        <f t="shared" ref="BE45" si="702">BD45-AX46+BE46</f>
        <v>88.083939772347392</v>
      </c>
      <c r="BF45" s="118">
        <f t="shared" ref="BF45" si="703">BE45-AY46+BF46</f>
        <v>95.804111317742993</v>
      </c>
      <c r="BG45" s="118">
        <f t="shared" ref="BG45" si="704">BF45-AZ46+BG46</f>
        <v>104.12323484375131</v>
      </c>
      <c r="BH45" s="118">
        <f t="shared" ref="BH45" si="705">BG45-BA46+BH46</f>
        <v>112.79171596349434</v>
      </c>
      <c r="BI45" s="118">
        <f t="shared" ref="BI45" si="706">BH45-BB46+BI46</f>
        <v>122.03070782680939</v>
      </c>
    </row>
    <row r="46" spans="1:61" x14ac:dyDescent="0.25">
      <c r="A46" s="122" t="s">
        <v>127</v>
      </c>
      <c r="B46" s="89"/>
      <c r="C46" s="123">
        <f t="shared" si="654"/>
        <v>2.7583646997718848E-2</v>
      </c>
      <c r="D46" s="124">
        <f t="shared" ref="D46" si="707">D45-C45</f>
        <v>3.4479558747148559E-2</v>
      </c>
      <c r="E46" s="124">
        <f t="shared" ref="E46" si="708">E45-D45</f>
        <v>4.3099448433935705E-2</v>
      </c>
      <c r="F46" s="124">
        <f t="shared" ref="F46" si="709">F45-E45</f>
        <v>5.3874310542419646E-2</v>
      </c>
      <c r="G46" s="124">
        <f t="shared" ref="G46" si="710">G45-F45</f>
        <v>6.7342888178024529E-2</v>
      </c>
      <c r="H46" s="124">
        <f t="shared" ref="H46" si="711">H45-G45</f>
        <v>8.4178610222530648E-2</v>
      </c>
      <c r="I46" s="124">
        <f>I45-H45</f>
        <v>0.10522326277816335</v>
      </c>
      <c r="J46" s="122">
        <f t="shared" ref="J46:P46" si="712">C31*(1-$F$6)</f>
        <v>0.13152907847270412</v>
      </c>
      <c r="K46" s="122">
        <f t="shared" si="712"/>
        <v>0.16441134809088012</v>
      </c>
      <c r="L46" s="122">
        <f t="shared" si="712"/>
        <v>0.20551418511360009</v>
      </c>
      <c r="M46" s="122">
        <f t="shared" si="712"/>
        <v>0.2568927313920002</v>
      </c>
      <c r="N46" s="122">
        <f t="shared" si="712"/>
        <v>0.32111591424000024</v>
      </c>
      <c r="O46" s="122">
        <f t="shared" si="712"/>
        <v>0.40139489280000018</v>
      </c>
      <c r="P46" s="122">
        <f t="shared" si="712"/>
        <v>0.50174361600000039</v>
      </c>
      <c r="Q46" s="122">
        <f>J31*(1-$F$6)</f>
        <v>0.62717951999999988</v>
      </c>
      <c r="R46" s="122">
        <f t="shared" ref="R46:AC46" si="713">K31*(1-$F$6)</f>
        <v>0.78397439999999974</v>
      </c>
      <c r="S46" s="122">
        <f t="shared" si="713"/>
        <v>0.97996800000000017</v>
      </c>
      <c r="T46" s="122">
        <f t="shared" si="713"/>
        <v>1.22496</v>
      </c>
      <c r="U46" s="122">
        <f t="shared" si="713"/>
        <v>1.5312000000000006</v>
      </c>
      <c r="V46" s="122">
        <f t="shared" si="713"/>
        <v>1.9139999999999997</v>
      </c>
      <c r="W46" s="132">
        <f t="shared" si="713"/>
        <v>2.3924999999999996</v>
      </c>
      <c r="X46" s="122">
        <f t="shared" si="713"/>
        <v>0.9914125433298997</v>
      </c>
      <c r="Y46" s="122">
        <f t="shared" si="713"/>
        <v>1.1871356757502154</v>
      </c>
      <c r="Z46" s="122">
        <f t="shared" si="713"/>
        <v>1.4317297495881696</v>
      </c>
      <c r="AA46" s="122">
        <f t="shared" si="713"/>
        <v>1.0945495449260416</v>
      </c>
      <c r="AB46" s="122">
        <f t="shared" si="713"/>
        <v>1.3352797696617631</v>
      </c>
      <c r="AC46" s="122">
        <f t="shared" si="713"/>
        <v>1.6361108744368442</v>
      </c>
      <c r="AD46" s="132">
        <f t="shared" ref="AD46" si="714">W31*(1-$F$6)</f>
        <v>2.012023551024714</v>
      </c>
      <c r="AE46" s="122">
        <f t="shared" ref="AE46" si="715">X31*(1-$F$6)</f>
        <v>2.4817172618769998</v>
      </c>
      <c r="AF46" s="122">
        <f t="shared" ref="AF46" si="716">Y31*(1-$F$6)</f>
        <v>1.8025306911687742</v>
      </c>
      <c r="AG46" s="122">
        <f t="shared" ref="AG46" si="717">Z31*(1-$F$6)</f>
        <v>2.1644499254234297</v>
      </c>
      <c r="AH46" s="122">
        <f t="shared" ref="AH46" si="718">AA31*(1-$F$6)</f>
        <v>2.5963379425794653</v>
      </c>
      <c r="AI46" s="122">
        <f t="shared" ref="AI46" si="719">AB31*(1-$F$6)</f>
        <v>2.8551421093473803</v>
      </c>
      <c r="AJ46" s="132">
        <f t="shared" ref="AJ46" si="720">AC31*(1-$F$6)</f>
        <v>3.165731652374332</v>
      </c>
      <c r="AK46" s="122">
        <f t="shared" ref="AK46" si="721">AD31*(1-$F$6)</f>
        <v>3.540877063558761</v>
      </c>
      <c r="AL46" s="122">
        <f t="shared" ref="AL46" si="722">AE31*(1-$F$6)</f>
        <v>3.155089589809859</v>
      </c>
      <c r="AM46" s="122">
        <f t="shared" ref="AM46" si="723">AF31*(1-$F$6)</f>
        <v>3.6321944629948639</v>
      </c>
      <c r="AN46" s="122">
        <f t="shared" ref="AN46" si="724">AG31*(1-$F$6)</f>
        <v>3.8304362040751245</v>
      </c>
      <c r="AO46" s="122">
        <f t="shared" ref="AO46" si="725">AH31*(1-$F$6)</f>
        <v>4.0682078305900662</v>
      </c>
      <c r="AP46" s="122">
        <f t="shared" ref="AP46" si="726">AI31*(1-$F$6)</f>
        <v>4.5539901837989039</v>
      </c>
      <c r="AQ46" s="132">
        <f t="shared" ref="AQ46" si="727">AJ31*(1-$F$6)</f>
        <v>5.054569554265683</v>
      </c>
      <c r="AR46" s="122">
        <f t="shared" ref="AR46" si="728">AK31*(1-$F$6)</f>
        <v>5.5698624278060906</v>
      </c>
      <c r="AS46" s="122">
        <f t="shared" ref="AS46" si="729">AL31*(1-$F$6)</f>
        <v>6.0997310304033867</v>
      </c>
      <c r="AT46" s="122">
        <f t="shared" ref="AT46" si="730">AM31*(1-$F$6)</f>
        <v>6.3619792649238711</v>
      </c>
      <c r="AU46" s="122">
        <f t="shared" ref="AU46" si="731">AN31*(1-$F$6)</f>
        <v>7.0065082784628423</v>
      </c>
      <c r="AV46" s="122">
        <f t="shared" ref="AV46" si="732">AO31*(1-$F$6)</f>
        <v>7.6225158560953918</v>
      </c>
      <c r="AW46" s="122">
        <f t="shared" ref="AW46" si="733">AP31*(1-$F$6)</f>
        <v>8.2046517452898566</v>
      </c>
      <c r="AX46" s="122">
        <f t="shared" ref="AX46" si="734">AQ31*(1-$F$6)</f>
        <v>8.8578357080942691</v>
      </c>
      <c r="AY46" s="122">
        <f t="shared" ref="AY46" si="735">AR31*(1-$F$6)</f>
        <v>9.5709847327010245</v>
      </c>
      <c r="AZ46" s="122">
        <f t="shared" ref="AZ46" si="736">AS31*(1-$F$6)</f>
        <v>10.329460298805817</v>
      </c>
      <c r="BA46" s="122">
        <f t="shared" ref="BA46" si="737">AT31*(1-$F$6)</f>
        <v>11.393779912357957</v>
      </c>
      <c r="BB46" s="122">
        <f t="shared" ref="BB46" si="738">AU31*(1-$F$6)</f>
        <v>12.411046904494322</v>
      </c>
      <c r="BC46" s="122">
        <f t="shared" ref="BC46" si="739">AV31*(1-$F$6)</f>
        <v>13.53532526508539</v>
      </c>
      <c r="BD46" s="122">
        <f t="shared" ref="BD46" si="740">AW31*(1-$F$6)</f>
        <v>14.742219465556389</v>
      </c>
      <c r="BE46" s="122">
        <f t="shared" ref="BE46" si="741">AX31*(1-$F$6)</f>
        <v>15.990788605355618</v>
      </c>
      <c r="BF46" s="122">
        <f t="shared" ref="BF46" si="742">AY31*(1-$F$6)</f>
        <v>17.291156278096619</v>
      </c>
      <c r="BG46" s="122">
        <f t="shared" ref="BG46" si="743">AZ31*(1-$F$6)</f>
        <v>18.648583824814128</v>
      </c>
      <c r="BH46" s="122">
        <f t="shared" ref="BH46" si="744">BA31*(1-$F$6)</f>
        <v>20.062261032100984</v>
      </c>
      <c r="BI46" s="122">
        <f t="shared" ref="BI46" si="745">BB31*(1-$F$6)</f>
        <v>21.65003876780937</v>
      </c>
    </row>
    <row r="47" spans="1:61" x14ac:dyDescent="0.25">
      <c r="A47" t="s">
        <v>119</v>
      </c>
      <c r="B47" s="89"/>
      <c r="C47" s="147">
        <f t="shared" ref="C46:H48" si="746">D47/(1+$V$5)</f>
        <v>2.8534807239019504E-2</v>
      </c>
      <c r="D47" s="147">
        <f t="shared" si="746"/>
        <v>3.5668509048774381E-2</v>
      </c>
      <c r="E47" s="147">
        <f t="shared" si="746"/>
        <v>4.4585636310967978E-2</v>
      </c>
      <c r="F47" s="147">
        <f t="shared" si="746"/>
        <v>5.5732045388709975E-2</v>
      </c>
      <c r="G47" s="147">
        <f t="shared" si="746"/>
        <v>6.9665056735887465E-2</v>
      </c>
      <c r="H47" s="147">
        <f>I47/(1+$V$5)</f>
        <v>8.7081320919859331E-2</v>
      </c>
      <c r="I47" s="117">
        <f>V8*B6</f>
        <v>0.10885165114982416</v>
      </c>
      <c r="J47" s="118">
        <f t="shared" ref="J47" si="747">I47-C48+J48</f>
        <v>0.11221566063117228</v>
      </c>
      <c r="K47" s="118">
        <f t="shared" ref="K47" si="748">J47-D48+K48</f>
        <v>0.11642067248285741</v>
      </c>
      <c r="L47" s="118">
        <f t="shared" ref="L47" si="749">K47-E48+L48</f>
        <v>0.12167693729746383</v>
      </c>
      <c r="M47" s="118">
        <f t="shared" ref="M47" si="750">L47-F48+M48</f>
        <v>0.12824726831572186</v>
      </c>
      <c r="N47" s="118">
        <f t="shared" ref="N47" si="751">M47-G48+N48</f>
        <v>0.13646018208854441</v>
      </c>
      <c r="O47" s="118">
        <f t="shared" ref="O47" si="752">N47-H48+O48</f>
        <v>0.14672632430457258</v>
      </c>
      <c r="P47" s="118">
        <f t="shared" ref="P47" si="753">O47-I48+P48</f>
        <v>0.15955900207460777</v>
      </c>
      <c r="Q47" s="118">
        <f t="shared" ref="Q47" si="754">P47-J48+Q48</f>
        <v>0.19374179114545576</v>
      </c>
      <c r="R47" s="118">
        <f t="shared" ref="R47" si="755">Q47-K48+R48</f>
        <v>0.23647027748401575</v>
      </c>
      <c r="S47" s="118">
        <f t="shared" ref="S47" si="756">R47-L48+S48</f>
        <v>0.28988088540721574</v>
      </c>
      <c r="T47" s="118">
        <f t="shared" ref="T47" si="757">S47-M48+T48</f>
        <v>0.3566441453112158</v>
      </c>
      <c r="U47" s="118">
        <f t="shared" ref="U47" si="758">T47-N48+U48</f>
        <v>0.44009822019121581</v>
      </c>
      <c r="V47" s="118">
        <f t="shared" ref="V47" si="759">U47-O48+V48</f>
        <v>0.54441581379121584</v>
      </c>
      <c r="W47" s="143">
        <f t="shared" ref="W47" si="760">V47-P48+W48</f>
        <v>0.67481280579121594</v>
      </c>
      <c r="X47" s="118">
        <f t="shared" ref="X47" si="761">W47-Q48+X48</f>
        <v>0.70562994146950853</v>
      </c>
      <c r="Y47" s="118">
        <f t="shared" ref="Y47" si="762">X47-R48+Y48</f>
        <v>0.74025557576854062</v>
      </c>
      <c r="Z47" s="118">
        <f t="shared" ref="Z47" si="763">Y47-S48+Z48</f>
        <v>0.77963695279781142</v>
      </c>
      <c r="AA47" s="118">
        <f t="shared" ref="AA47" si="764">Z47-T48+AA48</f>
        <v>0.77693003444370468</v>
      </c>
      <c r="AB47" s="118">
        <f t="shared" ref="AB47" si="765">AA47-U48+AB48</f>
        <v>0.77108664295326257</v>
      </c>
      <c r="AC47" s="118">
        <f t="shared" ref="AC47" si="766">AB47-V48+AC48</f>
        <v>0.76131596036923832</v>
      </c>
      <c r="AD47" s="143">
        <f t="shared" ref="AD47" si="767">AC47-W48+AD48</f>
        <v>0.74662581040962483</v>
      </c>
      <c r="AE47" s="118">
        <f t="shared" ref="AE47" si="768">AD47-X48+AE48</f>
        <v>0.85794818611298829</v>
      </c>
      <c r="AF47" s="118">
        <f t="shared" ref="AF47" si="769">AE47-Y48+AF48</f>
        <v>0.91393803763355419</v>
      </c>
      <c r="AG47" s="118">
        <f t="shared" ref="AG47" si="770">AF47-Z48+AG48</f>
        <v>0.99072212550696703</v>
      </c>
      <c r="AH47" s="118">
        <f t="shared" ref="AH47" si="771">AG47-AA48+AH48</f>
        <v>1.1394852834635236</v>
      </c>
      <c r="AI47" s="118">
        <f t="shared" ref="AI47" si="772">AH47-AB48+AI48</f>
        <v>1.3006891892755199</v>
      </c>
      <c r="AJ47" s="143">
        <f t="shared" ref="AJ47" si="773">AI47-AC48+AJ48</f>
        <v>1.4761536095550951</v>
      </c>
      <c r="AK47" s="118">
        <f t="shared" ref="AK47" si="774">AJ47-AD48+AK48</f>
        <v>1.6681319927084126</v>
      </c>
      <c r="AL47" s="118">
        <f t="shared" ref="AL47" si="775">AK47-AE48+AL48</f>
        <v>1.7959001484114103</v>
      </c>
      <c r="AM47" s="118">
        <f t="shared" ref="AM47" si="776">AL47-AF48+AM48</f>
        <v>2.0119379411260105</v>
      </c>
      <c r="AN47" s="118">
        <f t="shared" ref="AN47" si="777">AM47-AG48+AN48</f>
        <v>2.2085249704828671</v>
      </c>
      <c r="AO47" s="118">
        <f t="shared" ref="AO47" si="778">AN47-AH48+AO48</f>
        <v>2.381760084347615</v>
      </c>
      <c r="AP47" s="118">
        <f t="shared" ref="AP47" si="779">AO47-AI48+AP48</f>
        <v>2.5725847534654775</v>
      </c>
      <c r="AQ47" s="143">
        <f t="shared" ref="AQ47" si="780">AP47-AJ48+AQ48</f>
        <v>2.7761401349979025</v>
      </c>
      <c r="AR47" s="118">
        <f t="shared" ref="AR47" si="781">AQ47-AK48+AR48</f>
        <v>2.9860110469803649</v>
      </c>
      <c r="AS47" s="118">
        <f t="shared" ref="AS47" si="782">AR47-AL48+AS48</f>
        <v>3.2773573337711914</v>
      </c>
      <c r="AT47" s="82">
        <f>AS47+MAX(0,AM32-AL32)*(1-$F$7)-MAX(0,AM47-AL47)</f>
        <v>3.3308551886650477</v>
      </c>
      <c r="AU47" s="82">
        <f>AT47+MAX(0,AN32-AM32)*(1-$F$7)-MAX(0,AN47-AM47)</f>
        <v>3.4481507243384999</v>
      </c>
      <c r="AV47" s="82">
        <f>AU47+MAX(0,AO32-AN32)*(1-$F$7)-MAX(0,AO47-AN47)</f>
        <v>3.6268637763295475</v>
      </c>
      <c r="AW47" s="82">
        <f>AV47+MAX(0,AP32-AO32)*(1-$F$7)-MAX(0,AP47-AO47)</f>
        <v>3.7985564486764805</v>
      </c>
      <c r="AX47" s="82">
        <f>AW47+MAX(0,AQ32-AP32)*(1-$F$7)-MAX(0,AQ47-AP47)</f>
        <v>3.9736016512676846</v>
      </c>
      <c r="AY47" s="82">
        <f>AX47+MAX(0,AR32-AQ32)*(1-$F$7)-MAX(0,AR47-AQ47)</f>
        <v>4.162847107224195</v>
      </c>
      <c r="AZ47" s="82">
        <f>AY47+MAX(0,AS32-AR32)*(1-$F$7)-MAX(0,AS47-AR47)</f>
        <v>4.2942104149173588</v>
      </c>
      <c r="BA47" s="82">
        <f>AZ47+MAX(0,AT32-AS32)*(1-$F$7)-MAX(0,AT47-AS47)</f>
        <v>4.7439356667153616</v>
      </c>
      <c r="BB47" s="82">
        <f>BA47+MAX(0,AU32-AT32)*(1-$F$7)-MAX(0,AU47-AT47)</f>
        <v>5.1677157381799947</v>
      </c>
      <c r="BC47" s="82">
        <f>BB47+MAX(0,AV32-AU32)*(1-$F$7)-MAX(0,AV47-AU47)</f>
        <v>5.58019008683336</v>
      </c>
      <c r="BD47" s="82">
        <f>BC47+MAX(0,AW32-AV32)*(1-$F$7)-MAX(0,AW47-AV47)</f>
        <v>6.0600318627490788</v>
      </c>
      <c r="BE47" s="82">
        <f>BD47+MAX(0,AX32-AW32)*(1-$F$7)-MAX(0,AX47-AW47)</f>
        <v>6.5939238056794522</v>
      </c>
      <c r="BF47" s="82">
        <f>BE47+MAX(0,AY32-AX32)*(1-$F$7)-MAX(0,AY47-AX47)</f>
        <v>7.1699981271761297</v>
      </c>
      <c r="BG47" s="82">
        <f>BF47+MAX(0,AZ32-AY32)*(1-$F$7)-MAX(0,AZ47-AY47)</f>
        <v>7.8610160381877572</v>
      </c>
      <c r="BH47" s="82">
        <f>BG47+MAX(0,BA32-AZ32)*(1-$F$7)-MAX(0,BA47-AZ47)</f>
        <v>8.2653232850628164</v>
      </c>
      <c r="BI47" s="82">
        <f>BH47+MAX(0,BB32-BA32)*(1-$F$7)-MAX(0,BB47-BA47)</f>
        <v>8.7472057354666859</v>
      </c>
    </row>
    <row r="48" spans="1:61" x14ac:dyDescent="0.25">
      <c r="A48" s="122" t="s">
        <v>128</v>
      </c>
      <c r="B48" s="89"/>
      <c r="C48" s="123">
        <f t="shared" si="746"/>
        <v>5.7069614478039016E-3</v>
      </c>
      <c r="D48" s="124">
        <f t="shared" ref="D48" si="783">D47-C47</f>
        <v>7.133701809754877E-3</v>
      </c>
      <c r="E48" s="124">
        <f t="shared" ref="E48" si="784">E47-D47</f>
        <v>8.9171272621935971E-3</v>
      </c>
      <c r="F48" s="124">
        <f t="shared" ref="F48" si="785">F47-E47</f>
        <v>1.1146409077741996E-2</v>
      </c>
      <c r="G48" s="124">
        <f t="shared" ref="G48" si="786">G47-F47</f>
        <v>1.393301134717749E-2</v>
      </c>
      <c r="H48" s="124">
        <f t="shared" ref="H48" si="787">H47-G47</f>
        <v>1.7416264183971866E-2</v>
      </c>
      <c r="I48" s="124">
        <f>I47-H47</f>
        <v>2.1770330229964829E-2</v>
      </c>
      <c r="J48" s="122">
        <f t="shared" ref="J48:P48" si="788">C33*(1-$F$7)</f>
        <v>9.0709709291520099E-3</v>
      </c>
      <c r="K48" s="122">
        <f t="shared" si="788"/>
        <v>1.1338713661440012E-2</v>
      </c>
      <c r="L48" s="122">
        <f t="shared" si="788"/>
        <v>1.4173392076800018E-2</v>
      </c>
      <c r="M48" s="122">
        <f t="shared" si="788"/>
        <v>1.7716740096000015E-2</v>
      </c>
      <c r="N48" s="122">
        <f t="shared" si="788"/>
        <v>2.2145925120000031E-2</v>
      </c>
      <c r="O48" s="122">
        <f t="shared" si="788"/>
        <v>2.768240640000004E-2</v>
      </c>
      <c r="P48" s="122">
        <f t="shared" si="788"/>
        <v>3.4603008000000032E-2</v>
      </c>
      <c r="Q48" s="122">
        <f>J33*(1-$F$7)</f>
        <v>4.3253760000000009E-2</v>
      </c>
      <c r="R48" s="122">
        <f t="shared" ref="R48:AC48" si="789">K33*(1-$F$7)</f>
        <v>5.4067200000000003E-2</v>
      </c>
      <c r="S48" s="122">
        <f t="shared" si="789"/>
        <v>6.7584000000000005E-2</v>
      </c>
      <c r="T48" s="122">
        <f t="shared" si="789"/>
        <v>8.4480000000000041E-2</v>
      </c>
      <c r="U48" s="122">
        <f t="shared" si="789"/>
        <v>0.10560000000000001</v>
      </c>
      <c r="V48" s="122">
        <f t="shared" si="789"/>
        <v>0.13200000000000006</v>
      </c>
      <c r="W48" s="132">
        <f t="shared" si="789"/>
        <v>0.16500000000000012</v>
      </c>
      <c r="X48" s="122">
        <f t="shared" si="789"/>
        <v>7.4070895678292586E-2</v>
      </c>
      <c r="Y48" s="122">
        <f t="shared" si="789"/>
        <v>8.8692834299032089E-2</v>
      </c>
      <c r="Z48" s="122">
        <f t="shared" si="789"/>
        <v>0.10696537702927078</v>
      </c>
      <c r="AA48" s="122">
        <f t="shared" si="789"/>
        <v>8.1773081645893295E-2</v>
      </c>
      <c r="AB48" s="122">
        <f t="shared" si="789"/>
        <v>9.9756608509557934E-2</v>
      </c>
      <c r="AC48" s="122">
        <f t="shared" si="789"/>
        <v>0.12222931741597591</v>
      </c>
      <c r="AD48" s="132">
        <f t="shared" ref="AD48" si="790">W33*(1-$F$7)</f>
        <v>0.15030985004038666</v>
      </c>
      <c r="AE48" s="122">
        <f t="shared" ref="AE48" si="791">X33*(1-$F$7)</f>
        <v>0.18539327138165604</v>
      </c>
      <c r="AF48" s="122">
        <f t="shared" ref="AF48" si="792">Y33*(1-$F$7)</f>
        <v>0.14468268581959801</v>
      </c>
      <c r="AG48" s="122">
        <f t="shared" ref="AG48" si="793">Z33*(1-$F$7)</f>
        <v>0.18374946490268362</v>
      </c>
      <c r="AH48" s="122">
        <f t="shared" ref="AH48" si="794">AA33*(1-$F$7)</f>
        <v>0.23053623960244987</v>
      </c>
      <c r="AI48" s="122">
        <f t="shared" ref="AI48" si="795">AB33*(1-$F$7)</f>
        <v>0.26096051432155437</v>
      </c>
      <c r="AJ48" s="132">
        <f t="shared" ref="AJ48" si="796">AC33*(1-$F$7)</f>
        <v>0.29769373769555102</v>
      </c>
      <c r="AK48" s="122">
        <f t="shared" ref="AK48" si="797">AD33*(1-$F$7)</f>
        <v>0.34228823319370438</v>
      </c>
      <c r="AL48" s="122">
        <f t="shared" ref="AL48" si="798">AE33*(1-$F$7)</f>
        <v>0.31316142708465378</v>
      </c>
      <c r="AM48" s="122">
        <f t="shared" ref="AM48" si="799">AF33*(1-$F$7)</f>
        <v>0.3607204785341982</v>
      </c>
      <c r="AN48" s="122">
        <f t="shared" ref="AN48" si="800">AG33*(1-$F$7)</f>
        <v>0.38033649425954008</v>
      </c>
      <c r="AO48" s="122">
        <f t="shared" ref="AO48" si="801">AH33*(1-$F$7)</f>
        <v>0.40377135346719772</v>
      </c>
      <c r="AP48" s="122">
        <f t="shared" ref="AP48" si="802">AI33*(1-$F$7)</f>
        <v>0.45178518343941726</v>
      </c>
      <c r="AQ48" s="132">
        <f t="shared" ref="AQ48" si="803">AJ33*(1-$F$7)</f>
        <v>0.50124911922797588</v>
      </c>
      <c r="AR48" s="122">
        <f t="shared" ref="AR48" si="804">AK33*(1-$F$7)</f>
        <v>0.55215914517616682</v>
      </c>
      <c r="AS48" s="122">
        <f t="shared" ref="AS48" si="805">AL33*(1-$F$7)</f>
        <v>0.60450771387548052</v>
      </c>
      <c r="AT48" s="122">
        <f t="shared" ref="AT48" si="806">AM33*(1-$F$7)</f>
        <v>0.63025612614265525</v>
      </c>
      <c r="AU48" s="122">
        <f t="shared" ref="AU48" si="807">AN33*(1-$F$7)</f>
        <v>0.69421905928984884</v>
      </c>
      <c r="AV48" s="122">
        <f t="shared" ref="AV48" si="808">AO33*(1-$F$7)</f>
        <v>0.75571951932299364</v>
      </c>
      <c r="AW48" s="122">
        <f t="shared" ref="AW48" si="809">AP33*(1-$F$7)</f>
        <v>0.81430252490421284</v>
      </c>
      <c r="AX48" s="122">
        <f t="shared" ref="AX48" si="810">AQ33*(1-$F$7)</f>
        <v>0.87984970335160495</v>
      </c>
      <c r="AY48" s="122">
        <f t="shared" ref="AY48" si="811">AR33*(1-$F$7)</f>
        <v>0.95127551311514036</v>
      </c>
      <c r="AZ48" s="122">
        <f t="shared" ref="AZ48" si="812">AS33*(1-$F$7)</f>
        <v>1.0272173083594711</v>
      </c>
      <c r="BA48" s="122">
        <f t="shared" ref="BA48" si="813">AT33*(1-$F$7)</f>
        <v>1.1334792328345142</v>
      </c>
      <c r="BB48" s="122">
        <f t="shared" ref="BB48" si="814">AU33*(1-$F$7)</f>
        <v>1.2352946664279347</v>
      </c>
      <c r="BC48" s="122">
        <f t="shared" ref="BC48" si="815">AV33*(1-$F$7)</f>
        <v>1.346906919967408</v>
      </c>
      <c r="BD48" s="122">
        <f t="shared" ref="BD48" si="816">AW33*(1-$F$7)</f>
        <v>1.4658369731668646</v>
      </c>
      <c r="BE48" s="122">
        <f t="shared" ref="BE48" si="817">AX33*(1-$F$7)</f>
        <v>1.5887868488731833</v>
      </c>
      <c r="BF48" s="122">
        <f t="shared" ref="BF48" si="818">AY33*(1-$F$7)</f>
        <v>1.7165952905683286</v>
      </c>
      <c r="BG48" s="122">
        <f t="shared" ref="BG48" si="819">AZ33*(1-$F$7)</f>
        <v>1.8495985270642612</v>
      </c>
      <c r="BH48" s="122">
        <f t="shared" ref="BH48" si="820">BA33*(1-$F$7)</f>
        <v>1.987511731507577</v>
      </c>
      <c r="BI48" s="122">
        <f t="shared" ref="BI48" si="821">BB33*(1-$F$7)</f>
        <v>2.1409571882964391</v>
      </c>
    </row>
    <row r="49" spans="1:61" s="110" customFormat="1" x14ac:dyDescent="0.25">
      <c r="A49" s="137" t="s">
        <v>72</v>
      </c>
      <c r="B49" s="138" t="s">
        <v>115</v>
      </c>
      <c r="C49" s="148">
        <f>C50+C52+C54</f>
        <v>7.9263353441720849E-2</v>
      </c>
      <c r="D49" s="148">
        <f>D50+D52+D54</f>
        <v>9.9079191802151051E-2</v>
      </c>
      <c r="E49" s="148">
        <f>E50+E52+E54</f>
        <v>0.12384898975268882</v>
      </c>
      <c r="F49" s="148">
        <f>F50+F52+F54</f>
        <v>0.15481123719086101</v>
      </c>
      <c r="G49" s="148">
        <f>G50+G52+G54</f>
        <v>0.19351404648857626</v>
      </c>
      <c r="H49" s="148">
        <f>H50+H52+H54</f>
        <v>0.2418925581107203</v>
      </c>
      <c r="I49" s="149">
        <f>I50+I52+I54</f>
        <v>0.30236569763840043</v>
      </c>
      <c r="J49" s="110">
        <f t="shared" ref="J49:P49" si="822">J50+J52+J54</f>
        <v>0.34631844222878477</v>
      </c>
      <c r="K49" s="110">
        <f t="shared" si="822"/>
        <v>0.40125937296676534</v>
      </c>
      <c r="L49" s="110">
        <f t="shared" si="822"/>
        <v>0.4699355363892409</v>
      </c>
      <c r="M49" s="110">
        <f t="shared" si="822"/>
        <v>0.55578074066733552</v>
      </c>
      <c r="N49" s="110">
        <f t="shared" si="822"/>
        <v>0.66308724601495372</v>
      </c>
      <c r="O49" s="110">
        <f t="shared" si="822"/>
        <v>0.7972203776994764</v>
      </c>
      <c r="P49" s="110">
        <f t="shared" si="822"/>
        <v>0.96488679230512975</v>
      </c>
      <c r="Q49" s="110">
        <f>Q50+Q52+Q54</f>
        <v>1.1902558196930677</v>
      </c>
      <c r="R49" s="110">
        <f>R50+R52+R54</f>
        <v>1.47196710392799</v>
      </c>
      <c r="S49" s="110">
        <f>S50+S52+S54</f>
        <v>1.8241062092216436</v>
      </c>
      <c r="T49" s="110">
        <f>T50+T52+T54</f>
        <v>2.2642800908387102</v>
      </c>
      <c r="U49" s="110">
        <f>U50+U52+U54</f>
        <v>2.8144974428600431</v>
      </c>
      <c r="V49" s="110">
        <f>V50+V52+V54</f>
        <v>3.5022691328867097</v>
      </c>
      <c r="W49" s="139">
        <f>W50+W52+W54</f>
        <v>4.3619837454200434</v>
      </c>
      <c r="X49" s="110">
        <f t="shared" ref="X49:AD49" si="823">X50+X52+X54</f>
        <v>4.7251902320098971</v>
      </c>
      <c r="Y49" s="110">
        <f t="shared" si="823"/>
        <v>5.1457307864379906</v>
      </c>
      <c r="Z49" s="110">
        <f t="shared" si="823"/>
        <v>5.6378526215266156</v>
      </c>
      <c r="AA49" s="110">
        <f t="shared" si="823"/>
        <v>5.7980928019465132</v>
      </c>
      <c r="AB49" s="110">
        <f t="shared" si="823"/>
        <v>5.9772043953768756</v>
      </c>
      <c r="AC49" s="110">
        <f t="shared" si="823"/>
        <v>6.1797830350469569</v>
      </c>
      <c r="AD49" s="139">
        <f t="shared" si="823"/>
        <v>6.4115064802393356</v>
      </c>
      <c r="AE49" s="139">
        <f t="shared" ref="AE49" si="824">AE50+AE52+AE54</f>
        <v>7.3908027099684253</v>
      </c>
      <c r="AF49" s="139">
        <f t="shared" ref="AF49" si="825">AF50+AF52+AF54</f>
        <v>7.8117339118418405</v>
      </c>
      <c r="AG49" s="139">
        <f t="shared" ref="AG49" si="826">AG50+AG52+AG54</f>
        <v>8.3287492652693089</v>
      </c>
      <c r="AH49" s="139">
        <f t="shared" ref="AH49" si="827">AH50+AH52+AH54</f>
        <v>9.3732986546536541</v>
      </c>
      <c r="AI49" s="139">
        <f t="shared" ref="AI49" si="828">AI50+AI52+AI54</f>
        <v>10.454783570172669</v>
      </c>
      <c r="AJ49" s="139">
        <f t="shared" ref="AJ49" si="829">AJ50+AJ52+AJ54</f>
        <v>11.573778035725361</v>
      </c>
      <c r="AK49" s="139">
        <f t="shared" ref="AK49" si="830">AK50+AK52+AK54</f>
        <v>12.730881433651039</v>
      </c>
      <c r="AL49" s="139">
        <f t="shared" ref="AL49" si="831">AL50+AL52+AL54</f>
        <v>13.332253390483194</v>
      </c>
      <c r="AM49" s="139">
        <f t="shared" ref="AM49" si="832">AM50+AM52+AM54</f>
        <v>14.709351326220734</v>
      </c>
      <c r="AN49" s="139">
        <f t="shared" ref="AN49" si="833">AN50+AN52+AN54</f>
        <v>15.993400733247409</v>
      </c>
      <c r="AO49" s="139">
        <f t="shared" ref="AO49" si="834">AO50+AO52+AO54</f>
        <v>17.166371732606912</v>
      </c>
      <c r="AP49" s="139">
        <f t="shared" ref="AP49" si="835">AP50+AP52+AP54</f>
        <v>18.490163728754439</v>
      </c>
      <c r="AQ49" s="139">
        <f t="shared" ref="AQ49" si="836">AQ50+AQ52+AQ54</f>
        <v>19.938685828559969</v>
      </c>
      <c r="AR49" s="139">
        <f t="shared" ref="AR49" si="837">AR50+AR52+AR54</f>
        <v>21.477016534708902</v>
      </c>
      <c r="AS49" s="139">
        <f t="shared" ref="AS49" si="838">AS50+AS52+AS54</f>
        <v>23.653682905056364</v>
      </c>
      <c r="AT49" s="139">
        <f t="shared" ref="AT49" si="839">AT50+AT52+AT54</f>
        <v>25.706340065851158</v>
      </c>
      <c r="AU49" s="139">
        <f t="shared" ref="AU49" si="840">AU50+AU52+AU54</f>
        <v>28.039790039487229</v>
      </c>
      <c r="AV49" s="139">
        <f t="shared" ref="AV49" si="841">AV50+AV52+AV54</f>
        <v>30.606057788773828</v>
      </c>
      <c r="AW49" s="139">
        <f t="shared" ref="AW49" si="842">AW50+AW52+AW54</f>
        <v>33.258810173607877</v>
      </c>
      <c r="AX49" s="139">
        <f t="shared" ref="AX49" si="843">AX50+AX52+AX54</f>
        <v>36.030526474070726</v>
      </c>
      <c r="AY49" s="139">
        <f t="shared" ref="AY49" si="844">AY50+AY52+AY54</f>
        <v>38.944919793243969</v>
      </c>
      <c r="AZ49" s="139">
        <f t="shared" ref="AZ49" si="845">AZ50+AZ52+AZ54</f>
        <v>42.014464935731311</v>
      </c>
      <c r="BA49" s="139">
        <f t="shared" ref="BA49" si="846">BA50+BA52+BA54</f>
        <v>45.577342080377647</v>
      </c>
      <c r="BB49" s="139">
        <f t="shared" ref="BB49" si="847">BB50+BB52+BB54</f>
        <v>49.41717980372438</v>
      </c>
      <c r="BC49" s="139">
        <f t="shared" ref="BC49" si="848">BC50+BC52+BC54</f>
        <v>53.610799878563363</v>
      </c>
      <c r="BD49" s="139">
        <f t="shared" ref="BD49" si="849">BD50+BD52+BD54</f>
        <v>58.198172757415577</v>
      </c>
      <c r="BE49" s="139">
        <f t="shared" ref="BE49" si="850">BE50+BE52+BE54</f>
        <v>63.160766689576946</v>
      </c>
      <c r="BF49" s="139">
        <f t="shared" ref="BF49" si="851">BF50+BF52+BF54</f>
        <v>68.492039376493679</v>
      </c>
      <c r="BG49" s="139">
        <f t="shared" ref="BG49" si="852">BG50+BG52+BG54</f>
        <v>74.196012367692603</v>
      </c>
      <c r="BH49" s="139">
        <f t="shared" ref="BH49" si="853">BH50+BH52+BH54</f>
        <v>80.160255679483612</v>
      </c>
      <c r="BI49" s="139">
        <f t="shared" ref="BI49" si="854">BI50+BI52+BI54</f>
        <v>86.471745191794071</v>
      </c>
    </row>
    <row r="50" spans="1:61" x14ac:dyDescent="0.25">
      <c r="A50" t="s">
        <v>103</v>
      </c>
      <c r="B50" s="89"/>
      <c r="C50" s="150">
        <f t="shared" ref="C50:G51" si="855">D50/(1+$V$5)</f>
        <v>5.1521179737118547E-2</v>
      </c>
      <c r="D50" s="150">
        <f t="shared" si="855"/>
        <v>6.4401474671398187E-2</v>
      </c>
      <c r="E50" s="150">
        <f t="shared" si="855"/>
        <v>8.0501843339247731E-2</v>
      </c>
      <c r="F50" s="150">
        <f t="shared" si="855"/>
        <v>0.10062730417405966</v>
      </c>
      <c r="G50" s="150">
        <f t="shared" si="855"/>
        <v>0.12578413021757456</v>
      </c>
      <c r="H50" s="150">
        <f>I50/(1+$V$5)</f>
        <v>0.15723016277196819</v>
      </c>
      <c r="I50" s="140">
        <f>V9*B8</f>
        <v>0.19653770346496025</v>
      </c>
      <c r="J50" s="118">
        <f t="shared" ref="J50" si="856">I50-C51+J51</f>
        <v>0.19589657127123039</v>
      </c>
      <c r="K50" s="118">
        <f t="shared" ref="K50" si="857">J50-D51+K51</f>
        <v>0.1950951560290681</v>
      </c>
      <c r="L50" s="118">
        <f t="shared" ref="L50" si="858">K50-E51+L51</f>
        <v>0.19409338697636522</v>
      </c>
      <c r="M50" s="118">
        <f t="shared" ref="M50" si="859">L50-F51+M51</f>
        <v>0.19284117566048664</v>
      </c>
      <c r="N50" s="118">
        <f t="shared" ref="N50" si="860">M50-G51+N51</f>
        <v>0.19127591151563841</v>
      </c>
      <c r="O50" s="118">
        <f t="shared" ref="O50" si="861">N50-H51+O51</f>
        <v>0.18931933133457812</v>
      </c>
      <c r="P50" s="118">
        <f t="shared" ref="P50" si="862">O50-I51+P51</f>
        <v>0.18687360610825274</v>
      </c>
      <c r="Q50" s="118">
        <f t="shared" ref="Q50" si="863">P50-J51+Q51</f>
        <v>0.22328777168789221</v>
      </c>
      <c r="R50" s="118">
        <f t="shared" ref="R50" si="864">Q50-K51+R51</f>
        <v>0.26880547866244153</v>
      </c>
      <c r="S50" s="118">
        <f t="shared" ref="S50" si="865">R50-L51+S51</f>
        <v>0.32570261238062814</v>
      </c>
      <c r="T50" s="118">
        <f t="shared" ref="T50" si="866">S50-M51+T51</f>
        <v>0.39682402952836143</v>
      </c>
      <c r="U50" s="118">
        <f t="shared" ref="U50" si="867">T50-N51+U51</f>
        <v>0.48572580096302809</v>
      </c>
      <c r="V50" s="118">
        <f t="shared" ref="V50" si="868">U50-O51+V51</f>
        <v>0.59685301525636136</v>
      </c>
      <c r="W50" s="143">
        <f t="shared" ref="W50" si="869">V50-P51+W51</f>
        <v>0.7357620331230279</v>
      </c>
      <c r="X50" s="118">
        <f t="shared" ref="X50" si="870">W50-Q51+X51</f>
        <v>0.95156697638158194</v>
      </c>
      <c r="Y50" s="118">
        <f t="shared" ref="Y50" si="871">X50-R51+Y51</f>
        <v>1.2081798360971789</v>
      </c>
      <c r="Z50" s="118">
        <f t="shared" ref="Z50" si="872">Y50-S51+Z51</f>
        <v>1.5157402307562942</v>
      </c>
      <c r="AA50" s="118">
        <f t="shared" ref="AA50" si="873">Z50-T51+AA51</f>
        <v>1.7162659151167852</v>
      </c>
      <c r="AB50" s="118">
        <f t="shared" ref="AB50" si="874">AA50-U51+AB51</f>
        <v>1.9585648819878767</v>
      </c>
      <c r="AC50" s="118">
        <f t="shared" ref="AC50" si="875">AB50-V51+AC51</f>
        <v>2.2529909693015373</v>
      </c>
      <c r="AD50" s="143">
        <f t="shared" ref="AD50" si="876">AC50-W51+AD51</f>
        <v>2.6124375419264716</v>
      </c>
      <c r="AE50" s="118">
        <f t="shared" ref="AE50" si="877">AD50-X51+AE51</f>
        <v>3.0107766751707663</v>
      </c>
      <c r="AF50" s="118">
        <f t="shared" ref="AF50" si="878">AE50-Y51+AF51</f>
        <v>3.1767800399248434</v>
      </c>
      <c r="AG50" s="118">
        <f t="shared" ref="AG50" si="879">AF50-Z51+AG51</f>
        <v>3.375085879365733</v>
      </c>
      <c r="AH50" s="118">
        <f t="shared" ref="AH50" si="880">AG50-AA51+AH51</f>
        <v>3.7793270880226246</v>
      </c>
      <c r="AI50" s="118">
        <f t="shared" ref="AI50" si="881">AH50-AB51+AI51</f>
        <v>4.1968221615776393</v>
      </c>
      <c r="AJ50" s="143">
        <f t="shared" ref="AJ50" si="882">AI50-AC51+AJ51</f>
        <v>4.6277253361727784</v>
      </c>
      <c r="AK50" s="118">
        <f t="shared" ref="AK50" si="883">AJ50-AD51+AK51</f>
        <v>5.072179628109021</v>
      </c>
      <c r="AL50" s="118">
        <f t="shared" ref="AL50" si="884">AK50-AE51+AL51</f>
        <v>5.2948514825164406</v>
      </c>
      <c r="AM50" s="118">
        <f t="shared" ref="AM50" si="885">AL50-AF51+AM51</f>
        <v>5.8396527925637232</v>
      </c>
      <c r="AN50" s="118">
        <f t="shared" ref="AN50" si="886">AM50-AG51+AN51</f>
        <v>6.3660476892629774</v>
      </c>
      <c r="AO50" s="118">
        <f t="shared" ref="AO50" si="887">AN50-AH51+AO51</f>
        <v>6.870313271155748</v>
      </c>
      <c r="AP50" s="118">
        <f t="shared" ref="AP50" si="888">AO50-AI51+AP51</f>
        <v>7.4359660207232796</v>
      </c>
      <c r="AQ50" s="143">
        <f t="shared" ref="AQ50" si="889">AP50-AJ51+AQ51</f>
        <v>8.0544778532603534</v>
      </c>
      <c r="AR50" s="118">
        <f t="shared" ref="AR50" si="890">AQ50-AK51+AR51</f>
        <v>8.714395145811336</v>
      </c>
      <c r="AS50" s="118">
        <f t="shared" ref="AS50" si="891">AR50-AL51+AS51</f>
        <v>9.6360861302521315</v>
      </c>
      <c r="AT50" s="118">
        <f t="shared" ref="AT50" si="892">AS50-AM51+AT51</f>
        <v>10.526166263542848</v>
      </c>
      <c r="AU50" s="118">
        <f t="shared" ref="AU50" si="893">AT50-AN51+AU51</f>
        <v>11.506550146747982</v>
      </c>
      <c r="AV50" s="118">
        <f t="shared" ref="AV50" si="894">AU50-AO51+AV51</f>
        <v>12.557587862388301</v>
      </c>
      <c r="AW50" s="118">
        <f t="shared" ref="AW50" si="895">AV50-AP51+AW51</f>
        <v>13.652491579055445</v>
      </c>
      <c r="AX50" s="118">
        <f t="shared" ref="AX50" si="896">AW50-AQ51+AX51</f>
        <v>14.799844182824909</v>
      </c>
      <c r="AY50" s="118">
        <f t="shared" ref="AY50" si="897">AX50-AR51+AY51</f>
        <v>16.004140087618875</v>
      </c>
      <c r="AZ50" s="118">
        <f t="shared" ref="AZ50" si="898">AY50-AS51+AZ51</f>
        <v>17.264696041601788</v>
      </c>
      <c r="BA50" s="118">
        <f t="shared" ref="BA50" si="899">AZ50-AT51+BA51</f>
        <v>18.675016124145301</v>
      </c>
      <c r="BB50" s="118">
        <f t="shared" ref="BB50" si="900">BA50-AU51+BB51</f>
        <v>20.20197970733172</v>
      </c>
      <c r="BC50" s="118">
        <f t="shared" ref="BC50" si="901">BB50-AV51+BC51</f>
        <v>21.866371623151302</v>
      </c>
      <c r="BD50" s="118">
        <f t="shared" ref="BD50" si="902">BC50-AW51+BD51</f>
        <v>23.660451796202164</v>
      </c>
      <c r="BE50" s="118">
        <f t="shared" ref="BE50" si="903">BD50-AX51+BE51</f>
        <v>25.578264205286352</v>
      </c>
      <c r="BF50" s="118">
        <f t="shared" ref="BF50" si="904">BE50-AY51+BF51</f>
        <v>27.617065130080082</v>
      </c>
      <c r="BG50" s="118">
        <f t="shared" ref="BG50" si="905">BF50-AZ51+BG51</f>
        <v>29.776598647108408</v>
      </c>
      <c r="BH50" s="118">
        <f t="shared" ref="BH50" si="906">BG50-BA51+BH51</f>
        <v>32.051881788738974</v>
      </c>
      <c r="BI50" s="118">
        <f t="shared" ref="BI50" si="907">BH50-BB51+BI51</f>
        <v>34.438490889548049</v>
      </c>
    </row>
    <row r="51" spans="1:61" s="131" customFormat="1" x14ac:dyDescent="0.25">
      <c r="A51" s="122" t="s">
        <v>126</v>
      </c>
      <c r="B51" s="130"/>
      <c r="C51" s="151">
        <f t="shared" si="855"/>
        <v>1.0304235947423713E-2</v>
      </c>
      <c r="D51" s="152">
        <f t="shared" ref="D51" si="908">D50-C50</f>
        <v>1.288029493427964E-2</v>
      </c>
      <c r="E51" s="152">
        <f t="shared" ref="E51" si="909">E50-D50</f>
        <v>1.6100368667849543E-2</v>
      </c>
      <c r="F51" s="152">
        <f t="shared" ref="F51" si="910">F50-E50</f>
        <v>2.0125460834811926E-2</v>
      </c>
      <c r="G51" s="152">
        <f t="shared" ref="G51" si="911">G50-F50</f>
        <v>2.5156826043514907E-2</v>
      </c>
      <c r="H51" s="152">
        <f t="shared" ref="H51" si="912">H50-G50</f>
        <v>3.1446032554393627E-2</v>
      </c>
      <c r="I51" s="152">
        <f>I50-H50</f>
        <v>3.9307540692992055E-2</v>
      </c>
      <c r="J51" s="122">
        <f t="shared" ref="J51:P51" si="913">C29*$G$5</f>
        <v>9.6631037536938722E-3</v>
      </c>
      <c r="K51" s="122">
        <f t="shared" si="913"/>
        <v>1.207887969211734E-2</v>
      </c>
      <c r="L51" s="122">
        <f t="shared" si="913"/>
        <v>1.5098599615146677E-2</v>
      </c>
      <c r="M51" s="122">
        <f t="shared" si="913"/>
        <v>1.8873249518933342E-2</v>
      </c>
      <c r="N51" s="122">
        <f t="shared" si="913"/>
        <v>2.3591561898666676E-2</v>
      </c>
      <c r="O51" s="122">
        <f t="shared" si="913"/>
        <v>2.9489452373333339E-2</v>
      </c>
      <c r="P51" s="122">
        <f t="shared" si="913"/>
        <v>3.6861815466666677E-2</v>
      </c>
      <c r="Q51" s="122">
        <f>J29*$G$5</f>
        <v>4.6077269333333323E-2</v>
      </c>
      <c r="R51" s="122">
        <f t="shared" ref="R51:BI51" si="914">K29*$G$5</f>
        <v>5.7596586666666658E-2</v>
      </c>
      <c r="S51" s="122">
        <f t="shared" si="914"/>
        <v>7.1995733333333312E-2</v>
      </c>
      <c r="T51" s="122">
        <f t="shared" si="914"/>
        <v>8.9994666666666612E-2</v>
      </c>
      <c r="U51" s="122">
        <f t="shared" si="914"/>
        <v>0.11249333333333332</v>
      </c>
      <c r="V51" s="122">
        <f t="shared" si="914"/>
        <v>0.14061666666666661</v>
      </c>
      <c r="W51" s="132">
        <f t="shared" si="914"/>
        <v>0.17577083333333327</v>
      </c>
      <c r="X51" s="122">
        <f t="shared" si="914"/>
        <v>0.26188221259188743</v>
      </c>
      <c r="Y51" s="122">
        <f t="shared" si="914"/>
        <v>0.31420944638226367</v>
      </c>
      <c r="Z51" s="122">
        <f t="shared" si="914"/>
        <v>0.37955612799244864</v>
      </c>
      <c r="AA51" s="122">
        <f t="shared" si="914"/>
        <v>0.29052035102715768</v>
      </c>
      <c r="AB51" s="122">
        <f t="shared" si="914"/>
        <v>0.35479230020442487</v>
      </c>
      <c r="AC51" s="122">
        <f t="shared" si="914"/>
        <v>0.43504275398032732</v>
      </c>
      <c r="AD51" s="132">
        <f t="shared" si="914"/>
        <v>0.53521740595826772</v>
      </c>
      <c r="AE51" s="122">
        <f t="shared" si="914"/>
        <v>0.66022134583618219</v>
      </c>
      <c r="AF51" s="122">
        <f t="shared" si="914"/>
        <v>0.48021281113634079</v>
      </c>
      <c r="AG51" s="122">
        <f t="shared" si="914"/>
        <v>0.57786196743333818</v>
      </c>
      <c r="AH51" s="122">
        <f t="shared" si="914"/>
        <v>0.69476155968404951</v>
      </c>
      <c r="AI51" s="122">
        <f t="shared" si="914"/>
        <v>0.7722873737594399</v>
      </c>
      <c r="AJ51" s="132">
        <f t="shared" si="914"/>
        <v>0.86594592857546648</v>
      </c>
      <c r="AK51" s="122">
        <f t="shared" si="914"/>
        <v>0.97967169789451036</v>
      </c>
      <c r="AL51" s="122">
        <f t="shared" si="914"/>
        <v>0.88289320024360129</v>
      </c>
      <c r="AM51" s="122">
        <f t="shared" si="914"/>
        <v>1.0250141211836237</v>
      </c>
      <c r="AN51" s="122">
        <f t="shared" si="914"/>
        <v>1.1042568641325925</v>
      </c>
      <c r="AO51" s="122">
        <f t="shared" si="914"/>
        <v>1.199027141576821</v>
      </c>
      <c r="AP51" s="122">
        <f t="shared" si="914"/>
        <v>1.3379401233269717</v>
      </c>
      <c r="AQ51" s="132">
        <f t="shared" si="914"/>
        <v>1.4844577611125396</v>
      </c>
      <c r="AR51" s="122">
        <f t="shared" si="914"/>
        <v>1.6395889904454919</v>
      </c>
      <c r="AS51" s="122">
        <f t="shared" si="914"/>
        <v>1.8045841846843971</v>
      </c>
      <c r="AT51" s="122">
        <f t="shared" si="914"/>
        <v>1.9150942544743397</v>
      </c>
      <c r="AU51" s="122">
        <f t="shared" si="914"/>
        <v>2.0846407473377258</v>
      </c>
      <c r="AV51" s="122">
        <f t="shared" si="914"/>
        <v>2.2500648572171396</v>
      </c>
      <c r="AW51" s="122">
        <f t="shared" si="914"/>
        <v>2.4328438399941152</v>
      </c>
      <c r="AX51" s="122">
        <f t="shared" si="914"/>
        <v>2.6318103648820039</v>
      </c>
      <c r="AY51" s="122">
        <f t="shared" si="914"/>
        <v>2.8438848952394586</v>
      </c>
      <c r="AZ51" s="122">
        <f t="shared" si="914"/>
        <v>3.0651401386673105</v>
      </c>
      <c r="BA51" s="122">
        <f t="shared" si="914"/>
        <v>3.3254143370178544</v>
      </c>
      <c r="BB51" s="122">
        <f t="shared" si="914"/>
        <v>3.6116043305241448</v>
      </c>
      <c r="BC51" s="122">
        <f t="shared" si="914"/>
        <v>3.9144567730367235</v>
      </c>
      <c r="BD51" s="122">
        <f t="shared" si="914"/>
        <v>4.2269240130449752</v>
      </c>
      <c r="BE51" s="122">
        <f t="shared" si="914"/>
        <v>4.5496227739661901</v>
      </c>
      <c r="BF51" s="122">
        <f t="shared" si="914"/>
        <v>4.8826858200331893</v>
      </c>
      <c r="BG51" s="122">
        <f t="shared" si="914"/>
        <v>5.2246736556956357</v>
      </c>
      <c r="BH51" s="122">
        <f t="shared" si="914"/>
        <v>5.6006974786484207</v>
      </c>
      <c r="BI51" s="122">
        <f t="shared" si="914"/>
        <v>5.9982134313332205</v>
      </c>
    </row>
    <row r="52" spans="1:61" x14ac:dyDescent="0.25">
      <c r="A52" t="s">
        <v>73</v>
      </c>
      <c r="B52" s="89"/>
      <c r="C52" s="150">
        <f t="shared" ref="C51:H53" si="915">D52/(1+$V$5)</f>
        <v>2.2986372498099046E-2</v>
      </c>
      <c r="D52" s="150">
        <f t="shared" si="915"/>
        <v>2.8732965622623806E-2</v>
      </c>
      <c r="E52" s="150">
        <f t="shared" si="915"/>
        <v>3.5916207028279759E-2</v>
      </c>
      <c r="F52" s="150">
        <f t="shared" si="915"/>
        <v>4.4895258785349695E-2</v>
      </c>
      <c r="G52" s="150">
        <f t="shared" si="915"/>
        <v>5.6119073481687119E-2</v>
      </c>
      <c r="H52" s="150">
        <f>I52/(1+$V$5)</f>
        <v>7.0148841852108901E-2</v>
      </c>
      <c r="I52" s="140">
        <f>V9*B7</f>
        <v>8.7686052315136126E-2</v>
      </c>
      <c r="J52" s="118">
        <f t="shared" ref="J52" si="916">I52-C53+J53</f>
        <v>0.11962463294682302</v>
      </c>
      <c r="K52" s="118">
        <f t="shared" ref="K52" si="917">J52-D53+K53</f>
        <v>0.15954785873643162</v>
      </c>
      <c r="L52" s="118">
        <f t="shared" ref="L52" si="918">K52-E53+L53</f>
        <v>0.20945189097344236</v>
      </c>
      <c r="M52" s="118">
        <f t="shared" ref="M52" si="919">L52-F53+M53</f>
        <v>0.27183193126970584</v>
      </c>
      <c r="N52" s="118">
        <f t="shared" ref="N52" si="920">M52-G53+N53</f>
        <v>0.34980698164003515</v>
      </c>
      <c r="O52" s="118">
        <f t="shared" ref="O52" si="921">N52-H53+O53</f>
        <v>0.44727579460294675</v>
      </c>
      <c r="P52" s="118">
        <f t="shared" ref="P52" si="922">O52-I53+P53</f>
        <v>0.56911181080658624</v>
      </c>
      <c r="Q52" s="118">
        <f t="shared" ref="Q52" si="923">P52-J53+Q53</f>
        <v>0.7067924890086128</v>
      </c>
      <c r="R52" s="118">
        <f t="shared" ref="R52" si="924">Q52-K53+R53</f>
        <v>0.878893336761146</v>
      </c>
      <c r="S52" s="118">
        <f t="shared" ref="S52" si="925">R52-L53+S53</f>
        <v>1.0940193964518128</v>
      </c>
      <c r="T52" s="118">
        <f t="shared" ref="T52" si="926">S52-M53+T53</f>
        <v>1.3629269710651462</v>
      </c>
      <c r="U52" s="118">
        <f t="shared" ref="U52" si="927">T52-N53+U53</f>
        <v>1.6990614393318131</v>
      </c>
      <c r="V52" s="118">
        <f t="shared" ref="V52" si="928">U52-O53+V53</f>
        <v>2.1192295246651462</v>
      </c>
      <c r="W52" s="143">
        <f t="shared" ref="W52" si="929">V52-P53+W53</f>
        <v>2.6444396313318128</v>
      </c>
      <c r="X52" s="118">
        <f t="shared" ref="X52" si="930">W52-Q53+X53</f>
        <v>2.7456154711456735</v>
      </c>
      <c r="Y52" s="118">
        <f t="shared" ref="Y52" si="931">X52-R53+Y53</f>
        <v>2.8576047144096224</v>
      </c>
      <c r="Z52" s="118">
        <f t="shared" ref="Z52" si="932">Y52-S53+Z53</f>
        <v>2.9830940892952253</v>
      </c>
      <c r="AA52" s="118">
        <f t="shared" ref="AA52" si="933">Z52-T53+AA53</f>
        <v>2.9468689628857927</v>
      </c>
      <c r="AB52" s="118">
        <f t="shared" ref="AB52" si="934">AA52-U53+AB53</f>
        <v>2.8924466766807266</v>
      </c>
      <c r="AC52" s="118">
        <f t="shared" ref="AC52" si="935">AB52-V53+AC53</f>
        <v>2.8152552529131833</v>
      </c>
      <c r="AD52" s="143">
        <f t="shared" ref="AD52" si="936">AC52-W53+AD53</f>
        <v>2.7095673504200484</v>
      </c>
      <c r="AE52" s="118">
        <f t="shared" ref="AE52" si="937">AD52-X53+AE53</f>
        <v>3.1235408833497984</v>
      </c>
      <c r="AF52" s="118">
        <f t="shared" ref="AF52" si="938">AE52-Y53+AF53</f>
        <v>3.2944839431882871</v>
      </c>
      <c r="AG52" s="118">
        <f t="shared" ref="AG52" si="939">AF52-Z53+AG53</f>
        <v>3.498017325364748</v>
      </c>
      <c r="AH52" s="118">
        <f t="shared" ref="AH52" si="940">AG52-AA53+AH53</f>
        <v>3.9151807691573657</v>
      </c>
      <c r="AI52" s="118">
        <f t="shared" ref="AI52" si="941">AH52-AB53+AI53</f>
        <v>4.3373647524033707</v>
      </c>
      <c r="AJ52" s="143">
        <f t="shared" ref="AJ52" si="942">AI52-AC53+AJ53</f>
        <v>4.7622594129415621</v>
      </c>
      <c r="AK52" s="118">
        <f t="shared" ref="AK52" si="943">AJ52-AD53+AK53</f>
        <v>5.1869409442010195</v>
      </c>
      <c r="AL52" s="118">
        <f t="shared" ref="AL52" si="944">AK52-AE53+AL53</f>
        <v>5.3739888130712581</v>
      </c>
      <c r="AM52" s="118">
        <f t="shared" ref="AM52" si="945">AL52-AF53+AM53</f>
        <v>5.8822287496896166</v>
      </c>
      <c r="AN52" s="118">
        <f t="shared" ref="AN52" si="946">AM52-AG53+AN53</f>
        <v>6.3450027159817539</v>
      </c>
      <c r="AO52" s="118">
        <f t="shared" ref="AO52" si="947">AN52-AH53+AO53</f>
        <v>6.7538554626513649</v>
      </c>
      <c r="AP52" s="118">
        <f t="shared" ref="AP52" si="948">AO52-AI53+AP53</f>
        <v>7.2257577055545656</v>
      </c>
      <c r="AQ52" s="143">
        <f t="shared" ref="AQ52" si="949">AP52-AJ53+AQ53</f>
        <v>7.7504349005243842</v>
      </c>
      <c r="AR52" s="118">
        <f t="shared" ref="AR52" si="950">AQ52-AK53+AR53</f>
        <v>8.3140419461486417</v>
      </c>
      <c r="AS52" s="118">
        <f t="shared" ref="AS52" si="951">AR52-AL53+AS53</f>
        <v>9.1319979018690667</v>
      </c>
      <c r="AT52" s="118">
        <f t="shared" ref="AT52" si="952">AS52-AM53+AT53</f>
        <v>9.8902714579604574</v>
      </c>
      <c r="AU52" s="118">
        <f t="shared" ref="AU52" si="953">AT52-AN53+AU53</f>
        <v>10.772513700845934</v>
      </c>
      <c r="AV52" s="118">
        <f t="shared" ref="AV52" si="954">AU52-AO53+AV53</f>
        <v>11.759821485708525</v>
      </c>
      <c r="AW52" s="118">
        <f t="shared" ref="AW52" si="955">AV52-AP53+AW53</f>
        <v>12.773894141678234</v>
      </c>
      <c r="AX52" s="118">
        <f t="shared" ref="AX52" si="956">AW52-AQ53+AX53</f>
        <v>13.830356962186176</v>
      </c>
      <c r="AY52" s="118">
        <f t="shared" ref="AY52" si="957">AX52-AR53+AY53</f>
        <v>14.94177982465699</v>
      </c>
      <c r="AZ52" s="118">
        <f t="shared" ref="AZ52" si="958">AY52-AS53+AZ53</f>
        <v>16.116704621435442</v>
      </c>
      <c r="BA52" s="118">
        <f t="shared" ref="BA52" si="959">AZ52-AT53+BA53</f>
        <v>17.514427023500467</v>
      </c>
      <c r="BB52" s="118">
        <f t="shared" ref="BB52" si="960">BA52-AU53+BB53</f>
        <v>19.015687752953657</v>
      </c>
      <c r="BC52" s="118">
        <f t="shared" ref="BC52" si="961">BB52-AV53+BC53</f>
        <v>20.658134811006434</v>
      </c>
      <c r="BD52" s="118">
        <f t="shared" ref="BD52" si="962">BC52-AW53+BD53</f>
        <v>22.474125844413805</v>
      </c>
      <c r="BE52" s="118">
        <f t="shared" ref="BE52" si="963">BD52-AX53+BE53</f>
        <v>24.455501649208621</v>
      </c>
      <c r="BF52" s="118">
        <f t="shared" ref="BF52" si="964">BE52-AY53+BF53</f>
        <v>26.599993745151842</v>
      </c>
      <c r="BG52" s="118">
        <f t="shared" ref="BG52" si="965">BF52-AZ53+BG53</f>
        <v>28.910861391265264</v>
      </c>
      <c r="BH52" s="118">
        <f t="shared" ref="BH52" si="966">BG52-BA53+BH53</f>
        <v>31.318772813416103</v>
      </c>
      <c r="BI52" s="118">
        <f t="shared" ref="BI52" si="967">BH52-BB53+BI53</f>
        <v>33.885159442114727</v>
      </c>
    </row>
    <row r="53" spans="1:61" s="131" customFormat="1" x14ac:dyDescent="0.25">
      <c r="A53" s="122" t="s">
        <v>127</v>
      </c>
      <c r="B53" s="130"/>
      <c r="C53" s="151">
        <f t="shared" si="915"/>
        <v>4.5972744996198075E-3</v>
      </c>
      <c r="D53" s="152">
        <f t="shared" ref="D53" si="968">D52-C52</f>
        <v>5.7465931245247598E-3</v>
      </c>
      <c r="E53" s="152">
        <f t="shared" ref="E53" si="969">E52-D52</f>
        <v>7.1832414056559532E-3</v>
      </c>
      <c r="F53" s="152">
        <f t="shared" ref="F53" si="970">F52-E52</f>
        <v>8.9790517570699363E-3</v>
      </c>
      <c r="G53" s="152">
        <f t="shared" ref="G53" si="971">G52-F52</f>
        <v>1.1223814696337424E-2</v>
      </c>
      <c r="H53" s="152">
        <f t="shared" ref="H53" si="972">H52-G52</f>
        <v>1.4029768370421782E-2</v>
      </c>
      <c r="I53" s="152">
        <f>I52-H52</f>
        <v>1.7537210463027225E-2</v>
      </c>
      <c r="J53" s="122">
        <f t="shared" ref="J53:P53" si="973">C31*$G$6</f>
        <v>3.6535855131306694E-2</v>
      </c>
      <c r="K53" s="122">
        <f t="shared" si="973"/>
        <v>4.566981891413336E-2</v>
      </c>
      <c r="L53" s="122">
        <f t="shared" si="973"/>
        <v>5.7087273642666685E-2</v>
      </c>
      <c r="M53" s="122">
        <f t="shared" si="973"/>
        <v>7.1359092053333378E-2</v>
      </c>
      <c r="N53" s="122">
        <f t="shared" si="973"/>
        <v>8.919886506666673E-2</v>
      </c>
      <c r="O53" s="122">
        <f t="shared" si="973"/>
        <v>0.11149858133333337</v>
      </c>
      <c r="P53" s="122">
        <f t="shared" si="973"/>
        <v>0.13937322666666677</v>
      </c>
      <c r="Q53" s="122">
        <f>J31*$G$6</f>
        <v>0.17421653333333326</v>
      </c>
      <c r="R53" s="122">
        <f t="shared" ref="R53:BI53" si="974">K31*$G$6</f>
        <v>0.21777066666666658</v>
      </c>
      <c r="S53" s="122">
        <f t="shared" si="974"/>
        <v>0.27221333333333336</v>
      </c>
      <c r="T53" s="122">
        <f t="shared" si="974"/>
        <v>0.34026666666666666</v>
      </c>
      <c r="U53" s="122">
        <f t="shared" si="974"/>
        <v>0.42533333333333345</v>
      </c>
      <c r="V53" s="122">
        <f t="shared" si="974"/>
        <v>0.53166666666666651</v>
      </c>
      <c r="W53" s="132">
        <f t="shared" si="974"/>
        <v>0.66458333333333319</v>
      </c>
      <c r="X53" s="122">
        <f t="shared" si="974"/>
        <v>0.27539237314719434</v>
      </c>
      <c r="Y53" s="122">
        <f t="shared" si="974"/>
        <v>0.32975990993061538</v>
      </c>
      <c r="Z53" s="122">
        <f t="shared" si="974"/>
        <v>0.397702708218936</v>
      </c>
      <c r="AA53" s="122">
        <f t="shared" si="974"/>
        <v>0.30404154025723379</v>
      </c>
      <c r="AB53" s="122">
        <f t="shared" si="974"/>
        <v>0.3709110471282675</v>
      </c>
      <c r="AC53" s="122">
        <f t="shared" si="974"/>
        <v>0.45447524289912339</v>
      </c>
      <c r="AD53" s="132">
        <f t="shared" si="974"/>
        <v>0.55889543084019833</v>
      </c>
      <c r="AE53" s="122">
        <f t="shared" si="974"/>
        <v>0.68936590607694426</v>
      </c>
      <c r="AF53" s="122">
        <f t="shared" si="974"/>
        <v>0.50070296976910389</v>
      </c>
      <c r="AG53" s="122">
        <f t="shared" si="974"/>
        <v>0.60123609039539705</v>
      </c>
      <c r="AH53" s="122">
        <f t="shared" si="974"/>
        <v>0.72120498404985145</v>
      </c>
      <c r="AI53" s="122">
        <f t="shared" si="974"/>
        <v>0.7930950303742722</v>
      </c>
      <c r="AJ53" s="132">
        <f t="shared" si="974"/>
        <v>0.87936990343731436</v>
      </c>
      <c r="AK53" s="122">
        <f t="shared" si="974"/>
        <v>0.98357696209965573</v>
      </c>
      <c r="AL53" s="122">
        <f t="shared" si="974"/>
        <v>0.87641377494718298</v>
      </c>
      <c r="AM53" s="122">
        <f t="shared" si="974"/>
        <v>1.0089429063874622</v>
      </c>
      <c r="AN53" s="122">
        <f t="shared" si="974"/>
        <v>1.0640100566875343</v>
      </c>
      <c r="AO53" s="122">
        <f t="shared" si="974"/>
        <v>1.1300577307194626</v>
      </c>
      <c r="AP53" s="122">
        <f t="shared" si="974"/>
        <v>1.2649972732774732</v>
      </c>
      <c r="AQ53" s="132">
        <f t="shared" si="974"/>
        <v>1.4040470984071338</v>
      </c>
      <c r="AR53" s="122">
        <f t="shared" si="974"/>
        <v>1.5471840077239138</v>
      </c>
      <c r="AS53" s="122">
        <f t="shared" si="974"/>
        <v>1.6943697306676073</v>
      </c>
      <c r="AT53" s="122">
        <f t="shared" si="974"/>
        <v>1.7672164624788529</v>
      </c>
      <c r="AU53" s="122">
        <f t="shared" si="974"/>
        <v>1.9462522995730116</v>
      </c>
      <c r="AV53" s="122">
        <f t="shared" si="974"/>
        <v>2.117365515582053</v>
      </c>
      <c r="AW53" s="122">
        <f t="shared" si="974"/>
        <v>2.2790699292471821</v>
      </c>
      <c r="AX53" s="122">
        <f t="shared" si="974"/>
        <v>2.4605099189150748</v>
      </c>
      <c r="AY53" s="122">
        <f t="shared" si="974"/>
        <v>2.6586068701947285</v>
      </c>
      <c r="AZ53" s="122">
        <f t="shared" si="974"/>
        <v>2.8692945274460597</v>
      </c>
      <c r="BA53" s="122">
        <f t="shared" si="974"/>
        <v>3.1649388645438763</v>
      </c>
      <c r="BB53" s="122">
        <f t="shared" si="974"/>
        <v>3.4475130290262004</v>
      </c>
      <c r="BC53" s="122">
        <f t="shared" si="974"/>
        <v>3.7598125736348305</v>
      </c>
      <c r="BD53" s="122">
        <f t="shared" si="974"/>
        <v>4.0950609626545518</v>
      </c>
      <c r="BE53" s="122">
        <f t="shared" si="974"/>
        <v>4.441885723709893</v>
      </c>
      <c r="BF53" s="122">
        <f t="shared" si="974"/>
        <v>4.8030989661379486</v>
      </c>
      <c r="BG53" s="122">
        <f t="shared" si="974"/>
        <v>5.1801621735594798</v>
      </c>
      <c r="BH53" s="122">
        <f t="shared" si="974"/>
        <v>5.5728502866947176</v>
      </c>
      <c r="BI53" s="122">
        <f t="shared" si="974"/>
        <v>6.0138996577248243</v>
      </c>
    </row>
    <row r="54" spans="1:61" x14ac:dyDescent="0.25">
      <c r="A54" t="s">
        <v>74</v>
      </c>
      <c r="B54" s="89"/>
      <c r="C54" s="150">
        <f t="shared" ref="C53:H55" si="975">D54/(1+$V$5)</f>
        <v>4.7558012065032507E-3</v>
      </c>
      <c r="D54" s="150">
        <f t="shared" si="975"/>
        <v>5.944751508129063E-3</v>
      </c>
      <c r="E54" s="150">
        <f t="shared" si="975"/>
        <v>7.4309393851613292E-3</v>
      </c>
      <c r="F54" s="150">
        <f t="shared" si="975"/>
        <v>9.2886742314516619E-3</v>
      </c>
      <c r="G54" s="150">
        <f t="shared" si="975"/>
        <v>1.1610842789314577E-2</v>
      </c>
      <c r="H54" s="150">
        <f>I54/(1+$V$5)</f>
        <v>1.4513553486643221E-2</v>
      </c>
      <c r="I54" s="140">
        <f>V9*B6</f>
        <v>1.8141941858304027E-2</v>
      </c>
      <c r="J54" s="118">
        <f t="shared" ref="J54" si="976">I54-C55+J55</f>
        <v>3.0797238010731386E-2</v>
      </c>
      <c r="K54" s="118">
        <f t="shared" ref="K54" si="977">J54-D55+K55</f>
        <v>4.6616358201265584E-2</v>
      </c>
      <c r="L54" s="118">
        <f t="shared" ref="L54" si="978">K54-E55+L55</f>
        <v>6.6390258439433331E-2</v>
      </c>
      <c r="M54" s="118">
        <f t="shared" ref="M54" si="979">L54-F55+M55</f>
        <v>9.1107633737143007E-2</v>
      </c>
      <c r="N54" s="118">
        <f t="shared" ref="N54" si="980">M54-G55+N55</f>
        <v>0.12200435285928013</v>
      </c>
      <c r="O54" s="118">
        <f t="shared" ref="O54" si="981">N54-H55+O55</f>
        <v>0.16062525176195153</v>
      </c>
      <c r="P54" s="118">
        <f t="shared" ref="P54" si="982">O54-I55+P55</f>
        <v>0.20890137539029074</v>
      </c>
      <c r="Q54" s="118">
        <f t="shared" ref="Q54" si="983">P54-J55+Q55</f>
        <v>0.26017555899656269</v>
      </c>
      <c r="R54" s="118">
        <f t="shared" ref="R54" si="984">Q54-K55+R55</f>
        <v>0.32426828850440265</v>
      </c>
      <c r="S54" s="118">
        <f t="shared" ref="S54" si="985">R54-L55+S55</f>
        <v>0.40438420038920259</v>
      </c>
      <c r="T54" s="118">
        <f t="shared" ref="T54" si="986">S54-M55+T55</f>
        <v>0.50452909024520254</v>
      </c>
      <c r="U54" s="118">
        <f t="shared" ref="U54" si="987">T54-N55+U55</f>
        <v>0.62971020256520238</v>
      </c>
      <c r="V54" s="118">
        <f t="shared" ref="V54" si="988">U54-O55+V55</f>
        <v>0.78618659296520232</v>
      </c>
      <c r="W54" s="143">
        <f t="shared" ref="W54" si="989">V54-P55+W55</f>
        <v>0.98178208096520236</v>
      </c>
      <c r="X54" s="118">
        <f t="shared" ref="X54" si="990">W54-Q55+X55</f>
        <v>1.0280077844826412</v>
      </c>
      <c r="Y54" s="118">
        <f t="shared" ref="Y54" si="991">X54-R55+Y55</f>
        <v>1.0799462359311893</v>
      </c>
      <c r="Z54" s="118">
        <f t="shared" ref="Z54" si="992">Y54-S55+Z55</f>
        <v>1.1390183014750954</v>
      </c>
      <c r="AA54" s="118">
        <f t="shared" ref="AA54" si="993">Z54-T55+AA55</f>
        <v>1.1349579239439354</v>
      </c>
      <c r="AB54" s="118">
        <f t="shared" ref="AB54" si="994">AA54-U55+AB55</f>
        <v>1.1261928367082723</v>
      </c>
      <c r="AC54" s="118">
        <f t="shared" ref="AC54" si="995">AB54-V55+AC55</f>
        <v>1.111536812832236</v>
      </c>
      <c r="AD54" s="143">
        <f t="shared" ref="AD54" si="996">AC54-W55+AD55</f>
        <v>1.0895015878928158</v>
      </c>
      <c r="AE54" s="118">
        <f t="shared" ref="AE54" si="997">AD54-X55+AE55</f>
        <v>1.2564851514478608</v>
      </c>
      <c r="AF54" s="118">
        <f t="shared" ref="AF54" si="998">AE54-Y55+AF55</f>
        <v>1.3404699287287096</v>
      </c>
      <c r="AG54" s="118">
        <f t="shared" ref="AG54" si="999">AF54-Z55+AG55</f>
        <v>1.4556460605388288</v>
      </c>
      <c r="AH54" s="118">
        <f t="shared" ref="AH54" si="1000">AG54-AA55+AH55</f>
        <v>1.6787907974736636</v>
      </c>
      <c r="AI54" s="118">
        <f t="shared" ref="AI54" si="1001">AH54-AB55+AI55</f>
        <v>1.9205966561916581</v>
      </c>
      <c r="AJ54" s="143">
        <f t="shared" ref="AJ54" si="1002">AI54-AC55+AJ55</f>
        <v>2.1837932866110208</v>
      </c>
      <c r="AK54" s="118">
        <f t="shared" ref="AK54" si="1003">AJ54-AD55+AK55</f>
        <v>2.4717608613409974</v>
      </c>
      <c r="AL54" s="118">
        <f t="shared" ref="AL54" si="1004">AK54-AE55+AL55</f>
        <v>2.6634130948954939</v>
      </c>
      <c r="AM54" s="118">
        <f t="shared" ref="AM54" si="1005">AL54-AF55+AM55</f>
        <v>2.987469783967394</v>
      </c>
      <c r="AN54" s="118">
        <f t="shared" ref="AN54" si="1006">AM54-AG55+AN55</f>
        <v>3.2823503280026785</v>
      </c>
      <c r="AO54" s="118">
        <f t="shared" ref="AO54" si="1007">AN54-AH55+AO55</f>
        <v>3.5422029987997998</v>
      </c>
      <c r="AP54" s="118">
        <f t="shared" ref="AP54" si="1008">AO54-AI55+AP55</f>
        <v>3.8284400024765941</v>
      </c>
      <c r="AQ54" s="143">
        <f t="shared" ref="AQ54" si="1009">AP54-AJ55+AQ55</f>
        <v>4.133773074775231</v>
      </c>
      <c r="AR54" s="118">
        <f t="shared" ref="AR54" si="1010">AQ54-AK55+AR55</f>
        <v>4.4485794427489243</v>
      </c>
      <c r="AS54" s="118">
        <f t="shared" ref="AS54" si="1011">AR54-AL55+AS55</f>
        <v>4.885598872935164</v>
      </c>
      <c r="AT54" s="118">
        <f t="shared" ref="AT54" si="1012">AS54-AM55+AT55</f>
        <v>5.2899023443478494</v>
      </c>
      <c r="AU54" s="118">
        <f t="shared" ref="AU54" si="1013">AT54-AN55+AU55</f>
        <v>5.7607261918933119</v>
      </c>
      <c r="AV54" s="118">
        <f t="shared" ref="AV54" si="1014">AU54-AO55+AV55</f>
        <v>6.2886484406770053</v>
      </c>
      <c r="AW54" s="118">
        <f t="shared" ref="AW54" si="1015">AV54-AP55+AW55</f>
        <v>6.8324244528741982</v>
      </c>
      <c r="AX54" s="118">
        <f t="shared" ref="AX54" si="1016">AW54-AQ55+AX55</f>
        <v>7.4003253290596405</v>
      </c>
      <c r="AY54" s="118">
        <f t="shared" ref="AY54" si="1017">AX54-AR55+AY55</f>
        <v>7.9989998809681007</v>
      </c>
      <c r="AZ54" s="118">
        <f t="shared" ref="AZ54" si="1018">AY54-AS55+AZ55</f>
        <v>8.6330642726940869</v>
      </c>
      <c r="BA54" s="118">
        <f t="shared" ref="BA54" si="1019">AZ54-AT55+BA55</f>
        <v>9.3878989327318756</v>
      </c>
      <c r="BB54" s="118">
        <f t="shared" ref="BB54" si="1020">BA54-AU55+BB55</f>
        <v>10.199512343439004</v>
      </c>
      <c r="BC54" s="118">
        <f t="shared" ref="BC54" si="1021">BB54-AV55+BC55</f>
        <v>11.086293444405625</v>
      </c>
      <c r="BD54" s="118">
        <f t="shared" ref="BD54" si="1022">BC54-AW55+BD55</f>
        <v>12.063595116799601</v>
      </c>
      <c r="BE54" s="118">
        <f t="shared" ref="BE54" si="1023">BD54-AX55+BE55</f>
        <v>13.127000835081969</v>
      </c>
      <c r="BF54" s="118">
        <f t="shared" ref="BF54" si="1024">BE54-AY55+BF55</f>
        <v>14.274980501261751</v>
      </c>
      <c r="BG54" s="118">
        <f t="shared" ref="BG54" si="1025">BF54-AZ55+BG55</f>
        <v>15.508552329318936</v>
      </c>
      <c r="BH54" s="118">
        <f t="shared" ref="BH54" si="1026">BG54-BA55+BH55</f>
        <v>16.78960107732853</v>
      </c>
      <c r="BI54" s="118">
        <f t="shared" ref="BI54" si="1027">BH54-BB55+BI55</f>
        <v>18.148094860131287</v>
      </c>
    </row>
    <row r="55" spans="1:61" s="131" customFormat="1" x14ac:dyDescent="0.25">
      <c r="A55" s="122" t="s">
        <v>128</v>
      </c>
      <c r="B55" s="130"/>
      <c r="C55" s="151">
        <f t="shared" si="975"/>
        <v>9.5116024130064976E-4</v>
      </c>
      <c r="D55" s="152">
        <f t="shared" ref="D55" si="1028">D54-C54</f>
        <v>1.1889503016258123E-3</v>
      </c>
      <c r="E55" s="152">
        <f t="shared" ref="E55" si="1029">E54-D54</f>
        <v>1.4861878770322662E-3</v>
      </c>
      <c r="F55" s="152">
        <f t="shared" ref="F55" si="1030">F54-E54</f>
        <v>1.8577348462903327E-3</v>
      </c>
      <c r="G55" s="152">
        <f t="shared" ref="G55" si="1031">G54-F54</f>
        <v>2.322168557862915E-3</v>
      </c>
      <c r="H55" s="152">
        <f t="shared" ref="H55" si="1032">H54-G54</f>
        <v>2.9027106973286438E-3</v>
      </c>
      <c r="I55" s="152">
        <f>I54-H54</f>
        <v>3.628388371660806E-3</v>
      </c>
      <c r="J55" s="122">
        <f t="shared" ref="J55:P55" si="1033">C33*$G$7</f>
        <v>1.3606456393728008E-2</v>
      </c>
      <c r="K55" s="122">
        <f t="shared" si="1033"/>
        <v>1.7008070492160007E-2</v>
      </c>
      <c r="L55" s="122">
        <f t="shared" si="1033"/>
        <v>2.1260088115200013E-2</v>
      </c>
      <c r="M55" s="122">
        <f t="shared" si="1033"/>
        <v>2.6575110144000009E-2</v>
      </c>
      <c r="N55" s="122">
        <f t="shared" si="1033"/>
        <v>3.3218887680000024E-2</v>
      </c>
      <c r="O55" s="122">
        <f t="shared" si="1033"/>
        <v>4.1523609600000032E-2</v>
      </c>
      <c r="P55" s="122">
        <f t="shared" si="1033"/>
        <v>5.1904512000000021E-2</v>
      </c>
      <c r="Q55" s="122">
        <f>J33*$G$7</f>
        <v>6.4880639999999976E-2</v>
      </c>
      <c r="R55" s="122">
        <f t="shared" ref="R55:BI55" si="1034">K33*$G$7</f>
        <v>8.1100799999999959E-2</v>
      </c>
      <c r="S55" s="122">
        <f t="shared" si="1034"/>
        <v>0.10137599999999995</v>
      </c>
      <c r="T55" s="122">
        <f t="shared" si="1034"/>
        <v>0.12671999999999997</v>
      </c>
      <c r="U55" s="122">
        <f t="shared" si="1034"/>
        <v>0.15839999999999993</v>
      </c>
      <c r="V55" s="122">
        <f t="shared" si="1034"/>
        <v>0.19799999999999998</v>
      </c>
      <c r="W55" s="132">
        <f t="shared" si="1034"/>
        <v>0.24750000000000003</v>
      </c>
      <c r="X55" s="122">
        <f t="shared" si="1034"/>
        <v>0.11110634351743882</v>
      </c>
      <c r="Y55" s="122">
        <f t="shared" si="1034"/>
        <v>0.13303925144854806</v>
      </c>
      <c r="Z55" s="122">
        <f t="shared" si="1034"/>
        <v>0.16044806554390609</v>
      </c>
      <c r="AA55" s="122">
        <f t="shared" si="1034"/>
        <v>0.12265962246883987</v>
      </c>
      <c r="AB55" s="122">
        <f t="shared" si="1034"/>
        <v>0.14963491276433682</v>
      </c>
      <c r="AC55" s="122">
        <f t="shared" si="1034"/>
        <v>0.18334397612396375</v>
      </c>
      <c r="AD55" s="132">
        <f t="shared" si="1034"/>
        <v>0.22546477506057988</v>
      </c>
      <c r="AE55" s="122">
        <f t="shared" si="1034"/>
        <v>0.27808990707248388</v>
      </c>
      <c r="AF55" s="122">
        <f t="shared" si="1034"/>
        <v>0.21702402872939688</v>
      </c>
      <c r="AG55" s="122">
        <f t="shared" si="1034"/>
        <v>0.27562419735402527</v>
      </c>
      <c r="AH55" s="122">
        <f t="shared" si="1034"/>
        <v>0.3458043594036746</v>
      </c>
      <c r="AI55" s="122">
        <f t="shared" si="1034"/>
        <v>0.39144077148233131</v>
      </c>
      <c r="AJ55" s="132">
        <f t="shared" si="1034"/>
        <v>0.44654060654332628</v>
      </c>
      <c r="AK55" s="122">
        <f t="shared" si="1034"/>
        <v>0.5134323497905563</v>
      </c>
      <c r="AL55" s="122">
        <f t="shared" si="1034"/>
        <v>0.46974214062698033</v>
      </c>
      <c r="AM55" s="122">
        <f t="shared" si="1034"/>
        <v>0.54108071780129696</v>
      </c>
      <c r="AN55" s="122">
        <f t="shared" si="1034"/>
        <v>0.57050474138930973</v>
      </c>
      <c r="AO55" s="122">
        <f t="shared" si="1034"/>
        <v>0.6056570302007962</v>
      </c>
      <c r="AP55" s="122">
        <f t="shared" si="1034"/>
        <v>0.67767777515912542</v>
      </c>
      <c r="AQ55" s="132">
        <f t="shared" si="1034"/>
        <v>0.75187367884196332</v>
      </c>
      <c r="AR55" s="122">
        <f t="shared" si="1034"/>
        <v>0.82823871776424973</v>
      </c>
      <c r="AS55" s="122">
        <f t="shared" si="1034"/>
        <v>0.90676157081322029</v>
      </c>
      <c r="AT55" s="122">
        <f t="shared" si="1034"/>
        <v>0.94538418921398226</v>
      </c>
      <c r="AU55" s="122">
        <f t="shared" si="1034"/>
        <v>1.0413285889347725</v>
      </c>
      <c r="AV55" s="122">
        <f t="shared" si="1034"/>
        <v>1.1335792789844898</v>
      </c>
      <c r="AW55" s="122">
        <f t="shared" si="1034"/>
        <v>1.2214537873563185</v>
      </c>
      <c r="AX55" s="122">
        <f t="shared" si="1034"/>
        <v>1.3197745550274065</v>
      </c>
      <c r="AY55" s="122">
        <f t="shared" si="1034"/>
        <v>1.4269132696727096</v>
      </c>
      <c r="AZ55" s="122">
        <f t="shared" si="1034"/>
        <v>1.5408259625392058</v>
      </c>
      <c r="BA55" s="122">
        <f t="shared" si="1034"/>
        <v>1.7002188492517705</v>
      </c>
      <c r="BB55" s="122">
        <f t="shared" si="1034"/>
        <v>1.8529419996419012</v>
      </c>
      <c r="BC55" s="122">
        <f t="shared" si="1034"/>
        <v>2.0203603799511107</v>
      </c>
      <c r="BD55" s="122">
        <f t="shared" si="1034"/>
        <v>2.1987554597502954</v>
      </c>
      <c r="BE55" s="122">
        <f t="shared" si="1034"/>
        <v>2.3831802733097738</v>
      </c>
      <c r="BF55" s="122">
        <f t="shared" si="1034"/>
        <v>2.5748929358524917</v>
      </c>
      <c r="BG55" s="122">
        <f t="shared" si="1034"/>
        <v>2.7743977905963901</v>
      </c>
      <c r="BH55" s="122">
        <f t="shared" si="1034"/>
        <v>2.9812675972613638</v>
      </c>
      <c r="BI55" s="122">
        <f t="shared" si="1034"/>
        <v>3.2114357824446569</v>
      </c>
    </row>
    <row r="56" spans="1:61" s="110" customFormat="1" x14ac:dyDescent="0.25">
      <c r="A56" s="137" t="s">
        <v>75</v>
      </c>
      <c r="B56" s="138" t="s">
        <v>116</v>
      </c>
      <c r="C56" s="110">
        <f>C57+C59+C61</f>
        <v>7.9263353441720849E-2</v>
      </c>
      <c r="D56" s="110">
        <f>D57+D59+D61</f>
        <v>9.9079191802151051E-2</v>
      </c>
      <c r="E56" s="110">
        <f>E57+E59+E61</f>
        <v>0.12384898975268882</v>
      </c>
      <c r="F56" s="110">
        <f>F57+F59+F61</f>
        <v>0.15481123719086101</v>
      </c>
      <c r="G56" s="110">
        <f>G57+G59+G61</f>
        <v>0.19351404648857626</v>
      </c>
      <c r="H56" s="110">
        <f>H57+H59+H61</f>
        <v>0.2418925581107203</v>
      </c>
      <c r="I56" s="139">
        <f>I57+I59+I61</f>
        <v>0.30236569763840043</v>
      </c>
      <c r="J56" s="110">
        <f t="shared" ref="J56:P56" si="1035">J57+J59+J61</f>
        <v>0.30759043578959971</v>
      </c>
      <c r="K56" s="110">
        <f t="shared" si="1035"/>
        <v>0.31412135847859884</v>
      </c>
      <c r="L56" s="110">
        <f t="shared" si="1035"/>
        <v>0.32228501183984781</v>
      </c>
      <c r="M56" s="110">
        <f t="shared" si="1035"/>
        <v>0.33248957854140904</v>
      </c>
      <c r="N56" s="110">
        <f t="shared" si="1035"/>
        <v>0.34524528691836048</v>
      </c>
      <c r="O56" s="110">
        <f t="shared" si="1035"/>
        <v>0.36118992238954983</v>
      </c>
      <c r="P56" s="110">
        <f t="shared" si="1035"/>
        <v>0.42132268366186987</v>
      </c>
      <c r="Q56" s="110">
        <f>Q57+Q59+Q61</f>
        <v>0.55100265082232625</v>
      </c>
      <c r="R56" s="110">
        <f>R57+R59+R61</f>
        <v>0.71310260977289686</v>
      </c>
      <c r="S56" s="110">
        <f>S57+S59+S61</f>
        <v>0.9157275584611102</v>
      </c>
      <c r="T56" s="110">
        <f>T57+T59+T61</f>
        <v>1.1690087443213768</v>
      </c>
      <c r="U56" s="110">
        <f>U57+U59+U61</f>
        <v>1.4856102266467102</v>
      </c>
      <c r="V56" s="110">
        <f>V57+V59+V61</f>
        <v>1.8813620795533765</v>
      </c>
      <c r="W56" s="139">
        <f>W57+W59+W61</f>
        <v>2.3358499287533769</v>
      </c>
      <c r="X56" s="110">
        <f t="shared" ref="X56:AV56" si="1036">X57+X59+X61</f>
        <v>2.492214852242594</v>
      </c>
      <c r="Y56" s="110">
        <f t="shared" si="1036"/>
        <v>2.6715384033315797</v>
      </c>
      <c r="Z56" s="110">
        <f t="shared" si="1036"/>
        <v>2.879539174750553</v>
      </c>
      <c r="AA56" s="110">
        <f t="shared" si="1036"/>
        <v>2.9241967824302701</v>
      </c>
      <c r="AB56" s="110">
        <f t="shared" si="1036"/>
        <v>2.9698317742428966</v>
      </c>
      <c r="AC56" s="110">
        <f t="shared" si="1036"/>
        <v>3.0166595095091155</v>
      </c>
      <c r="AD56" s="139">
        <f t="shared" si="1036"/>
        <v>3.0649333763430868</v>
      </c>
      <c r="AE56" s="110">
        <f t="shared" si="1036"/>
        <v>3.3985409977391416</v>
      </c>
      <c r="AF56" s="110">
        <f t="shared" si="1036"/>
        <v>3.5187264609581095</v>
      </c>
      <c r="AG56" s="110">
        <f t="shared" si="1036"/>
        <v>3.6836658186404883</v>
      </c>
      <c r="AH56" s="110">
        <f t="shared" si="1036"/>
        <v>4.0972916747647306</v>
      </c>
      <c r="AI56" s="110">
        <f t="shared" si="1036"/>
        <v>4.5283207740444791</v>
      </c>
      <c r="AJ56" s="139">
        <f t="shared" si="1036"/>
        <v>4.9770554940797531</v>
      </c>
      <c r="AK56" s="110">
        <f t="shared" si="1036"/>
        <v>5.0804402245053293</v>
      </c>
      <c r="AL56" s="110">
        <f t="shared" si="1036"/>
        <v>5.0996994907660271</v>
      </c>
      <c r="AM56" s="110">
        <f t="shared" si="1036"/>
        <v>5.3719861762348895</v>
      </c>
      <c r="AN56" s="110">
        <f t="shared" si="1036"/>
        <v>5.5655106178964999</v>
      </c>
      <c r="AO56" s="110">
        <f t="shared" si="1036"/>
        <v>5.6647702243622602</v>
      </c>
      <c r="AP56" s="110">
        <f t="shared" si="1036"/>
        <v>5.7734003143273354</v>
      </c>
      <c r="AQ56" s="139">
        <f t="shared" si="1036"/>
        <v>5.875606258585039</v>
      </c>
      <c r="AR56" s="110">
        <f t="shared" si="1036"/>
        <v>6.3143190745403812</v>
      </c>
      <c r="AS56" s="110">
        <f t="shared" si="1036"/>
        <v>6.9305515769629231</v>
      </c>
      <c r="AT56" s="110">
        <f t="shared" si="1036"/>
        <v>7.5015958635479665</v>
      </c>
      <c r="AU56" s="110">
        <f t="shared" si="1036"/>
        <v>8.1654848356570522</v>
      </c>
      <c r="AV56" s="110">
        <f t="shared" si="1036"/>
        <v>8.9086828399834381</v>
      </c>
      <c r="AW56" s="110">
        <f t="shared" ref="AW56" si="1037">AW57+AW59+AW61</f>
        <v>9.6738310734875768</v>
      </c>
      <c r="AX56" s="110">
        <f t="shared" ref="AX56" si="1038">AX57+AX59+AX61</f>
        <v>10.472471168075783</v>
      </c>
      <c r="AY56" s="110">
        <f t="shared" ref="AY56" si="1039">AY57+AY59+AY61</f>
        <v>11.313842087474915</v>
      </c>
      <c r="AZ56" s="110">
        <f t="shared" ref="AZ56" si="1040">AZ57+AZ59+AZ61</f>
        <v>12.204256793708845</v>
      </c>
      <c r="BA56" s="110">
        <f t="shared" ref="BA56" si="1041">BA57+BA59+BA61</f>
        <v>13.262539664372241</v>
      </c>
      <c r="BB56" s="110">
        <f t="shared" ref="BB56" si="1042">BB57+BB59+BB61</f>
        <v>14.400285959668082</v>
      </c>
      <c r="BC56" s="110">
        <f t="shared" ref="BC56" si="1043">BC57+BC59+BC61</f>
        <v>15.643766504716776</v>
      </c>
      <c r="BD56" s="110">
        <f t="shared" ref="BD56" si="1044">BD57+BD59+BD61</f>
        <v>17.014674522318515</v>
      </c>
      <c r="BE56" s="110">
        <f t="shared" ref="BE56" si="1045">BE57+BE59+BE61</f>
        <v>18.506860696629069</v>
      </c>
      <c r="BF56" s="110">
        <f t="shared" ref="BF56" si="1046">BF57+BF59+BF61</f>
        <v>20.118294729875359</v>
      </c>
      <c r="BG56" s="110">
        <f t="shared" ref="BG56" si="1047">BG57+BG59+BG61</f>
        <v>21.850642350155706</v>
      </c>
      <c r="BH56" s="110">
        <f t="shared" ref="BH56" si="1048">BH57+BH59+BH61</f>
        <v>23.651837503640053</v>
      </c>
      <c r="BI56" s="110">
        <f t="shared" ref="BI56" si="1049">BI57+BI59+BI61</f>
        <v>25.564059613891164</v>
      </c>
    </row>
    <row r="57" spans="1:61" x14ac:dyDescent="0.25">
      <c r="A57" t="s">
        <v>105</v>
      </c>
      <c r="B57" s="89"/>
      <c r="C57" s="150">
        <f t="shared" ref="C57:G58" si="1050">D57/(1+$V$5)</f>
        <v>5.1521179737118547E-2</v>
      </c>
      <c r="D57" s="150">
        <f t="shared" si="1050"/>
        <v>6.4401474671398187E-2</v>
      </c>
      <c r="E57" s="150">
        <f t="shared" si="1050"/>
        <v>8.0501843339247731E-2</v>
      </c>
      <c r="F57" s="150">
        <f t="shared" si="1050"/>
        <v>0.10062730417405966</v>
      </c>
      <c r="G57" s="150">
        <f t="shared" si="1050"/>
        <v>0.12578413021757456</v>
      </c>
      <c r="H57" s="150">
        <f>I57/(1+$V$5)</f>
        <v>0.15723016277196819</v>
      </c>
      <c r="I57" s="117">
        <f>V10*B8</f>
        <v>0.19653770346496025</v>
      </c>
      <c r="J57" s="118">
        <f t="shared" ref="J57" si="1051">I57-C58+J58</f>
        <v>0.18639724893709067</v>
      </c>
      <c r="K57" s="118">
        <f t="shared" ref="K57" si="1052">J57-D58+K58</f>
        <v>0.1737216807772537</v>
      </c>
      <c r="L57" s="118">
        <f t="shared" ref="L57" si="1053">K57-E58+L58</f>
        <v>0.15787722057745751</v>
      </c>
      <c r="M57" s="118">
        <f t="shared" ref="M57" si="1054">L57-F58+M58</f>
        <v>0.13807164532771227</v>
      </c>
      <c r="N57" s="118">
        <f t="shared" ref="N57" si="1055">M57-G58+N58</f>
        <v>0.1133146762655307</v>
      </c>
      <c r="O57" s="118">
        <f t="shared" ref="O57" si="1056">N57-H58+O58</f>
        <v>8.236846493780374E-2</v>
      </c>
      <c r="P57" s="118">
        <f t="shared" ref="P57" si="1057">O57-I58+P58</f>
        <v>4.3998089044811693E-2</v>
      </c>
      <c r="Q57" s="118">
        <f t="shared" ref="Q57" si="1058">P57-J58+Q58</f>
        <v>4.5005763625257565E-2</v>
      </c>
      <c r="R57" s="118">
        <f t="shared" ref="R57" si="1059">Q57-K58+R58</f>
        <v>4.6265356850814912E-2</v>
      </c>
      <c r="S57" s="118">
        <f t="shared" ref="S57" si="1060">R57-L58+S58</f>
        <v>4.7839848382761584E-2</v>
      </c>
      <c r="T57" s="118">
        <f t="shared" ref="T57" si="1061">S57-M58+T58</f>
        <v>4.9807962797694928E-2</v>
      </c>
      <c r="U57" s="118">
        <f t="shared" ref="U57" si="1062">T57-N58+U58</f>
        <v>5.2268105816361612E-2</v>
      </c>
      <c r="V57" s="118">
        <f t="shared" ref="V57" si="1063">U57-O58+V58</f>
        <v>5.5343284589694966E-2</v>
      </c>
      <c r="W57" s="118">
        <f t="shared" ref="W57" si="1064">V57-P58+W58</f>
        <v>5.8874869789694986E-2</v>
      </c>
      <c r="X57" s="118">
        <f t="shared" ref="X57" si="1065">W57-Q58+X58</f>
        <v>6.569304061453228E-2</v>
      </c>
      <c r="Y57" s="118">
        <f t="shared" ref="Y57" si="1066">X57-R58+Y58</f>
        <v>7.3814771521109879E-2</v>
      </c>
      <c r="Z57" s="118">
        <f t="shared" ref="Z57" si="1067">Y57-S58+Z58</f>
        <v>8.356405000223549E-2</v>
      </c>
      <c r="AA57" s="118">
        <f t="shared" ref="AA57" si="1068">Z57-T58+AA58</f>
        <v>9.0139382745436952E-2</v>
      </c>
      <c r="AB57" s="118">
        <f t="shared" ref="AB57" si="1069">AA57-U58+AB58</f>
        <v>9.8103554616080474E-2</v>
      </c>
      <c r="AC57" s="118">
        <f t="shared" ref="AC57" si="1070">AB57-V58+AC58</f>
        <v>0.10780104541548036</v>
      </c>
      <c r="AD57" s="118">
        <f t="shared" ref="AD57" si="1071">AC57-W58+AD58</f>
        <v>0.11966096203793607</v>
      </c>
      <c r="AE57" s="118">
        <f t="shared" ref="AE57" si="1072">AD57-X58+AE58</f>
        <v>0.12845662366656113</v>
      </c>
      <c r="AF57" s="118">
        <f t="shared" ref="AF57" si="1073">AE57-Y58+AF58</f>
        <v>0.1310793730431109</v>
      </c>
      <c r="AG57" s="118">
        <f t="shared" ref="AG57" si="1074">AF57-Z58+AG58</f>
        <v>0.13419110051368041</v>
      </c>
      <c r="AH57" s="118">
        <f t="shared" ref="AH57" si="1075">AG57-AA58+AH58</f>
        <v>0.14299119725397183</v>
      </c>
      <c r="AI57" s="118">
        <f t="shared" ref="AI57" si="1076">AH57-AB58+AI58</f>
        <v>0.15180145013992435</v>
      </c>
      <c r="AJ57" s="118">
        <f t="shared" ref="AJ57" si="1077">AI57-AC58+AJ58</f>
        <v>0.16054453379583306</v>
      </c>
      <c r="AK57" s="118">
        <f t="shared" ref="AK57" si="1078">AJ57-AD58+AK58</f>
        <v>0.16082047222243692</v>
      </c>
      <c r="AL57" s="118">
        <f t="shared" ref="AL57" si="1079">AK57-AE58+AL58</f>
        <v>0.15899947529852723</v>
      </c>
      <c r="AM57" s="118">
        <f t="shared" ref="AM57" si="1080">AL57-AF58+AM58</f>
        <v>0.16416379571342746</v>
      </c>
      <c r="AN57" s="118">
        <f t="shared" ref="AN57" si="1081">AM57-AG58+AN58</f>
        <v>0.16818860779787809</v>
      </c>
      <c r="AO57" s="118">
        <f t="shared" ref="AO57" si="1082">AN57-AH58+AO58</f>
        <v>0.17084767223941619</v>
      </c>
      <c r="AP57" s="118">
        <f t="shared" ref="AP57" si="1083">AO57-AI58+AP58</f>
        <v>0.17389019872565029</v>
      </c>
      <c r="AQ57" s="118">
        <f t="shared" ref="AQ57" si="1084">AP57-AJ58+AQ58</f>
        <v>0.17703492530614762</v>
      </c>
      <c r="AR57" s="118">
        <f t="shared" ref="AR57" si="1085">AQ57-AK58+AR58</f>
        <v>0.18821996416294398</v>
      </c>
      <c r="AS57" s="118">
        <f t="shared" ref="AS57" si="1086">AR57-AL58+AS58</f>
        <v>0.20384184525516097</v>
      </c>
      <c r="AT57" s="118">
        <f t="shared" ref="AT57" si="1087">AS57-AM58+AT58</f>
        <v>0.21892794920924102</v>
      </c>
      <c r="AU57" s="118">
        <f t="shared" ref="AU57" si="1088">AT57-AN58+AU58</f>
        <v>0.2355446251957688</v>
      </c>
      <c r="AV57" s="118">
        <f t="shared" ref="AV57" si="1089">AU57-AO58+AV58</f>
        <v>0.25335882376594382</v>
      </c>
      <c r="AW57" s="118">
        <f t="shared" ref="AW57" si="1090">AV57-AP58+AW58</f>
        <v>0.27191651387894639</v>
      </c>
      <c r="AX57" s="118">
        <f t="shared" ref="AX57" si="1091">AW57-AQ58+AX58</f>
        <v>0.29136316818012387</v>
      </c>
      <c r="AY57" s="118">
        <f t="shared" ref="AY57" si="1092">AX57-AR58+AY58</f>
        <v>0.31177496317663189</v>
      </c>
      <c r="AZ57" s="118">
        <f t="shared" ref="AZ57" si="1093">AY57-AS58+AZ58</f>
        <v>0.3331403183288848</v>
      </c>
      <c r="BA57" s="118">
        <f t="shared" ref="BA57" si="1094">AZ57-AT58+BA58</f>
        <v>0.35704404854148691</v>
      </c>
      <c r="BB57" s="118">
        <f t="shared" ref="BB57" si="1095">BA57-AU58+BB58</f>
        <v>0.38292478723956203</v>
      </c>
      <c r="BC57" s="118">
        <f t="shared" ref="BC57" si="1096">BB57-AV58+BC58</f>
        <v>0.41113481971108057</v>
      </c>
      <c r="BD57" s="118">
        <f t="shared" ref="BD57" si="1097">BC57-AW58+BD58</f>
        <v>0.44154295823736656</v>
      </c>
      <c r="BE57" s="118">
        <f t="shared" ref="BE57" si="1098">BD57-AX58+BE58</f>
        <v>0.47404825330659023</v>
      </c>
      <c r="BF57" s="118">
        <f t="shared" ref="BF57" si="1099">BE57-AY58+BF58</f>
        <v>0.50860420118445027</v>
      </c>
      <c r="BG57" s="118">
        <f t="shared" ref="BG57" si="1100">BF57-AZ58+BG58</f>
        <v>0.54520646418493057</v>
      </c>
      <c r="BH57" s="118">
        <f t="shared" ref="BH57" si="1101">BG57-BA58+BH58</f>
        <v>0.58377058522951675</v>
      </c>
      <c r="BI57" s="118">
        <f t="shared" ref="BI57" si="1102">BH57-BB58+BI58</f>
        <v>0.62422158693814545</v>
      </c>
    </row>
    <row r="58" spans="1:61" s="134" customFormat="1" x14ac:dyDescent="0.25">
      <c r="A58" s="134" t="s">
        <v>126</v>
      </c>
      <c r="B58" s="136"/>
      <c r="C58" s="151">
        <f t="shared" si="1050"/>
        <v>1.0304235947423713E-2</v>
      </c>
      <c r="D58" s="152">
        <f t="shared" ref="D58" si="1103">D57-C57</f>
        <v>1.288029493427964E-2</v>
      </c>
      <c r="E58" s="152">
        <f t="shared" ref="E58" si="1104">E57-D57</f>
        <v>1.6100368667849543E-2</v>
      </c>
      <c r="F58" s="152">
        <f t="shared" ref="F58" si="1105">F57-E57</f>
        <v>2.0125460834811926E-2</v>
      </c>
      <c r="G58" s="152">
        <f t="shared" ref="G58" si="1106">G57-F57</f>
        <v>2.5156826043514907E-2</v>
      </c>
      <c r="H58" s="152">
        <f t="shared" ref="H58" si="1107">H57-G57</f>
        <v>3.1446032554393627E-2</v>
      </c>
      <c r="I58" s="152">
        <f>I57-H57</f>
        <v>3.9307540692992055E-2</v>
      </c>
      <c r="J58" s="134">
        <f>C29*$I$5*J12</f>
        <v>1.6378141955413451E-4</v>
      </c>
      <c r="K58" s="134">
        <f t="shared" ref="K58:BI58" si="1108">D29*$I$5*K12</f>
        <v>2.0472677444266813E-4</v>
      </c>
      <c r="L58" s="134">
        <f t="shared" si="1108"/>
        <v>2.5590846805333519E-4</v>
      </c>
      <c r="M58" s="134">
        <f t="shared" si="1108"/>
        <v>3.1988558506666894E-4</v>
      </c>
      <c r="N58" s="134">
        <f t="shared" si="1108"/>
        <v>3.9985698133333618E-4</v>
      </c>
      <c r="O58" s="134">
        <f t="shared" si="1108"/>
        <v>4.9982122666667004E-4</v>
      </c>
      <c r="P58" s="134">
        <f t="shared" si="1108"/>
        <v>9.3716480000000644E-4</v>
      </c>
      <c r="Q58" s="134">
        <f t="shared" si="1108"/>
        <v>1.1714560000000076E-3</v>
      </c>
      <c r="R58" s="134">
        <f t="shared" si="1108"/>
        <v>1.4643200000000094E-3</v>
      </c>
      <c r="S58" s="134">
        <f t="shared" si="1108"/>
        <v>1.8304000000000115E-3</v>
      </c>
      <c r="T58" s="134">
        <f t="shared" si="1108"/>
        <v>2.288000000000014E-3</v>
      </c>
      <c r="U58" s="134">
        <f t="shared" si="1108"/>
        <v>2.8600000000000188E-3</v>
      </c>
      <c r="V58" s="134">
        <f t="shared" si="1108"/>
        <v>3.5750000000000226E-3</v>
      </c>
      <c r="W58" s="134">
        <f t="shared" si="1108"/>
        <v>4.4687500000000274E-3</v>
      </c>
      <c r="X58" s="134">
        <f t="shared" si="1108"/>
        <v>7.9896268248372971E-3</v>
      </c>
      <c r="Y58" s="134">
        <f t="shared" si="1108"/>
        <v>9.5860509065775982E-3</v>
      </c>
      <c r="Z58" s="134">
        <f t="shared" si="1108"/>
        <v>1.1579678481125628E-2</v>
      </c>
      <c r="AA58" s="134">
        <f t="shared" si="1108"/>
        <v>8.8633327432014793E-3</v>
      </c>
      <c r="AB58" s="134">
        <f t="shared" si="1108"/>
        <v>1.0824171870643544E-2</v>
      </c>
      <c r="AC58" s="134">
        <f t="shared" si="1108"/>
        <v>1.3272490799399905E-2</v>
      </c>
      <c r="AD58" s="134">
        <f t="shared" si="1108"/>
        <v>1.6328666622455735E-2</v>
      </c>
      <c r="AE58" s="134">
        <f t="shared" si="1108"/>
        <v>1.6785288453462367E-2</v>
      </c>
      <c r="AF58" s="134">
        <f t="shared" si="1108"/>
        <v>1.2208800283127388E-2</v>
      </c>
      <c r="AG58" s="134">
        <f t="shared" si="1108"/>
        <v>1.4691405951695135E-2</v>
      </c>
      <c r="AH58" s="134">
        <f t="shared" si="1108"/>
        <v>1.76634294834929E-2</v>
      </c>
      <c r="AI58" s="134">
        <f t="shared" si="1108"/>
        <v>1.9634424756596061E-2</v>
      </c>
      <c r="AJ58" s="134">
        <f t="shared" si="1108"/>
        <v>2.2015574455308617E-2</v>
      </c>
      <c r="AK58" s="134">
        <f t="shared" si="1108"/>
        <v>1.6604605049059609E-2</v>
      </c>
      <c r="AL58" s="134">
        <f t="shared" si="1108"/>
        <v>1.4964291529552663E-2</v>
      </c>
      <c r="AM58" s="134">
        <f t="shared" si="1108"/>
        <v>1.7373120698027635E-2</v>
      </c>
      <c r="AN58" s="134">
        <f t="shared" si="1108"/>
        <v>1.871621803614576E-2</v>
      </c>
      <c r="AO58" s="134">
        <f t="shared" si="1108"/>
        <v>2.0322493925031E-2</v>
      </c>
      <c r="AP58" s="134">
        <f t="shared" si="1108"/>
        <v>2.2676951242830177E-2</v>
      </c>
      <c r="AQ58" s="134">
        <f t="shared" si="1108"/>
        <v>2.5160301035805924E-2</v>
      </c>
      <c r="AR58" s="134">
        <f t="shared" si="1108"/>
        <v>2.778964390585598E-2</v>
      </c>
      <c r="AS58" s="134">
        <f t="shared" si="1108"/>
        <v>3.0586172621769648E-2</v>
      </c>
      <c r="AT58" s="134">
        <f t="shared" si="1108"/>
        <v>3.2459224652107668E-2</v>
      </c>
      <c r="AU58" s="134">
        <f t="shared" si="1108"/>
        <v>3.5332894022673547E-2</v>
      </c>
      <c r="AV58" s="134">
        <f t="shared" si="1108"/>
        <v>3.8136692495206008E-2</v>
      </c>
      <c r="AW58" s="134">
        <f t="shared" si="1108"/>
        <v>4.1234641355832734E-2</v>
      </c>
      <c r="AX58" s="134">
        <f t="shared" si="1108"/>
        <v>4.4606955336983417E-2</v>
      </c>
      <c r="AY58" s="134">
        <f t="shared" si="1108"/>
        <v>4.8201438902364023E-2</v>
      </c>
      <c r="AZ58" s="134">
        <f t="shared" si="1108"/>
        <v>5.1951527774022559E-2</v>
      </c>
      <c r="BA58" s="134">
        <f t="shared" si="1108"/>
        <v>5.6362954864709776E-2</v>
      </c>
      <c r="BB58" s="134">
        <f t="shared" si="1108"/>
        <v>6.1213632720748617E-2</v>
      </c>
      <c r="BC58" s="134">
        <f t="shared" si="1108"/>
        <v>6.6346724966724571E-2</v>
      </c>
      <c r="BD58" s="134">
        <f t="shared" si="1108"/>
        <v>7.1642779882118687E-2</v>
      </c>
      <c r="BE58" s="134">
        <f t="shared" si="1108"/>
        <v>7.7112250406207117E-2</v>
      </c>
      <c r="BF58" s="134">
        <f t="shared" si="1108"/>
        <v>8.2757386780224096E-2</v>
      </c>
      <c r="BG58" s="134">
        <f t="shared" si="1108"/>
        <v>8.8553790774502886E-2</v>
      </c>
      <c r="BH58" s="134">
        <f t="shared" si="1108"/>
        <v>9.4927075909295888E-2</v>
      </c>
      <c r="BI58" s="134">
        <f t="shared" si="1108"/>
        <v>0.1016646344293773</v>
      </c>
    </row>
    <row r="59" spans="1:61" x14ac:dyDescent="0.25">
      <c r="A59" t="s">
        <v>76</v>
      </c>
      <c r="B59" s="89"/>
      <c r="C59" s="150">
        <f t="shared" ref="C58:H62" si="1109">D59/(1+$V$5)</f>
        <v>2.2986372498099046E-2</v>
      </c>
      <c r="D59" s="150">
        <f t="shared" si="1109"/>
        <v>2.8732965622623806E-2</v>
      </c>
      <c r="E59" s="150">
        <f t="shared" si="1109"/>
        <v>3.5916207028279759E-2</v>
      </c>
      <c r="F59" s="150">
        <f t="shared" si="1109"/>
        <v>4.4895258785349695E-2</v>
      </c>
      <c r="G59" s="150">
        <f t="shared" si="1109"/>
        <v>5.6119073481687119E-2</v>
      </c>
      <c r="H59" s="150">
        <f>I59/(1+$V$5)</f>
        <v>7.0148841852108901E-2</v>
      </c>
      <c r="I59" s="117">
        <f>V10*B7</f>
        <v>8.7686052315136126E-2</v>
      </c>
      <c r="J59" s="118">
        <f t="shared" ref="J59" si="1110">I59-C60+J60</f>
        <v>9.0395948841777665E-2</v>
      </c>
      <c r="K59" s="118">
        <f t="shared" ref="K59" si="1111">J59-D60+K60</f>
        <v>9.3783319500079579E-2</v>
      </c>
      <c r="L59" s="118">
        <f t="shared" ref="L59" si="1112">K59-E60+L60</f>
        <v>9.8017532822956971E-2</v>
      </c>
      <c r="M59" s="118">
        <f t="shared" ref="M59" si="1113">L59-F60+M60</f>
        <v>0.10331029947655372</v>
      </c>
      <c r="N59" s="118">
        <f t="shared" ref="N59" si="1114">M59-G60+N60</f>
        <v>0.10992625779354966</v>
      </c>
      <c r="O59" s="118">
        <f t="shared" ref="O59" si="1115">N59-H60+O60</f>
        <v>0.11819620568979455</v>
      </c>
      <c r="P59" s="118">
        <f t="shared" ref="P59" si="1116">O59-I60+P60</f>
        <v>0.14247096322676739</v>
      </c>
      <c r="Q59" s="118">
        <f t="shared" ref="Q59" si="1117">P59-J60+Q60</f>
        <v>0.18742875220050603</v>
      </c>
      <c r="R59" s="118">
        <f t="shared" ref="R59" si="1118">Q59-K60+R60</f>
        <v>0.24362598841767935</v>
      </c>
      <c r="S59" s="118">
        <f t="shared" ref="S59" si="1119">R59-L60+S60</f>
        <v>0.31387253368914608</v>
      </c>
      <c r="T59" s="118">
        <f t="shared" ref="T59" si="1120">S59-M60+T60</f>
        <v>0.40168071527847948</v>
      </c>
      <c r="U59" s="118">
        <f t="shared" ref="U59" si="1121">T59-N60+U60</f>
        <v>0.51144094226514625</v>
      </c>
      <c r="V59" s="118">
        <f t="shared" ref="V59" si="1122">U59-O60+V60</f>
        <v>0.64864122599847951</v>
      </c>
      <c r="W59" s="118">
        <f t="shared" ref="W59" si="1123">V59-P60+W60</f>
        <v>0.8062042579984795</v>
      </c>
      <c r="X59" s="118">
        <f t="shared" ref="X59" si="1124">W59-Q60+X60</f>
        <v>0.85308055233146951</v>
      </c>
      <c r="Y59" s="118">
        <f t="shared" ref="Y59" si="1125">X59-R60+Y60</f>
        <v>0.90646291990649108</v>
      </c>
      <c r="Z59" s="118">
        <f t="shared" ref="Z59" si="1126">Y59-S60+Z60</f>
        <v>0.96797189486530799</v>
      </c>
      <c r="AA59" s="118">
        <f t="shared" ref="AA59" si="1127">Z59-T60+AA60</f>
        <v>0.97534684935791216</v>
      </c>
      <c r="AB59" s="118">
        <f t="shared" ref="AB59" si="1128">AA59-U60+AB60</f>
        <v>0.98127482632408847</v>
      </c>
      <c r="AC59" s="118">
        <f t="shared" ref="AC59" si="1129">AB59-V60+AC60</f>
        <v>0.98538591376777296</v>
      </c>
      <c r="AD59" s="118">
        <f t="shared" ref="AD59" si="1130">AC59-W60+AD60</f>
        <v>0.98721326887024441</v>
      </c>
      <c r="AE59" s="118">
        <f t="shared" ref="AE59" si="1131">AD59-X60+AE60</f>
        <v>1.0948817863603377</v>
      </c>
      <c r="AF59" s="118">
        <f t="shared" ref="AF59" si="1132">AE59-Y60+AF60</f>
        <v>1.1263791097160474</v>
      </c>
      <c r="AG59" s="118">
        <f t="shared" ref="AG59" si="1133">AF59-Z60+AG60</f>
        <v>1.1635769618758496</v>
      </c>
      <c r="AH59" s="118">
        <f t="shared" ref="AH59" si="1134">AG59-AA60+AH60</f>
        <v>1.2704835025982009</v>
      </c>
      <c r="AI59" s="118">
        <f t="shared" ref="AI59" si="1135">AH59-AB60+AI60</f>
        <v>1.3748840347443063</v>
      </c>
      <c r="AJ59" s="118">
        <f t="shared" ref="AJ59" si="1136">AI59-AC60+AJ60</f>
        <v>1.4750839183318163</v>
      </c>
      <c r="AK59" s="118">
        <f t="shared" ref="AK59" si="1137">AJ59-AD60+AK60</f>
        <v>1.4705969556492759</v>
      </c>
      <c r="AL59" s="118">
        <f t="shared" ref="AL59" si="1138">AK59-AE60+AL60</f>
        <v>1.4390699388156292</v>
      </c>
      <c r="AM59" s="118">
        <f t="shared" ref="AM59" si="1139">AL59-AF60+AM60</f>
        <v>1.4906476291623902</v>
      </c>
      <c r="AN59" s="118">
        <f t="shared" ref="AN59" si="1140">AM59-AG60+AN60</f>
        <v>1.523078813381278</v>
      </c>
      <c r="AO59" s="118">
        <f t="shared" ref="AO59" si="1141">AN59-AH60+AO60</f>
        <v>1.5327288643102153</v>
      </c>
      <c r="AP59" s="118">
        <f t="shared" ref="AP59" si="1142">AO59-AI60+AP60</f>
        <v>1.5477998098534282</v>
      </c>
      <c r="AQ59" s="118">
        <f t="shared" ref="AQ59" si="1143">AP59-AJ60+AQ60</f>
        <v>1.5647982585036608</v>
      </c>
      <c r="AR59" s="118">
        <f t="shared" ref="AR59" si="1144">AQ59-AK60+AR60</f>
        <v>1.6775196676285127</v>
      </c>
      <c r="AS59" s="118">
        <f t="shared" ref="AS59" si="1145">AR59-AL60+AS60</f>
        <v>1.8411108587725977</v>
      </c>
      <c r="AT59" s="118">
        <f t="shared" ref="AT59" si="1146">AS59-AM60+AT60</f>
        <v>1.992765569990876</v>
      </c>
      <c r="AU59" s="118">
        <f t="shared" ref="AU59" si="1147">AT59-AN60+AU60</f>
        <v>2.1692140185679714</v>
      </c>
      <c r="AV59" s="118">
        <f t="shared" ref="AV59" si="1148">AU59-AO60+AV60</f>
        <v>2.3666755755404894</v>
      </c>
      <c r="AW59" s="118">
        <f t="shared" ref="AW59" si="1149">AV59-AP60+AW60</f>
        <v>2.5694901067344311</v>
      </c>
      <c r="AX59" s="118">
        <f t="shared" ref="AX59" si="1150">AW59-AQ60+AX60</f>
        <v>2.780782670836019</v>
      </c>
      <c r="AY59" s="118">
        <f t="shared" ref="AY59" si="1151">AX59-AR60+AY60</f>
        <v>3.0030672433301824</v>
      </c>
      <c r="AZ59" s="118">
        <f t="shared" ref="AZ59" si="1152">AY59-AS60+AZ60</f>
        <v>3.2380522026858731</v>
      </c>
      <c r="BA59" s="118">
        <f t="shared" ref="BA59" si="1153">AZ59-AT60+BA60</f>
        <v>3.5175966830988781</v>
      </c>
      <c r="BB59" s="118">
        <f t="shared" ref="BB59" si="1154">BA59-AU60+BB60</f>
        <v>3.8178488289895158</v>
      </c>
      <c r="BC59" s="118">
        <f t="shared" ref="BC59" si="1155">BB59-AV60+BC60</f>
        <v>4.1463382406000715</v>
      </c>
      <c r="BD59" s="118">
        <f t="shared" ref="BD59" si="1156">BC59-AW60+BD60</f>
        <v>4.5095364472815458</v>
      </c>
      <c r="BE59" s="118">
        <f t="shared" ref="BE59" si="1157">BD59-AX60+BE60</f>
        <v>4.9058116082405103</v>
      </c>
      <c r="BF59" s="118">
        <f t="shared" ref="BF59" si="1158">BE59-AY60+BF60</f>
        <v>5.3347100274291552</v>
      </c>
      <c r="BG59" s="118">
        <f t="shared" ref="BG59" si="1159">BF59-AZ60+BG60</f>
        <v>5.7968835566518395</v>
      </c>
      <c r="BH59" s="118">
        <f t="shared" ref="BH59" si="1160">BG59-BA60+BH60</f>
        <v>6.2784658410820073</v>
      </c>
      <c r="BI59" s="118">
        <f t="shared" ref="BI59" si="1161">BH59-BB60+BI60</f>
        <v>6.7917431668217318</v>
      </c>
    </row>
    <row r="60" spans="1:61" s="83" customFormat="1" x14ac:dyDescent="0.25">
      <c r="A60" s="134" t="s">
        <v>127</v>
      </c>
      <c r="B60" s="135"/>
      <c r="C60" s="151">
        <f t="shared" si="1109"/>
        <v>4.5972744996198075E-3</v>
      </c>
      <c r="D60" s="152">
        <f t="shared" ref="D60" si="1162">D59-C59</f>
        <v>5.7465931245247598E-3</v>
      </c>
      <c r="E60" s="152">
        <f t="shared" ref="E60" si="1163">E59-D59</f>
        <v>7.1832414056559532E-3</v>
      </c>
      <c r="F60" s="152">
        <f t="shared" ref="F60" si="1164">F59-E59</f>
        <v>8.9790517570699363E-3</v>
      </c>
      <c r="G60" s="152">
        <f t="shared" ref="G60" si="1165">G59-F59</f>
        <v>1.1223814696337424E-2</v>
      </c>
      <c r="H60" s="152">
        <f t="shared" ref="H60" si="1166">H59-G59</f>
        <v>1.4029768370421782E-2</v>
      </c>
      <c r="I60" s="152">
        <f>I59-H59</f>
        <v>1.7537210463027225E-2</v>
      </c>
      <c r="J60" s="134">
        <f>C31*$I$6*J12</f>
        <v>7.3071710262613424E-3</v>
      </c>
      <c r="K60" s="134">
        <f t="shared" ref="K60:BI60" si="1167">D31*$I$6*K12</f>
        <v>9.1339637828266769E-3</v>
      </c>
      <c r="L60" s="134">
        <f t="shared" si="1167"/>
        <v>1.1417454728533344E-2</v>
      </c>
      <c r="M60" s="134">
        <f t="shared" si="1167"/>
        <v>1.4271818410666683E-2</v>
      </c>
      <c r="N60" s="134">
        <f t="shared" si="1167"/>
        <v>1.7839773013333355E-2</v>
      </c>
      <c r="O60" s="134">
        <f t="shared" si="1167"/>
        <v>2.2299716266666686E-2</v>
      </c>
      <c r="P60" s="134">
        <f t="shared" si="1167"/>
        <v>4.1811968000000053E-2</v>
      </c>
      <c r="Q60" s="134">
        <f t="shared" si="1167"/>
        <v>5.2264960000000006E-2</v>
      </c>
      <c r="R60" s="134">
        <f t="shared" si="1167"/>
        <v>6.5331200000000006E-2</v>
      </c>
      <c r="S60" s="134">
        <f t="shared" si="1167"/>
        <v>8.1664000000000056E-2</v>
      </c>
      <c r="T60" s="134">
        <f t="shared" si="1167"/>
        <v>0.10208000000000006</v>
      </c>
      <c r="U60" s="134">
        <f t="shared" si="1167"/>
        <v>0.1276000000000001</v>
      </c>
      <c r="V60" s="134">
        <f t="shared" si="1167"/>
        <v>0.15950000000000003</v>
      </c>
      <c r="W60" s="134">
        <f t="shared" si="1167"/>
        <v>0.19937500000000008</v>
      </c>
      <c r="X60" s="134">
        <f t="shared" si="1167"/>
        <v>9.9141254332990009E-2</v>
      </c>
      <c r="Y60" s="134">
        <f t="shared" si="1167"/>
        <v>0.11871356757502159</v>
      </c>
      <c r="Z60" s="134">
        <f t="shared" si="1167"/>
        <v>0.14317297495881703</v>
      </c>
      <c r="AA60" s="134">
        <f t="shared" si="1167"/>
        <v>0.10945495449260423</v>
      </c>
      <c r="AB60" s="134">
        <f t="shared" si="1167"/>
        <v>0.13352797696617638</v>
      </c>
      <c r="AC60" s="134">
        <f t="shared" si="1167"/>
        <v>0.16361108744368449</v>
      </c>
      <c r="AD60" s="134">
        <f t="shared" si="1167"/>
        <v>0.2012023551024715</v>
      </c>
      <c r="AE60" s="134">
        <f t="shared" si="1167"/>
        <v>0.20680977182308341</v>
      </c>
      <c r="AF60" s="134">
        <f t="shared" si="1167"/>
        <v>0.15021089093073126</v>
      </c>
      <c r="AG60" s="134">
        <f t="shared" si="1167"/>
        <v>0.18037082711861921</v>
      </c>
      <c r="AH60" s="134">
        <f t="shared" si="1167"/>
        <v>0.21636149521495557</v>
      </c>
      <c r="AI60" s="134">
        <f t="shared" si="1167"/>
        <v>0.23792850911228181</v>
      </c>
      <c r="AJ60" s="134">
        <f t="shared" si="1167"/>
        <v>0.26381097103119444</v>
      </c>
      <c r="AK60" s="134">
        <f t="shared" si="1167"/>
        <v>0.19671539241993125</v>
      </c>
      <c r="AL60" s="134">
        <f t="shared" si="1167"/>
        <v>0.17528275498943668</v>
      </c>
      <c r="AM60" s="134">
        <f t="shared" si="1167"/>
        <v>0.20178858127749252</v>
      </c>
      <c r="AN60" s="134">
        <f t="shared" si="1167"/>
        <v>0.21280201133750701</v>
      </c>
      <c r="AO60" s="134">
        <f t="shared" si="1167"/>
        <v>0.22601154614389266</v>
      </c>
      <c r="AP60" s="134">
        <f t="shared" si="1167"/>
        <v>0.25299945465549478</v>
      </c>
      <c r="AQ60" s="134">
        <f t="shared" si="1167"/>
        <v>0.28080941968142692</v>
      </c>
      <c r="AR60" s="134">
        <f t="shared" si="1167"/>
        <v>0.30943680154478292</v>
      </c>
      <c r="AS60" s="134">
        <f t="shared" si="1167"/>
        <v>0.33887394613352168</v>
      </c>
      <c r="AT60" s="134">
        <f t="shared" si="1167"/>
        <v>0.35344329249577072</v>
      </c>
      <c r="AU60" s="134">
        <f t="shared" si="1167"/>
        <v>0.3892504599146025</v>
      </c>
      <c r="AV60" s="134">
        <f t="shared" si="1167"/>
        <v>0.42347310311641084</v>
      </c>
      <c r="AW60" s="134">
        <f t="shared" si="1167"/>
        <v>0.45581398584943666</v>
      </c>
      <c r="AX60" s="134">
        <f t="shared" si="1167"/>
        <v>0.49210198378301517</v>
      </c>
      <c r="AY60" s="134">
        <f t="shared" si="1167"/>
        <v>0.53172137403894604</v>
      </c>
      <c r="AZ60" s="134">
        <f t="shared" si="1167"/>
        <v>0.57385890548921226</v>
      </c>
      <c r="BA60" s="134">
        <f t="shared" si="1167"/>
        <v>0.63298777290877561</v>
      </c>
      <c r="BB60" s="134">
        <f t="shared" si="1167"/>
        <v>0.68950260580524037</v>
      </c>
      <c r="BC60" s="134">
        <f t="shared" si="1167"/>
        <v>0.75196251472696651</v>
      </c>
      <c r="BD60" s="134">
        <f t="shared" si="1167"/>
        <v>0.81901219253091084</v>
      </c>
      <c r="BE60" s="134">
        <f t="shared" si="1167"/>
        <v>0.88837714474197915</v>
      </c>
      <c r="BF60" s="134">
        <f t="shared" si="1167"/>
        <v>0.96061979322759028</v>
      </c>
      <c r="BG60" s="134">
        <f t="shared" si="1167"/>
        <v>1.0360324347118965</v>
      </c>
      <c r="BH60" s="134">
        <f t="shared" si="1167"/>
        <v>1.1145700573389441</v>
      </c>
      <c r="BI60" s="134">
        <f t="shared" si="1167"/>
        <v>1.2027799315449654</v>
      </c>
    </row>
    <row r="61" spans="1:61" x14ac:dyDescent="0.25">
      <c r="A61" t="s">
        <v>77</v>
      </c>
      <c r="B61" s="89"/>
      <c r="C61" s="150">
        <f t="shared" si="1109"/>
        <v>4.7558012065032507E-3</v>
      </c>
      <c r="D61" s="150">
        <f t="shared" si="1109"/>
        <v>5.944751508129063E-3</v>
      </c>
      <c r="E61" s="150">
        <f t="shared" si="1109"/>
        <v>7.4309393851613292E-3</v>
      </c>
      <c r="F61" s="150">
        <f t="shared" si="1109"/>
        <v>9.2886742314516619E-3</v>
      </c>
      <c r="G61" s="150">
        <f t="shared" si="1109"/>
        <v>1.1610842789314577E-2</v>
      </c>
      <c r="H61" s="150">
        <f>I61/(1+$V$5)</f>
        <v>1.4513553486643221E-2</v>
      </c>
      <c r="I61" s="117">
        <f>V10*B6</f>
        <v>1.8141941858304027E-2</v>
      </c>
      <c r="J61" s="118">
        <f t="shared" ref="J61" si="1168">I61-C62+J62</f>
        <v>3.0797238010731386E-2</v>
      </c>
      <c r="K61" s="118">
        <f t="shared" ref="K61" si="1169">J61-D62+K62</f>
        <v>4.6616358201265584E-2</v>
      </c>
      <c r="L61" s="118">
        <f t="shared" ref="L61" si="1170">K61-E62+L62</f>
        <v>6.6390258439433331E-2</v>
      </c>
      <c r="M61" s="118">
        <f t="shared" ref="M61" si="1171">L61-F62+M62</f>
        <v>9.1107633737143007E-2</v>
      </c>
      <c r="N61" s="118">
        <f t="shared" ref="N61" si="1172">M61-G62+N62</f>
        <v>0.12200435285928013</v>
      </c>
      <c r="O61" s="118">
        <f t="shared" ref="O61" si="1173">N61-H62+O62</f>
        <v>0.16062525176195153</v>
      </c>
      <c r="P61" s="118">
        <f t="shared" ref="P61" si="1174">O61-I62+P62</f>
        <v>0.23485363139029075</v>
      </c>
      <c r="Q61" s="118">
        <f t="shared" ref="Q61" si="1175">P61-J62+Q62</f>
        <v>0.31856813499656267</v>
      </c>
      <c r="R61" s="118">
        <f t="shared" ref="R61" si="1176">Q61-K62+R62</f>
        <v>0.42321126450440261</v>
      </c>
      <c r="S61" s="118">
        <f t="shared" ref="S61" si="1177">R61-L62+S62</f>
        <v>0.5540151763892025</v>
      </c>
      <c r="T61" s="118">
        <f t="shared" ref="T61" si="1178">S61-M62+T62</f>
        <v>0.71752006624520237</v>
      </c>
      <c r="U61" s="118">
        <f t="shared" ref="U61" si="1179">T61-N62+U62</f>
        <v>0.92190117856520226</v>
      </c>
      <c r="V61" s="118">
        <f t="shared" ref="V61" si="1180">U61-O62+V62</f>
        <v>1.1773775689652022</v>
      </c>
      <c r="W61" s="118">
        <f t="shared" ref="W61" si="1181">V61-P62+W62</f>
        <v>1.4707708009652023</v>
      </c>
      <c r="X61" s="118">
        <f t="shared" ref="X61" si="1182">W61-Q62+X62</f>
        <v>1.5734412592965921</v>
      </c>
      <c r="Y61" s="118">
        <f t="shared" ref="Y61" si="1183">X61-R62+Y62</f>
        <v>1.6912607119039786</v>
      </c>
      <c r="Z61" s="118">
        <f t="shared" ref="Z61" si="1184">Y61-S62+Z62</f>
        <v>1.8280032298830096</v>
      </c>
      <c r="AA61" s="118">
        <f t="shared" ref="AA61" si="1185">Z61-T62+AA62</f>
        <v>1.8587105503269212</v>
      </c>
      <c r="AB61" s="118">
        <f t="shared" ref="AB61" si="1186">AA61-U62+AB62</f>
        <v>1.8904533933027277</v>
      </c>
      <c r="AC61" s="118">
        <f t="shared" ref="AC61" si="1187">AB61-V62+AC62</f>
        <v>1.9234725503258625</v>
      </c>
      <c r="AD61" s="118">
        <f t="shared" ref="AD61" si="1188">AC61-W62+AD62</f>
        <v>1.9580591454349063</v>
      </c>
      <c r="AE61" s="118">
        <f t="shared" ref="AE61" si="1189">AD61-X62+AE62</f>
        <v>2.1752025877122425</v>
      </c>
      <c r="AF61" s="118">
        <f t="shared" ref="AF61" si="1190">AE61-Y62+AF62</f>
        <v>2.2612679781989513</v>
      </c>
      <c r="AG61" s="118">
        <f t="shared" ref="AG61" si="1191">AF61-Z62+AG62</f>
        <v>2.3858977562509582</v>
      </c>
      <c r="AH61" s="118">
        <f t="shared" ref="AH61" si="1192">AG61-AA62+AH62</f>
        <v>2.683816974912558</v>
      </c>
      <c r="AI61" s="118">
        <f t="shared" ref="AI61" si="1193">AH61-AB62+AI62</f>
        <v>3.0016352891602485</v>
      </c>
      <c r="AJ61" s="118">
        <f t="shared" ref="AJ61" si="1194">AI61-AC62+AJ62</f>
        <v>3.3414270419521035</v>
      </c>
      <c r="AK61" s="118">
        <f t="shared" ref="AK61" si="1195">AJ61-AD62+AK62</f>
        <v>3.4490227966336162</v>
      </c>
      <c r="AL61" s="118">
        <f t="shared" ref="AL61" si="1196">AK61-AE62+AL62</f>
        <v>3.5016300766518706</v>
      </c>
      <c r="AM61" s="118">
        <f t="shared" ref="AM61" si="1197">AL61-AF62+AM62</f>
        <v>3.7171747513590723</v>
      </c>
      <c r="AN61" s="118">
        <f t="shared" ref="AN61" si="1198">AM61-AG62+AN62</f>
        <v>3.8742431967173441</v>
      </c>
      <c r="AO61" s="118">
        <f t="shared" ref="AO61" si="1199">AN61-AH62+AO62</f>
        <v>3.9611936878126288</v>
      </c>
      <c r="AP61" s="118">
        <f t="shared" ref="AP61" si="1200">AO61-AI62+AP62</f>
        <v>4.0517103057482569</v>
      </c>
      <c r="AQ61" s="118">
        <f t="shared" ref="AQ61" si="1201">AP61-AJ62+AQ62</f>
        <v>4.133773074775231</v>
      </c>
      <c r="AR61" s="118">
        <f t="shared" ref="AR61" si="1202">AQ61-AK62+AR62</f>
        <v>4.4485794427489243</v>
      </c>
      <c r="AS61" s="118">
        <f t="shared" ref="AS61" si="1203">AR61-AL62+AS62</f>
        <v>4.885598872935164</v>
      </c>
      <c r="AT61" s="118">
        <f t="shared" ref="AT61" si="1204">AS61-AM62+AT62</f>
        <v>5.2899023443478494</v>
      </c>
      <c r="AU61" s="118">
        <f t="shared" ref="AU61" si="1205">AT61-AN62+AU62</f>
        <v>5.7607261918933119</v>
      </c>
      <c r="AV61" s="118">
        <f t="shared" ref="AV61" si="1206">AU61-AO62+AV62</f>
        <v>6.2886484406770053</v>
      </c>
      <c r="AW61" s="118">
        <f t="shared" ref="AW61" si="1207">AV61-AP62+AW62</f>
        <v>6.8324244528741982</v>
      </c>
      <c r="AX61" s="118">
        <f t="shared" ref="AX61" si="1208">AW61-AQ62+AX62</f>
        <v>7.4003253290596405</v>
      </c>
      <c r="AY61" s="118">
        <f t="shared" ref="AY61" si="1209">AX61-AR62+AY62</f>
        <v>7.9989998809681007</v>
      </c>
      <c r="AZ61" s="118">
        <f t="shared" ref="AZ61" si="1210">AY61-AS62+AZ62</f>
        <v>8.6330642726940869</v>
      </c>
      <c r="BA61" s="118">
        <f t="shared" ref="BA61" si="1211">AZ61-AT62+BA62</f>
        <v>9.3878989327318756</v>
      </c>
      <c r="BB61" s="118">
        <f t="shared" ref="BB61" si="1212">BA61-AU62+BB62</f>
        <v>10.199512343439004</v>
      </c>
      <c r="BC61" s="118">
        <f t="shared" ref="BC61" si="1213">BB61-AV62+BC62</f>
        <v>11.086293444405625</v>
      </c>
      <c r="BD61" s="118">
        <f t="shared" ref="BD61" si="1214">BC61-AW62+BD62</f>
        <v>12.063595116799601</v>
      </c>
      <c r="BE61" s="118">
        <f t="shared" ref="BE61" si="1215">BD61-AX62+BE62</f>
        <v>13.127000835081969</v>
      </c>
      <c r="BF61" s="118">
        <f t="shared" ref="BF61" si="1216">BE61-AY62+BF62</f>
        <v>14.274980501261751</v>
      </c>
      <c r="BG61" s="118">
        <f t="shared" ref="BG61" si="1217">BF61-AZ62+BG62</f>
        <v>15.508552329318936</v>
      </c>
      <c r="BH61" s="118">
        <f t="shared" ref="BH61" si="1218">BG61-BA62+BH62</f>
        <v>16.78960107732853</v>
      </c>
      <c r="BI61" s="118">
        <f t="shared" ref="BI61" si="1219">BH61-BB62+BI62</f>
        <v>18.148094860131287</v>
      </c>
    </row>
    <row r="62" spans="1:61" s="83" customFormat="1" x14ac:dyDescent="0.25">
      <c r="A62" s="134" t="s">
        <v>128</v>
      </c>
      <c r="B62" s="135"/>
      <c r="C62" s="151">
        <f t="shared" si="1109"/>
        <v>9.5116024130064976E-4</v>
      </c>
      <c r="D62" s="152">
        <f t="shared" ref="D62" si="1220">D61-C61</f>
        <v>1.1889503016258123E-3</v>
      </c>
      <c r="E62" s="152">
        <f t="shared" ref="E62" si="1221">E61-D61</f>
        <v>1.4861878770322662E-3</v>
      </c>
      <c r="F62" s="152">
        <f t="shared" ref="F62" si="1222">F61-E61</f>
        <v>1.8577348462903327E-3</v>
      </c>
      <c r="G62" s="152">
        <f t="shared" ref="G62" si="1223">G61-F61</f>
        <v>2.322168557862915E-3</v>
      </c>
      <c r="H62" s="152">
        <f t="shared" ref="H62" si="1224">H61-G61</f>
        <v>2.9027106973286438E-3</v>
      </c>
      <c r="I62" s="152">
        <f>I61-H61</f>
        <v>3.628388371660806E-3</v>
      </c>
      <c r="J62" s="134">
        <f>C33*$I$7*J12</f>
        <v>1.3606456393728008E-2</v>
      </c>
      <c r="K62" s="134">
        <f t="shared" ref="K62:BI62" si="1225">D33*$I$7*K12</f>
        <v>1.7008070492160007E-2</v>
      </c>
      <c r="L62" s="134">
        <f t="shared" si="1225"/>
        <v>2.1260088115200013E-2</v>
      </c>
      <c r="M62" s="134">
        <f t="shared" si="1225"/>
        <v>2.6575110144000009E-2</v>
      </c>
      <c r="N62" s="134">
        <f t="shared" si="1225"/>
        <v>3.3218887680000024E-2</v>
      </c>
      <c r="O62" s="134">
        <f t="shared" si="1225"/>
        <v>4.1523609600000032E-2</v>
      </c>
      <c r="P62" s="134">
        <f t="shared" si="1225"/>
        <v>7.7856768000000035E-2</v>
      </c>
      <c r="Q62" s="134">
        <f t="shared" si="1225"/>
        <v>9.7320959999999956E-2</v>
      </c>
      <c r="R62" s="134">
        <f t="shared" si="1225"/>
        <v>0.12165119999999993</v>
      </c>
      <c r="S62" s="134">
        <f t="shared" si="1225"/>
        <v>0.15206399999999992</v>
      </c>
      <c r="T62" s="134">
        <f t="shared" si="1225"/>
        <v>0.19007999999999997</v>
      </c>
      <c r="U62" s="134">
        <f t="shared" si="1225"/>
        <v>0.23759999999999989</v>
      </c>
      <c r="V62" s="134">
        <f t="shared" si="1225"/>
        <v>0.29699999999999999</v>
      </c>
      <c r="W62" s="134">
        <f t="shared" si="1225"/>
        <v>0.37125000000000002</v>
      </c>
      <c r="X62" s="134">
        <f t="shared" si="1225"/>
        <v>0.19999141833138989</v>
      </c>
      <c r="Y62" s="134">
        <f t="shared" si="1225"/>
        <v>0.23947065260738651</v>
      </c>
      <c r="Z62" s="134">
        <f t="shared" si="1225"/>
        <v>0.28880651797903095</v>
      </c>
      <c r="AA62" s="134">
        <f t="shared" si="1225"/>
        <v>0.22078732044391175</v>
      </c>
      <c r="AB62" s="134">
        <f t="shared" si="1225"/>
        <v>0.2693428429758063</v>
      </c>
      <c r="AC62" s="134">
        <f t="shared" si="1225"/>
        <v>0.33001915702313478</v>
      </c>
      <c r="AD62" s="134">
        <f t="shared" si="1225"/>
        <v>0.4058365951090438</v>
      </c>
      <c r="AE62" s="134">
        <f t="shared" si="1225"/>
        <v>0.41713486060872584</v>
      </c>
      <c r="AF62" s="134">
        <f t="shared" si="1225"/>
        <v>0.32553604309409534</v>
      </c>
      <c r="AG62" s="134">
        <f t="shared" si="1225"/>
        <v>0.41343629603103793</v>
      </c>
      <c r="AH62" s="134">
        <f t="shared" si="1225"/>
        <v>0.5187065391055119</v>
      </c>
      <c r="AI62" s="134">
        <f t="shared" si="1225"/>
        <v>0.58716115722349693</v>
      </c>
      <c r="AJ62" s="134">
        <f t="shared" si="1225"/>
        <v>0.66981090981498936</v>
      </c>
      <c r="AK62" s="134">
        <f t="shared" si="1225"/>
        <v>0.5134323497905563</v>
      </c>
      <c r="AL62" s="134">
        <f t="shared" si="1225"/>
        <v>0.46974214062698033</v>
      </c>
      <c r="AM62" s="134">
        <f t="shared" si="1225"/>
        <v>0.54108071780129696</v>
      </c>
      <c r="AN62" s="134">
        <f t="shared" si="1225"/>
        <v>0.57050474138930973</v>
      </c>
      <c r="AO62" s="134">
        <f t="shared" si="1225"/>
        <v>0.6056570302007962</v>
      </c>
      <c r="AP62" s="134">
        <f t="shared" si="1225"/>
        <v>0.67767777515912542</v>
      </c>
      <c r="AQ62" s="134">
        <f t="shared" si="1225"/>
        <v>0.75187367884196332</v>
      </c>
      <c r="AR62" s="134">
        <f t="shared" si="1225"/>
        <v>0.82823871776424973</v>
      </c>
      <c r="AS62" s="134">
        <f t="shared" si="1225"/>
        <v>0.90676157081322029</v>
      </c>
      <c r="AT62" s="134">
        <f t="shared" si="1225"/>
        <v>0.94538418921398226</v>
      </c>
      <c r="AU62" s="134">
        <f t="shared" si="1225"/>
        <v>1.0413285889347725</v>
      </c>
      <c r="AV62" s="134">
        <f t="shared" si="1225"/>
        <v>1.1335792789844898</v>
      </c>
      <c r="AW62" s="134">
        <f t="shared" si="1225"/>
        <v>1.2214537873563185</v>
      </c>
      <c r="AX62" s="134">
        <f t="shared" si="1225"/>
        <v>1.3197745550274065</v>
      </c>
      <c r="AY62" s="134">
        <f t="shared" si="1225"/>
        <v>1.4269132696727096</v>
      </c>
      <c r="AZ62" s="134">
        <f t="shared" si="1225"/>
        <v>1.5408259625392058</v>
      </c>
      <c r="BA62" s="134">
        <f t="shared" si="1225"/>
        <v>1.7002188492517705</v>
      </c>
      <c r="BB62" s="134">
        <f t="shared" si="1225"/>
        <v>1.8529419996419012</v>
      </c>
      <c r="BC62" s="134">
        <f t="shared" si="1225"/>
        <v>2.0203603799511107</v>
      </c>
      <c r="BD62" s="134">
        <f t="shared" si="1225"/>
        <v>2.1987554597502954</v>
      </c>
      <c r="BE62" s="134">
        <f t="shared" si="1225"/>
        <v>2.3831802733097738</v>
      </c>
      <c r="BF62" s="134">
        <f t="shared" si="1225"/>
        <v>2.5748929358524917</v>
      </c>
      <c r="BG62" s="134">
        <f t="shared" si="1225"/>
        <v>2.7743977905963901</v>
      </c>
      <c r="BH62" s="134">
        <f t="shared" si="1225"/>
        <v>2.9812675972613638</v>
      </c>
      <c r="BI62" s="134">
        <f t="shared" si="1225"/>
        <v>3.2114357824446569</v>
      </c>
    </row>
    <row r="63" spans="1:61" s="76" customFormat="1" x14ac:dyDescent="0.25">
      <c r="A63" s="76" t="s">
        <v>109</v>
      </c>
      <c r="B63" s="108"/>
      <c r="I63" s="109"/>
      <c r="J63" s="86">
        <f t="shared" ref="J63:P63" si="1226">J42+J49+J56</f>
        <v>2.8968356108772508</v>
      </c>
      <c r="K63" s="86">
        <f t="shared" si="1226"/>
        <v>3.4942231480898096</v>
      </c>
      <c r="L63" s="86">
        <f t="shared" si="1226"/>
        <v>4.2409575696055084</v>
      </c>
      <c r="M63" s="86">
        <f t="shared" si="1226"/>
        <v>5.1743755965001315</v>
      </c>
      <c r="N63" s="86">
        <f t="shared" si="1226"/>
        <v>6.3411481301184098</v>
      </c>
      <c r="O63" s="86">
        <f t="shared" si="1226"/>
        <v>7.7996137971412596</v>
      </c>
      <c r="P63" s="86">
        <f t="shared" si="1226"/>
        <v>9.662897847853154</v>
      </c>
      <c r="Q63" s="86">
        <f>Q42+Q49+Q56</f>
        <v>11.99200291124302</v>
      </c>
      <c r="R63" s="86">
        <f t="shared" ref="R63:W63" si="1227">R42+R49+R56</f>
        <v>14.903384240480349</v>
      </c>
      <c r="S63" s="86">
        <f t="shared" si="1227"/>
        <v>18.542610902027018</v>
      </c>
      <c r="T63" s="86">
        <f t="shared" si="1227"/>
        <v>23.091644228960352</v>
      </c>
      <c r="U63" s="86">
        <f t="shared" si="1227"/>
        <v>28.77793588762702</v>
      </c>
      <c r="V63" s="86">
        <f t="shared" si="1227"/>
        <v>35.885800460960347</v>
      </c>
      <c r="W63" s="99">
        <f t="shared" si="1227"/>
        <v>44.730429210693671</v>
      </c>
      <c r="X63" s="86">
        <f t="shared" ref="X63:AD63" si="1228">X42+X49+X56</f>
        <v>54.204094292069357</v>
      </c>
      <c r="Y63" s="86">
        <f t="shared" si="1228"/>
        <v>65.419272286186484</v>
      </c>
      <c r="Z63" s="86">
        <f t="shared" si="1228"/>
        <v>78.808696044774749</v>
      </c>
      <c r="AA63" s="86">
        <f t="shared" si="1228"/>
        <v>86.833529025608144</v>
      </c>
      <c r="AB63" s="86">
        <f t="shared" si="1228"/>
        <v>96.466335420858968</v>
      </c>
      <c r="AC63" s="86">
        <f t="shared" si="1228"/>
        <v>108.10532002686786</v>
      </c>
      <c r="AD63" s="99">
        <f t="shared" si="1228"/>
        <v>122.24616734915165</v>
      </c>
      <c r="AE63" s="86">
        <f t="shared" ref="AE63:BA63" si="1229">AE42+AE49+AE56</f>
        <v>140.95923340963995</v>
      </c>
      <c r="AF63" s="86">
        <f t="shared" si="1229"/>
        <v>148.75559720479927</v>
      </c>
      <c r="AG63" s="86">
        <f t="shared" si="1229"/>
        <v>158.11206743879885</v>
      </c>
      <c r="AH63" s="86">
        <f t="shared" si="1229"/>
        <v>177.25341166800433</v>
      </c>
      <c r="AI63" s="86">
        <f t="shared" si="1229"/>
        <v>197.00527111675385</v>
      </c>
      <c r="AJ63" s="99">
        <f t="shared" si="1229"/>
        <v>217.36814361162033</v>
      </c>
      <c r="AK63" s="86">
        <f t="shared" si="1229"/>
        <v>237.97697284126588</v>
      </c>
      <c r="AL63" s="86">
        <f t="shared" si="1229"/>
        <v>248.23013673974648</v>
      </c>
      <c r="AM63" s="86">
        <f t="shared" si="1229"/>
        <v>273.53259691719933</v>
      </c>
      <c r="AN63" s="86">
        <f t="shared" si="1229"/>
        <v>297.75010099383275</v>
      </c>
      <c r="AO63" s="86">
        <f t="shared" si="1229"/>
        <v>320.66712239185682</v>
      </c>
      <c r="AP63" s="86">
        <f t="shared" si="1229"/>
        <v>346.42358050947144</v>
      </c>
      <c r="AQ63" s="99">
        <f t="shared" si="1229"/>
        <v>374.59751011046268</v>
      </c>
      <c r="AR63" s="86">
        <f t="shared" si="1229"/>
        <v>404.98640083370015</v>
      </c>
      <c r="AS63" s="86">
        <f t="shared" si="1229"/>
        <v>447.57048918964199</v>
      </c>
      <c r="AT63" s="86">
        <f t="shared" si="1229"/>
        <v>488.27895654639178</v>
      </c>
      <c r="AU63" s="86">
        <f t="shared" si="1229"/>
        <v>533.45268491067282</v>
      </c>
      <c r="AV63" s="86">
        <f t="shared" si="1229"/>
        <v>582.18039639599135</v>
      </c>
      <c r="AW63" s="86">
        <f t="shared" si="1229"/>
        <v>632.84564611259316</v>
      </c>
      <c r="AX63" s="86">
        <f t="shared" si="1229"/>
        <v>685.89948492881911</v>
      </c>
      <c r="AY63" s="86">
        <f t="shared" si="1229"/>
        <v>741.6092172200714</v>
      </c>
      <c r="AZ63" s="86">
        <f t="shared" si="1229"/>
        <v>799.92520070115984</v>
      </c>
      <c r="BA63" s="86">
        <f t="shared" si="1229"/>
        <v>865.9626153131901</v>
      </c>
      <c r="BB63" s="86">
        <f t="shared" ref="BB63:BI63" si="1230">BB42+BB49+BB56</f>
        <v>937.32944658282395</v>
      </c>
      <c r="BC63" s="86">
        <f t="shared" si="1230"/>
        <v>1015.1033069437079</v>
      </c>
      <c r="BD63" s="86">
        <f t="shared" si="1230"/>
        <v>1099.2340414878529</v>
      </c>
      <c r="BE63" s="86">
        <f t="shared" si="1230"/>
        <v>1189.4180568964996</v>
      </c>
      <c r="BF63" s="86">
        <f t="shared" si="1230"/>
        <v>1285.5179275177468</v>
      </c>
      <c r="BG63" s="86">
        <f t="shared" si="1230"/>
        <v>1387.6136849873697</v>
      </c>
      <c r="BH63" s="86">
        <f t="shared" si="1230"/>
        <v>1494.6919550635942</v>
      </c>
      <c r="BI63" s="86">
        <f t="shared" si="1230"/>
        <v>1607.2918849980651</v>
      </c>
    </row>
    <row r="64" spans="1:61" s="92" customFormat="1" x14ac:dyDescent="0.25">
      <c r="A64" s="154" t="s">
        <v>79</v>
      </c>
      <c r="B64" s="155" t="s">
        <v>113</v>
      </c>
      <c r="I64" s="91">
        <f t="shared" ref="I64" si="1231">I65+I66+I67</f>
        <v>1.9000000000000003E-2</v>
      </c>
      <c r="J64" s="91">
        <f t="shared" ref="J64" si="1232">J65+J66+J67</f>
        <v>3.4852670688344169E-2</v>
      </c>
      <c r="K64" s="91">
        <f t="shared" ref="K64" si="1233">K65+K66+K67</f>
        <v>5.4668509048774384E-2</v>
      </c>
      <c r="L64" s="91">
        <f t="shared" ref="L64" si="1234">L65+L66+L67</f>
        <v>7.9438306999312147E-2</v>
      </c>
      <c r="M64" s="91">
        <f t="shared" ref="M64" si="1235">M65+M66+M67</f>
        <v>0.11040055443748434</v>
      </c>
      <c r="N64" s="91">
        <f t="shared" ref="N64" si="1236">N65+N66+N67</f>
        <v>0.14910336373519956</v>
      </c>
      <c r="O64" s="91">
        <f t="shared" ref="O64" si="1237">O65+O66+O67</f>
        <v>0.19748187535734363</v>
      </c>
      <c r="P64" s="91">
        <f t="shared" ref="P64" si="1238">P65+P66+P67</f>
        <v>0.2579550148850237</v>
      </c>
      <c r="Q64" s="91">
        <f t="shared" ref="Q64" si="1239">Q65+Q66+Q67</f>
        <v>0.27903242372456721</v>
      </c>
      <c r="R64" s="91">
        <f t="shared" ref="R64" si="1240">R65+R66+R67</f>
        <v>0.30537918477399656</v>
      </c>
      <c r="S64" s="91">
        <f t="shared" ref="S64" si="1241">S65+S66+S67</f>
        <v>0.33831263608578327</v>
      </c>
      <c r="T64" s="91">
        <f t="shared" ref="T64" si="1242">T65+T66+T67</f>
        <v>0.37947945022551666</v>
      </c>
      <c r="U64" s="91">
        <f t="shared" ref="U64" si="1243">U65+U66+U67</f>
        <v>0.43093796790018335</v>
      </c>
      <c r="V64" s="91">
        <f t="shared" ref="V64" si="1244">V65+V66+V67</f>
        <v>0.49526111499351677</v>
      </c>
      <c r="W64" s="105">
        <f t="shared" ref="W64" si="1245">W65+W66+W67</f>
        <v>0.61586701579351688</v>
      </c>
      <c r="X64" s="91">
        <f t="shared" ref="X64" si="1246">X65+X66+X67</f>
        <v>0.76662439179351682</v>
      </c>
      <c r="Y64" s="91">
        <f t="shared" ref="Y64" si="1247">Y65+Y66+Y67</f>
        <v>0.95507111179351667</v>
      </c>
      <c r="Z64" s="91">
        <f t="shared" ref="Z64" si="1248">Z65+Z66+Z67</f>
        <v>1.1906295117935166</v>
      </c>
      <c r="AA64" s="91">
        <f t="shared" ref="AA64" si="1249">AA65+AA66+AA67</f>
        <v>1.4850775117935169</v>
      </c>
      <c r="AB64" s="91">
        <f t="shared" ref="AB64" si="1250">AB65+AB66+AB67</f>
        <v>1.8531375117935167</v>
      </c>
      <c r="AC64" s="91">
        <f t="shared" ref="AC64" si="1251">AC65+AC66+AC67</f>
        <v>2.3132125117935169</v>
      </c>
      <c r="AD64" s="105">
        <f t="shared" ref="AD64" si="1252">AD65+AD66+AD67</f>
        <v>2.8883062617935167</v>
      </c>
      <c r="AE64" s="91">
        <f t="shared" ref="AE64" si="1253">AE65+AE66+AE67</f>
        <v>3.1954285612827342</v>
      </c>
      <c r="AF64" s="91">
        <f t="shared" ref="AF64" si="1254">AF65+AF66+AF67</f>
        <v>3.5631988323717199</v>
      </c>
      <c r="AG64" s="91">
        <f t="shared" ref="AG64" si="1255">AG65+AG66+AG67</f>
        <v>4.0067580037906936</v>
      </c>
      <c r="AH64" s="91">
        <f t="shared" ref="AH64" si="1256">AH65+AH66+AH67</f>
        <v>4.3458636114704108</v>
      </c>
      <c r="AI64" s="91">
        <f t="shared" ref="AI64" si="1257">AI65+AI66+AI67</f>
        <v>4.7595586032830379</v>
      </c>
      <c r="AJ64" s="105">
        <f t="shared" ref="AJ64" si="1258">AJ65+AJ66+AJ67</f>
        <v>5.2664613385492567</v>
      </c>
      <c r="AK64" s="91">
        <f t="shared" ref="AK64" si="1259">AK65+AK66+AK67</f>
        <v>5.8898289553832281</v>
      </c>
      <c r="AL64" s="91">
        <f t="shared" ref="AL64" si="1260">AL65+AL66+AL67</f>
        <v>6.5305588762684987</v>
      </c>
      <c r="AM64" s="91">
        <f t="shared" ref="AM64" si="1261">AM65+AM66+AM67</f>
        <v>7.0185146105764531</v>
      </c>
      <c r="AN64" s="91">
        <f t="shared" ref="AN64" si="1262">AN65+AN66+AN67</f>
        <v>7.6270131396778051</v>
      </c>
      <c r="AO64" s="91">
        <f t="shared" ref="AO64" si="1263">AO65+AO66+AO67</f>
        <v>8.3797446034817646</v>
      </c>
      <c r="AP64" s="91">
        <f t="shared" ref="AP64" si="1264">AP65+AP66+AP67</f>
        <v>9.2244686945741403</v>
      </c>
      <c r="AQ64" s="105">
        <f t="shared" ref="AQ64" si="1265">AQ65+AQ66+AQ67</f>
        <v>10.180106149875634</v>
      </c>
      <c r="AR64" s="91">
        <f t="shared" ref="AR64" si="1266">AR65+AR66+AR67</f>
        <v>10.906858497135181</v>
      </c>
      <c r="AS64" s="91">
        <f t="shared" ref="AS64" si="1267">AS65+AS66+AS67</f>
        <v>11.56684768428115</v>
      </c>
      <c r="AT64" s="91">
        <f t="shared" ref="AT64" si="1268">AT65+AT66+AT67</f>
        <v>12.327090104057969</v>
      </c>
      <c r="AU64" s="91">
        <f t="shared" ref="AU64" si="1269">AU65+AU66+AU67</f>
        <v>13.129113074820932</v>
      </c>
      <c r="AV64" s="91">
        <f t="shared" ref="AV64" si="1270">AV65+AV66+AV67</f>
        <v>13.981104145090651</v>
      </c>
      <c r="AW64" s="91">
        <f t="shared" ref="AW64" si="1271">AW65+AW66+AW67</f>
        <v>14.9344583261481</v>
      </c>
      <c r="AX64" s="91">
        <f t="shared" ref="AX64" si="1272">AX65+AX66+AX67</f>
        <v>15.992301725707296</v>
      </c>
      <c r="AY64" s="91">
        <f t="shared" ref="AY64" si="1273">AY65+AY66+AY67</f>
        <v>17.157766888922186</v>
      </c>
      <c r="AZ64" s="91">
        <f t="shared" ref="AZ64" si="1274">AZ65+AZ66+AZ67</f>
        <v>18.433988578490698</v>
      </c>
      <c r="BA64" s="91">
        <f t="shared" ref="BA64" si="1275">BA65+BA66+BA67</f>
        <v>19.76527528485256</v>
      </c>
      <c r="BB64" s="91">
        <f t="shared" ref="BB64" si="1276">BB65+BB66+BB67</f>
        <v>21.231187227724611</v>
      </c>
      <c r="BC64" s="91">
        <f t="shared" ref="BC64" si="1277">BC65+BC66+BC67</f>
        <v>22.826376302320718</v>
      </c>
      <c r="BD64" s="91">
        <f t="shared" ref="BD64" si="1278">BD65+BD66+BD67</f>
        <v>24.544878716882305</v>
      </c>
      <c r="BE64" s="91">
        <f t="shared" ref="BE64" si="1279">BE65+BE66+BE67</f>
        <v>26.40136221102971</v>
      </c>
      <c r="BF64" s="91">
        <f t="shared" ref="BF64" si="1280">BF65+BF66+BF67</f>
        <v>28.408198293643729</v>
      </c>
      <c r="BG64" s="91">
        <f t="shared" ref="BG64" si="1281">BG65+BG66+BG67</f>
        <v>30.57483468944617</v>
      </c>
      <c r="BH64" s="91">
        <f t="shared" ref="BH64" si="1282">BH65+BH66+BH67</f>
        <v>32.964404266471426</v>
      </c>
      <c r="BI64" s="91">
        <f t="shared" ref="BI64" si="1283">BI65+BI66+BI67</f>
        <v>35.568062504639315</v>
      </c>
    </row>
    <row r="65" spans="1:61" x14ac:dyDescent="0.25">
      <c r="A65" t="s">
        <v>100</v>
      </c>
      <c r="B65" s="89"/>
      <c r="I65" s="96">
        <v>1E-3</v>
      </c>
      <c r="J65" s="83">
        <f t="shared" ref="J65:W65" si="1284">I65+C58</f>
        <v>1.1304235947423712E-2</v>
      </c>
      <c r="K65" s="83">
        <f t="shared" si="1284"/>
        <v>2.4184530881703352E-2</v>
      </c>
      <c r="L65" s="83">
        <f t="shared" si="1284"/>
        <v>4.0284899549552895E-2</v>
      </c>
      <c r="M65" s="83">
        <f t="shared" si="1284"/>
        <v>6.0410360384364821E-2</v>
      </c>
      <c r="N65" s="83">
        <f t="shared" si="1284"/>
        <v>8.5567186427879721E-2</v>
      </c>
      <c r="O65" s="83">
        <f t="shared" si="1284"/>
        <v>0.11701321898227335</v>
      </c>
      <c r="P65" s="83">
        <f t="shared" si="1284"/>
        <v>0.1563207596752654</v>
      </c>
      <c r="Q65" s="83">
        <f t="shared" si="1284"/>
        <v>0.15648454109481955</v>
      </c>
      <c r="R65" s="83">
        <f t="shared" si="1284"/>
        <v>0.15668926786926221</v>
      </c>
      <c r="S65" s="83">
        <f t="shared" si="1284"/>
        <v>0.15694517633731556</v>
      </c>
      <c r="T65" s="83">
        <f t="shared" si="1284"/>
        <v>0.15726506192238224</v>
      </c>
      <c r="U65" s="83">
        <f t="shared" si="1284"/>
        <v>0.15766491890371556</v>
      </c>
      <c r="V65" s="83">
        <f t="shared" si="1284"/>
        <v>0.15816474013038223</v>
      </c>
      <c r="W65" s="106">
        <f t="shared" si="1284"/>
        <v>0.15910190493038223</v>
      </c>
      <c r="X65" s="83">
        <f>W65+Q58</f>
        <v>0.16027336093038225</v>
      </c>
      <c r="Y65" s="83">
        <f t="shared" ref="Y65:BI65" si="1285">X65+R58</f>
        <v>0.16173768093038227</v>
      </c>
      <c r="Z65" s="83">
        <f t="shared" si="1285"/>
        <v>0.16356808093038228</v>
      </c>
      <c r="AA65" s="83">
        <f t="shared" si="1285"/>
        <v>0.16585608093038229</v>
      </c>
      <c r="AB65" s="83">
        <f t="shared" si="1285"/>
        <v>0.16871608093038232</v>
      </c>
      <c r="AC65" s="83">
        <f t="shared" si="1285"/>
        <v>0.17229108093038234</v>
      </c>
      <c r="AD65" s="106">
        <f t="shared" si="1285"/>
        <v>0.17675983093038236</v>
      </c>
      <c r="AE65" s="83">
        <f t="shared" si="1285"/>
        <v>0.18474945775521967</v>
      </c>
      <c r="AF65" s="83">
        <f t="shared" si="1285"/>
        <v>0.19433550866179727</v>
      </c>
      <c r="AG65" s="83">
        <f t="shared" si="1285"/>
        <v>0.2059151871429229</v>
      </c>
      <c r="AH65" s="83">
        <f t="shared" si="1285"/>
        <v>0.21477851988612437</v>
      </c>
      <c r="AI65" s="83">
        <f t="shared" si="1285"/>
        <v>0.22560269175676792</v>
      </c>
      <c r="AJ65" s="106">
        <f t="shared" si="1285"/>
        <v>0.23887518255616783</v>
      </c>
      <c r="AK65" s="83">
        <f t="shared" si="1285"/>
        <v>0.25520384917862354</v>
      </c>
      <c r="AL65" s="83">
        <f t="shared" si="1285"/>
        <v>0.27198913763208593</v>
      </c>
      <c r="AM65" s="83">
        <f t="shared" si="1285"/>
        <v>0.28419793791521331</v>
      </c>
      <c r="AN65" s="83">
        <f t="shared" si="1285"/>
        <v>0.29888934386690846</v>
      </c>
      <c r="AO65" s="83">
        <f t="shared" si="1285"/>
        <v>0.31655277335040138</v>
      </c>
      <c r="AP65" s="83">
        <f t="shared" si="1285"/>
        <v>0.33618719810699743</v>
      </c>
      <c r="AQ65" s="106">
        <f t="shared" si="1285"/>
        <v>0.35820277256230604</v>
      </c>
      <c r="AR65" s="83">
        <f t="shared" si="1285"/>
        <v>0.37480737761136562</v>
      </c>
      <c r="AS65" s="83">
        <f t="shared" si="1285"/>
        <v>0.38977166914091826</v>
      </c>
      <c r="AT65" s="83">
        <f t="shared" si="1285"/>
        <v>0.40714478983894592</v>
      </c>
      <c r="AU65" s="83">
        <f t="shared" si="1285"/>
        <v>0.42586100787509168</v>
      </c>
      <c r="AV65" s="83">
        <f t="shared" si="1285"/>
        <v>0.44618350180012267</v>
      </c>
      <c r="AW65" s="83">
        <f t="shared" si="1285"/>
        <v>0.46886045304295287</v>
      </c>
      <c r="AX65" s="83">
        <f t="shared" si="1285"/>
        <v>0.49402075407875878</v>
      </c>
      <c r="AY65" s="83">
        <f t="shared" si="1285"/>
        <v>0.52181039798461482</v>
      </c>
      <c r="AZ65" s="83">
        <f t="shared" si="1285"/>
        <v>0.55239657060638447</v>
      </c>
      <c r="BA65" s="83">
        <f t="shared" si="1285"/>
        <v>0.58485579525849218</v>
      </c>
      <c r="BB65" s="83">
        <f t="shared" si="1285"/>
        <v>0.62018868928116577</v>
      </c>
      <c r="BC65" s="83">
        <f t="shared" si="1285"/>
        <v>0.65832538177637179</v>
      </c>
      <c r="BD65" s="83">
        <f t="shared" si="1285"/>
        <v>0.69956002313220456</v>
      </c>
      <c r="BE65" s="83">
        <f t="shared" si="1285"/>
        <v>0.744166978469188</v>
      </c>
      <c r="BF65" s="83">
        <f t="shared" si="1285"/>
        <v>0.79236841737155206</v>
      </c>
      <c r="BG65" s="83">
        <f t="shared" si="1285"/>
        <v>0.84431994514557462</v>
      </c>
      <c r="BH65" s="83">
        <f t="shared" si="1285"/>
        <v>0.90068290001028439</v>
      </c>
      <c r="BI65" s="83">
        <f t="shared" si="1285"/>
        <v>0.96189653273103304</v>
      </c>
    </row>
    <row r="66" spans="1:61" x14ac:dyDescent="0.25">
      <c r="A66" t="s">
        <v>80</v>
      </c>
      <c r="B66" s="89"/>
      <c r="I66" s="96">
        <v>8.0000000000000002E-3</v>
      </c>
      <c r="J66" s="83">
        <f t="shared" ref="J66:W66" si="1286">I66+C60</f>
        <v>1.2597274499619808E-2</v>
      </c>
      <c r="K66" s="83">
        <f t="shared" si="1286"/>
        <v>1.8343867624144569E-2</v>
      </c>
      <c r="L66" s="83">
        <f t="shared" si="1286"/>
        <v>2.5527109029800522E-2</v>
      </c>
      <c r="M66" s="83">
        <f t="shared" si="1286"/>
        <v>3.4506160786870459E-2</v>
      </c>
      <c r="N66" s="83">
        <f t="shared" si="1286"/>
        <v>4.5729975483207883E-2</v>
      </c>
      <c r="O66" s="83">
        <f t="shared" si="1286"/>
        <v>5.9759743853629664E-2</v>
      </c>
      <c r="P66" s="83">
        <f t="shared" si="1286"/>
        <v>7.7296954316656896E-2</v>
      </c>
      <c r="Q66" s="83">
        <f t="shared" si="1286"/>
        <v>8.4604125342918238E-2</v>
      </c>
      <c r="R66" s="83">
        <f t="shared" si="1286"/>
        <v>9.3738089125744911E-2</v>
      </c>
      <c r="S66" s="83">
        <f t="shared" si="1286"/>
        <v>0.10515554385427825</v>
      </c>
      <c r="T66" s="83">
        <f t="shared" si="1286"/>
        <v>0.11942736226494494</v>
      </c>
      <c r="U66" s="83">
        <f t="shared" si="1286"/>
        <v>0.1372671352782783</v>
      </c>
      <c r="V66" s="83">
        <f t="shared" si="1286"/>
        <v>0.15956685154494499</v>
      </c>
      <c r="W66" s="106">
        <f t="shared" si="1286"/>
        <v>0.20137881954494505</v>
      </c>
      <c r="X66" s="83">
        <f>W66+Q60</f>
        <v>0.25364377954494505</v>
      </c>
      <c r="Y66" s="83">
        <f t="shared" ref="Y66:BI66" si="1287">X66+R60</f>
        <v>0.31897497954494503</v>
      </c>
      <c r="Z66" s="83">
        <f t="shared" si="1287"/>
        <v>0.4006389795449451</v>
      </c>
      <c r="AA66" s="83">
        <f t="shared" si="1287"/>
        <v>0.50271897954494515</v>
      </c>
      <c r="AB66" s="83">
        <f t="shared" si="1287"/>
        <v>0.63031897954494531</v>
      </c>
      <c r="AC66" s="83">
        <f t="shared" si="1287"/>
        <v>0.78981897954494529</v>
      </c>
      <c r="AD66" s="106">
        <f t="shared" si="1287"/>
        <v>0.98919397954494537</v>
      </c>
      <c r="AE66" s="83">
        <f t="shared" si="1287"/>
        <v>1.0883352338779353</v>
      </c>
      <c r="AF66" s="83">
        <f t="shared" si="1287"/>
        <v>1.2070488014529568</v>
      </c>
      <c r="AG66" s="83">
        <f t="shared" si="1287"/>
        <v>1.3502217764117739</v>
      </c>
      <c r="AH66" s="83">
        <f t="shared" si="1287"/>
        <v>1.4596767309043781</v>
      </c>
      <c r="AI66" s="83">
        <f t="shared" si="1287"/>
        <v>1.5932047078705545</v>
      </c>
      <c r="AJ66" s="106">
        <f t="shared" si="1287"/>
        <v>1.7568157953142389</v>
      </c>
      <c r="AK66" s="83">
        <f t="shared" si="1287"/>
        <v>1.9580181504167105</v>
      </c>
      <c r="AL66" s="83">
        <f t="shared" si="1287"/>
        <v>2.1648279222397937</v>
      </c>
      <c r="AM66" s="83">
        <f t="shared" si="1287"/>
        <v>2.3150388131705251</v>
      </c>
      <c r="AN66" s="83">
        <f t="shared" si="1287"/>
        <v>2.4954096402891444</v>
      </c>
      <c r="AO66" s="83">
        <f t="shared" si="1287"/>
        <v>2.7117711355041001</v>
      </c>
      <c r="AP66" s="83">
        <f t="shared" si="1287"/>
        <v>2.9496996446163819</v>
      </c>
      <c r="AQ66" s="106">
        <f t="shared" si="1287"/>
        <v>3.2135106156475763</v>
      </c>
      <c r="AR66" s="83">
        <f t="shared" si="1287"/>
        <v>3.4102260080675078</v>
      </c>
      <c r="AS66" s="83">
        <f t="shared" si="1287"/>
        <v>3.5855087630569447</v>
      </c>
      <c r="AT66" s="83">
        <f t="shared" si="1287"/>
        <v>3.7872973443344371</v>
      </c>
      <c r="AU66" s="83">
        <f t="shared" si="1287"/>
        <v>4.000099355671944</v>
      </c>
      <c r="AV66" s="83">
        <f t="shared" si="1287"/>
        <v>4.2261109018158365</v>
      </c>
      <c r="AW66" s="83">
        <f t="shared" si="1287"/>
        <v>4.479110356471331</v>
      </c>
      <c r="AX66" s="83">
        <f t="shared" si="1287"/>
        <v>4.7599197761527581</v>
      </c>
      <c r="AY66" s="83">
        <f t="shared" si="1287"/>
        <v>5.0693565776975413</v>
      </c>
      <c r="AZ66" s="83">
        <f t="shared" si="1287"/>
        <v>5.4082305238310626</v>
      </c>
      <c r="BA66" s="83">
        <f t="shared" si="1287"/>
        <v>5.7616738163268337</v>
      </c>
      <c r="BB66" s="83">
        <f t="shared" si="1287"/>
        <v>6.1509242762414367</v>
      </c>
      <c r="BC66" s="83">
        <f t="shared" si="1287"/>
        <v>6.5743973793578476</v>
      </c>
      <c r="BD66" s="83">
        <f t="shared" si="1287"/>
        <v>7.0302113652072844</v>
      </c>
      <c r="BE66" s="83">
        <f t="shared" si="1287"/>
        <v>7.5223133489902994</v>
      </c>
      <c r="BF66" s="83">
        <f t="shared" si="1287"/>
        <v>8.0540347230292451</v>
      </c>
      <c r="BG66" s="83">
        <f t="shared" si="1287"/>
        <v>8.6278936285184571</v>
      </c>
      <c r="BH66" s="83">
        <f t="shared" si="1287"/>
        <v>9.2608814014272323</v>
      </c>
      <c r="BI66" s="83">
        <f t="shared" si="1287"/>
        <v>9.9503840072324721</v>
      </c>
    </row>
    <row r="67" spans="1:61" x14ac:dyDescent="0.25">
      <c r="A67" t="s">
        <v>81</v>
      </c>
      <c r="B67" s="89"/>
      <c r="I67" s="96">
        <v>0.01</v>
      </c>
      <c r="J67" s="83">
        <f t="shared" ref="J67:W67" si="1288">I67+C62</f>
        <v>1.0951160241300649E-2</v>
      </c>
      <c r="K67" s="83">
        <f t="shared" si="1288"/>
        <v>1.2140110542926462E-2</v>
      </c>
      <c r="L67" s="83">
        <f t="shared" si="1288"/>
        <v>1.3626298419958728E-2</v>
      </c>
      <c r="M67" s="83">
        <f t="shared" si="1288"/>
        <v>1.548403326624906E-2</v>
      </c>
      <c r="N67" s="83">
        <f t="shared" si="1288"/>
        <v>1.7806201824111974E-2</v>
      </c>
      <c r="O67" s="83">
        <f t="shared" si="1288"/>
        <v>2.0708912521440616E-2</v>
      </c>
      <c r="P67" s="83">
        <f t="shared" si="1288"/>
        <v>2.4337300893101422E-2</v>
      </c>
      <c r="Q67" s="83">
        <f t="shared" si="1288"/>
        <v>3.794375728682943E-2</v>
      </c>
      <c r="R67" s="83">
        <f t="shared" si="1288"/>
        <v>5.4951827778989437E-2</v>
      </c>
      <c r="S67" s="83">
        <f t="shared" si="1288"/>
        <v>7.621191589418945E-2</v>
      </c>
      <c r="T67" s="83">
        <f t="shared" si="1288"/>
        <v>0.10278702603818946</v>
      </c>
      <c r="U67" s="83">
        <f t="shared" si="1288"/>
        <v>0.13600591371818949</v>
      </c>
      <c r="V67" s="83">
        <f t="shared" si="1288"/>
        <v>0.17752952331818952</v>
      </c>
      <c r="W67" s="106">
        <f t="shared" si="1288"/>
        <v>0.25538629131818957</v>
      </c>
      <c r="X67" s="83">
        <f>W67+Q62</f>
        <v>0.35270725131818953</v>
      </c>
      <c r="Y67" s="83">
        <f t="shared" ref="Y67:BI67" si="1289">X67+R62</f>
        <v>0.47435845131818943</v>
      </c>
      <c r="Z67" s="83">
        <f t="shared" si="1289"/>
        <v>0.6264224513181893</v>
      </c>
      <c r="AA67" s="83">
        <f t="shared" si="1289"/>
        <v>0.81650245131818933</v>
      </c>
      <c r="AB67" s="83">
        <f t="shared" si="1289"/>
        <v>1.0541024513181891</v>
      </c>
      <c r="AC67" s="83">
        <f t="shared" si="1289"/>
        <v>1.3511024513181891</v>
      </c>
      <c r="AD67" s="106">
        <f t="shared" si="1289"/>
        <v>1.7223524513181891</v>
      </c>
      <c r="AE67" s="83">
        <f t="shared" si="1289"/>
        <v>1.9223438696495792</v>
      </c>
      <c r="AF67" s="83">
        <f t="shared" si="1289"/>
        <v>2.1618145222569658</v>
      </c>
      <c r="AG67" s="83">
        <f t="shared" si="1289"/>
        <v>2.4506210402359967</v>
      </c>
      <c r="AH67" s="83">
        <f t="shared" si="1289"/>
        <v>2.6714083606799086</v>
      </c>
      <c r="AI67" s="83">
        <f t="shared" si="1289"/>
        <v>2.9407512036557151</v>
      </c>
      <c r="AJ67" s="106">
        <f t="shared" si="1289"/>
        <v>3.2707703606788501</v>
      </c>
      <c r="AK67" s="83">
        <f t="shared" si="1289"/>
        <v>3.6766069557878938</v>
      </c>
      <c r="AL67" s="83">
        <f t="shared" si="1289"/>
        <v>4.0937418163966193</v>
      </c>
      <c r="AM67" s="83">
        <f t="shared" si="1289"/>
        <v>4.4192778594907143</v>
      </c>
      <c r="AN67" s="83">
        <f t="shared" si="1289"/>
        <v>4.8327141555217521</v>
      </c>
      <c r="AO67" s="83">
        <f t="shared" si="1289"/>
        <v>5.3514206946272642</v>
      </c>
      <c r="AP67" s="83">
        <f t="shared" si="1289"/>
        <v>5.9385818518507616</v>
      </c>
      <c r="AQ67" s="106">
        <f t="shared" si="1289"/>
        <v>6.6083927616657512</v>
      </c>
      <c r="AR67" s="83">
        <f t="shared" si="1289"/>
        <v>7.1218251114563076</v>
      </c>
      <c r="AS67" s="83">
        <f t="shared" si="1289"/>
        <v>7.591567252083288</v>
      </c>
      <c r="AT67" s="83">
        <f t="shared" si="1289"/>
        <v>8.1326479698845855</v>
      </c>
      <c r="AU67" s="83">
        <f t="shared" si="1289"/>
        <v>8.703152711273896</v>
      </c>
      <c r="AV67" s="83">
        <f t="shared" si="1289"/>
        <v>9.3088097414746915</v>
      </c>
      <c r="AW67" s="83">
        <f t="shared" si="1289"/>
        <v>9.986487516633817</v>
      </c>
      <c r="AX67" s="83">
        <f t="shared" si="1289"/>
        <v>10.738361195475781</v>
      </c>
      <c r="AY67" s="83">
        <f t="shared" si="1289"/>
        <v>11.566599913240031</v>
      </c>
      <c r="AZ67" s="83">
        <f t="shared" si="1289"/>
        <v>12.473361484053251</v>
      </c>
      <c r="BA67" s="83">
        <f t="shared" si="1289"/>
        <v>13.418745673267233</v>
      </c>
      <c r="BB67" s="83">
        <f t="shared" si="1289"/>
        <v>14.460074262202006</v>
      </c>
      <c r="BC67" s="83">
        <f t="shared" si="1289"/>
        <v>15.593653541186496</v>
      </c>
      <c r="BD67" s="83">
        <f t="shared" si="1289"/>
        <v>16.815107328542815</v>
      </c>
      <c r="BE67" s="83">
        <f t="shared" si="1289"/>
        <v>18.134881883570223</v>
      </c>
      <c r="BF67" s="83">
        <f t="shared" si="1289"/>
        <v>19.561795153242933</v>
      </c>
      <c r="BG67" s="83">
        <f t="shared" si="1289"/>
        <v>21.102621115782139</v>
      </c>
      <c r="BH67" s="83">
        <f t="shared" si="1289"/>
        <v>22.802839965033908</v>
      </c>
      <c r="BI67" s="83">
        <f t="shared" si="1289"/>
        <v>24.655781964675811</v>
      </c>
    </row>
    <row r="68" spans="1:61" s="84" customFormat="1" x14ac:dyDescent="0.25">
      <c r="A68" s="85" t="s">
        <v>78</v>
      </c>
      <c r="B68" s="87" t="s">
        <v>120</v>
      </c>
      <c r="I68" s="100"/>
      <c r="P68" s="100"/>
      <c r="Q68" s="84">
        <f>Q69+Q70+Q71</f>
        <v>3.4672379864372571</v>
      </c>
      <c r="R68" s="84">
        <f t="shared" ref="R68:AX68" si="1290">R69+R70+R71</f>
        <v>7.8012854694838278</v>
      </c>
      <c r="S68" s="84">
        <f t="shared" si="1290"/>
        <v>13.218844823292041</v>
      </c>
      <c r="T68" s="84">
        <f t="shared" si="1290"/>
        <v>19.990794015552307</v>
      </c>
      <c r="U68" s="84">
        <f t="shared" si="1290"/>
        <v>28.455730505877643</v>
      </c>
      <c r="V68" s="84">
        <f t="shared" si="1290"/>
        <v>39.036901118784307</v>
      </c>
      <c r="W68" s="100">
        <f t="shared" si="1290"/>
        <v>52.263364384917644</v>
      </c>
      <c r="X68" s="84">
        <f t="shared" si="1290"/>
        <v>67.317446207853678</v>
      </c>
      <c r="Y68" s="84">
        <f t="shared" si="1290"/>
        <v>85.515315174820131</v>
      </c>
      <c r="Z68" s="84">
        <f t="shared" si="1290"/>
        <v>107.64028205722217</v>
      </c>
      <c r="AA68" s="84">
        <f t="shared" si="1290"/>
        <v>126.68025210130902</v>
      </c>
      <c r="AB68" s="84">
        <f t="shared" si="1290"/>
        <v>150.08650738908759</v>
      </c>
      <c r="AC68" s="84">
        <f t="shared" si="1290"/>
        <v>178.94684355720037</v>
      </c>
      <c r="AD68" s="100">
        <f t="shared" si="1290"/>
        <v>214.61894068866903</v>
      </c>
      <c r="AE68" s="84">
        <f t="shared" si="1290"/>
        <v>257.62631088945773</v>
      </c>
      <c r="AF68" s="84">
        <f t="shared" si="1290"/>
        <v>294.65719963699297</v>
      </c>
      <c r="AG68" s="84">
        <f t="shared" si="1290"/>
        <v>339.31436430704969</v>
      </c>
      <c r="AH68" s="84">
        <f t="shared" si="1290"/>
        <v>385.37565706897419</v>
      </c>
      <c r="AI68" s="84">
        <f t="shared" si="1290"/>
        <v>438.02323295271538</v>
      </c>
      <c r="AJ68" s="100">
        <f t="shared" si="1290"/>
        <v>498.74534277256623</v>
      </c>
      <c r="AK68" s="84">
        <f t="shared" si="1290"/>
        <v>569.39589486327873</v>
      </c>
      <c r="AL68" s="84">
        <f t="shared" si="1290"/>
        <v>641.24946404193543</v>
      </c>
      <c r="AM68" s="84">
        <f t="shared" si="1290"/>
        <v>711.42164321029986</v>
      </c>
      <c r="AN68" s="84">
        <f t="shared" si="1290"/>
        <v>789.6906756763409</v>
      </c>
      <c r="AO68" s="84">
        <f t="shared" si="1290"/>
        <v>877.64761869730546</v>
      </c>
      <c r="AP68" s="84">
        <f t="shared" si="1290"/>
        <v>975.65405774516171</v>
      </c>
      <c r="AQ68" s="100">
        <f t="shared" si="1290"/>
        <v>1084.7827807592689</v>
      </c>
      <c r="AR68" s="84">
        <f t="shared" si="1290"/>
        <v>1206.3276680724389</v>
      </c>
      <c r="AS68" s="84">
        <f t="shared" si="1290"/>
        <v>1330.9992302392573</v>
      </c>
      <c r="AT68" s="84">
        <f t="shared" si="1290"/>
        <v>1467.1260880490702</v>
      </c>
      <c r="AU68" s="84">
        <f t="shared" si="1290"/>
        <v>1614.7894155437209</v>
      </c>
      <c r="AV68" s="84">
        <f t="shared" si="1290"/>
        <v>1774.4650669554271</v>
      </c>
      <c r="AW68" s="84">
        <f t="shared" si="1290"/>
        <v>1948.9754084166525</v>
      </c>
      <c r="AX68" s="84">
        <f t="shared" si="1290"/>
        <v>2139.4332492852518</v>
      </c>
      <c r="AY68" s="84">
        <f t="shared" ref="AY68" si="1291">AY69+AY70+AY71</f>
        <v>2346.847917708938</v>
      </c>
      <c r="AZ68" s="84">
        <f t="shared" ref="AZ68" si="1292">AZ69+AZ70+AZ71</f>
        <v>2572.0946654971549</v>
      </c>
      <c r="BA68" s="84">
        <f t="shared" ref="BA68" si="1293">BA69+BA70+BA71</f>
        <v>2814.6658966367709</v>
      </c>
      <c r="BB68" s="84">
        <f t="shared" ref="BB68" si="1294">BB69+BB70+BB71</f>
        <v>3078.5197773582581</v>
      </c>
      <c r="BC68" s="84">
        <f t="shared" ref="BC68" si="1295">BC69+BC70+BC71</f>
        <v>3364.3057507776962</v>
      </c>
      <c r="BD68" s="84">
        <f t="shared" ref="BD68" si="1296">BD69+BD70+BD71</f>
        <v>3673.2094456076284</v>
      </c>
      <c r="BE68" s="84">
        <f t="shared" ref="BE68" si="1297">BE69+BE70+BE71</f>
        <v>4006.4851011906353</v>
      </c>
      <c r="BF68" s="84">
        <f t="shared" ref="BF68" si="1298">BF69+BF70+BF71</f>
        <v>4365.2671179753615</v>
      </c>
      <c r="BG68" s="84">
        <f t="shared" ref="BG68" si="1299">BG69+BG70+BG71</f>
        <v>4750.4579016025391</v>
      </c>
      <c r="BH68" s="84">
        <f t="shared" ref="BH68" si="1300">BH69+BH70+BH71</f>
        <v>5165.5897576664383</v>
      </c>
      <c r="BI68" s="84">
        <f t="shared" ref="BI68" si="1301">BI69+BI70+BI71</f>
        <v>5612.8137289038723</v>
      </c>
    </row>
    <row r="69" spans="1:61" s="67" customFormat="1" x14ac:dyDescent="0.25">
      <c r="A69" s="67" t="s">
        <v>99</v>
      </c>
      <c r="B69" s="93"/>
      <c r="I69" s="102"/>
      <c r="P69" s="102"/>
      <c r="Q69" s="67">
        <f>P69+J51+J44+J36</f>
        <v>2.2672412255103662</v>
      </c>
      <c r="R69" s="67">
        <f t="shared" ref="R69:BI69" si="1302">Q69+K51+K44+K36</f>
        <v>5.1012927573983244</v>
      </c>
      <c r="S69" s="67">
        <f t="shared" si="1302"/>
        <v>8.6438571722582722</v>
      </c>
      <c r="T69" s="67">
        <f t="shared" si="1302"/>
        <v>13.072062690833203</v>
      </c>
      <c r="U69" s="67">
        <f t="shared" si="1302"/>
        <v>18.607319589051869</v>
      </c>
      <c r="V69" s="67">
        <f t="shared" si="1302"/>
        <v>25.526390711825201</v>
      </c>
      <c r="W69" s="102">
        <f t="shared" si="1302"/>
        <v>34.175229615291869</v>
      </c>
      <c r="X69" s="67">
        <f t="shared" si="1302"/>
        <v>46.701614011074859</v>
      </c>
      <c r="Y69" s="67">
        <f t="shared" si="1302"/>
        <v>61.824951006511576</v>
      </c>
      <c r="Z69" s="67">
        <f t="shared" si="1302"/>
        <v>80.191942048012308</v>
      </c>
      <c r="AA69" s="67">
        <f t="shared" si="1302"/>
        <v>95.668993705614199</v>
      </c>
      <c r="AB69" s="67">
        <f t="shared" si="1302"/>
        <v>114.67531619980551</v>
      </c>
      <c r="AC69" s="67">
        <f t="shared" si="1302"/>
        <v>138.08958726567192</v>
      </c>
      <c r="AD69" s="102">
        <f t="shared" si="1302"/>
        <v>167.00816359561276</v>
      </c>
      <c r="AE69" s="67">
        <f t="shared" si="1302"/>
        <v>204.5130222060327</v>
      </c>
      <c r="AF69" s="67">
        <f t="shared" si="1302"/>
        <v>236.82317828396944</v>
      </c>
      <c r="AG69" s="67">
        <f t="shared" si="1302"/>
        <v>275.76256596013718</v>
      </c>
      <c r="AH69" s="67">
        <f t="shared" si="1302"/>
        <v>315.83690605091465</v>
      </c>
      <c r="AI69" s="67">
        <f t="shared" si="1302"/>
        <v>361.67820139350914</v>
      </c>
      <c r="AJ69" s="102">
        <f t="shared" si="1302"/>
        <v>414.59240131520284</v>
      </c>
      <c r="AK69" s="67">
        <f t="shared" si="1302"/>
        <v>476.20593744809628</v>
      </c>
      <c r="AL69" s="67">
        <f t="shared" si="1302"/>
        <v>538.96550845225977</v>
      </c>
      <c r="AM69" s="67">
        <f t="shared" si="1302"/>
        <v>600.18693938034073</v>
      </c>
      <c r="AN69" s="67">
        <f t="shared" si="1302"/>
        <v>668.60231791916794</v>
      </c>
      <c r="AO69" s="67">
        <f t="shared" si="1302"/>
        <v>745.62601489317478</v>
      </c>
      <c r="AP69" s="67">
        <f t="shared" si="1302"/>
        <v>831.45268787001601</v>
      </c>
      <c r="AQ69" s="102">
        <f t="shared" si="1302"/>
        <v>927.04765243480654</v>
      </c>
      <c r="AR69" s="67">
        <f t="shared" si="1302"/>
        <v>1033.5772453215543</v>
      </c>
      <c r="AS69" s="67">
        <f t="shared" si="1302"/>
        <v>1142.8833949931977</v>
      </c>
      <c r="AT69" s="67">
        <f t="shared" si="1302"/>
        <v>1262.4636507128237</v>
      </c>
      <c r="AU69" s="67">
        <f t="shared" si="1302"/>
        <v>1392.162803435953</v>
      </c>
      <c r="AV69" s="67">
        <f t="shared" si="1302"/>
        <v>1532.4445283505959</v>
      </c>
      <c r="AW69" s="67">
        <f t="shared" si="1302"/>
        <v>1685.8096736361431</v>
      </c>
      <c r="AX69" s="67">
        <f t="shared" si="1302"/>
        <v>1853.2259286298004</v>
      </c>
      <c r="AY69" s="67">
        <f t="shared" si="1302"/>
        <v>2035.5767377256213</v>
      </c>
      <c r="AZ69" s="67">
        <f t="shared" si="1302"/>
        <v>2233.6366325028994</v>
      </c>
      <c r="BA69" s="67">
        <f t="shared" si="1302"/>
        <v>2446.7774041186076</v>
      </c>
      <c r="BB69" s="67">
        <f t="shared" si="1302"/>
        <v>2678.4537354087965</v>
      </c>
      <c r="BC69" s="67">
        <f t="shared" si="1302"/>
        <v>2929.1758006249329</v>
      </c>
      <c r="BD69" s="67">
        <f t="shared" si="1302"/>
        <v>3200.0403769546583</v>
      </c>
      <c r="BE69" s="67">
        <f t="shared" si="1302"/>
        <v>3492.1218637829766</v>
      </c>
      <c r="BF69" s="67">
        <f t="shared" si="1302"/>
        <v>3806.3748439822839</v>
      </c>
      <c r="BG69" s="67">
        <f t="shared" si="1302"/>
        <v>4143.5356569709684</v>
      </c>
      <c r="BH69" s="67">
        <f t="shared" si="1302"/>
        <v>4506.5753678737146</v>
      </c>
      <c r="BI69" s="67">
        <f t="shared" si="1302"/>
        <v>4897.4219954012933</v>
      </c>
    </row>
    <row r="70" spans="1:61" s="67" customFormat="1" x14ac:dyDescent="0.25">
      <c r="A70" s="67" t="s">
        <v>101</v>
      </c>
      <c r="B70" s="93"/>
      <c r="I70" s="102"/>
      <c r="P70" s="102"/>
      <c r="Q70" s="67">
        <f>P70+J53+J46+J38</f>
        <v>1.0043042936040105</v>
      </c>
      <c r="R70" s="67">
        <f t="shared" ref="R70:BI70" si="1303">Q70+K53+K46+K38</f>
        <v>2.2596846606090235</v>
      </c>
      <c r="S70" s="67">
        <f t="shared" si="1303"/>
        <v>3.8289101193652906</v>
      </c>
      <c r="T70" s="67">
        <f t="shared" si="1303"/>
        <v>5.7904419428106246</v>
      </c>
      <c r="U70" s="67">
        <f t="shared" si="1303"/>
        <v>8.2423567221172931</v>
      </c>
      <c r="V70" s="67">
        <f t="shared" si="1303"/>
        <v>11.307250196250626</v>
      </c>
      <c r="W70" s="102">
        <f t="shared" si="1303"/>
        <v>15.138367038917293</v>
      </c>
      <c r="X70" s="67">
        <f t="shared" si="1303"/>
        <v>17.261646483357158</v>
      </c>
      <c r="Y70" s="67">
        <f t="shared" si="1303"/>
        <v>19.846239117690775</v>
      </c>
      <c r="Z70" s="67">
        <f t="shared" si="1303"/>
        <v>23.007393450475</v>
      </c>
      <c r="AA70" s="67">
        <f t="shared" si="1303"/>
        <v>26.03201951037639</v>
      </c>
      <c r="AB70" s="67">
        <f t="shared" si="1303"/>
        <v>29.768925869925411</v>
      </c>
      <c r="AC70" s="67">
        <f t="shared" si="1303"/>
        <v>34.39607370250787</v>
      </c>
      <c r="AD70" s="102">
        <f t="shared" si="1303"/>
        <v>40.13585510387415</v>
      </c>
      <c r="AE70" s="67">
        <f t="shared" si="1303"/>
        <v>44.711616369520577</v>
      </c>
      <c r="AF70" s="67">
        <f t="shared" si="1303"/>
        <v>48.631886210093107</v>
      </c>
      <c r="AG70" s="67">
        <f t="shared" si="1303"/>
        <v>53.347251901798124</v>
      </c>
      <c r="AH70" s="67">
        <f t="shared" si="1303"/>
        <v>58.207626910420679</v>
      </c>
      <c r="AI70" s="67">
        <f t="shared" si="1303"/>
        <v>63.720673873007215</v>
      </c>
      <c r="AJ70" s="102">
        <f t="shared" si="1303"/>
        <v>70.032235526842285</v>
      </c>
      <c r="AK70" s="67">
        <f t="shared" si="1303"/>
        <v>77.324323926785539</v>
      </c>
      <c r="AL70" s="67">
        <f t="shared" si="1303"/>
        <v>84.702193214485959</v>
      </c>
      <c r="AM70" s="67">
        <f t="shared" si="1303"/>
        <v>91.848352826083655</v>
      </c>
      <c r="AN70" s="67">
        <f t="shared" si="1303"/>
        <v>99.721287114002649</v>
      </c>
      <c r="AO70" s="67">
        <f t="shared" si="1303"/>
        <v>108.46310714808538</v>
      </c>
      <c r="AP70" s="67">
        <f t="shared" si="1303"/>
        <v>118.18333119953891</v>
      </c>
      <c r="AQ70" s="102">
        <f t="shared" si="1303"/>
        <v>128.96785882770479</v>
      </c>
      <c r="AR70" s="67">
        <f t="shared" si="1303"/>
        <v>140.91879609043798</v>
      </c>
      <c r="AS70" s="67">
        <f t="shared" si="1303"/>
        <v>153.08327416239953</v>
      </c>
      <c r="AT70" s="67">
        <f t="shared" si="1303"/>
        <v>166.20705055168037</v>
      </c>
      <c r="AU70" s="67">
        <f t="shared" si="1303"/>
        <v>180.44350785039347</v>
      </c>
      <c r="AV70" s="67">
        <f t="shared" si="1303"/>
        <v>195.80512788649688</v>
      </c>
      <c r="AW70" s="67">
        <f t="shared" si="1303"/>
        <v>212.56365100395973</v>
      </c>
      <c r="AX70" s="67">
        <f t="shared" si="1303"/>
        <v>230.8327152674249</v>
      </c>
      <c r="AY70" s="67">
        <f t="shared" si="1303"/>
        <v>250.71107467988963</v>
      </c>
      <c r="AZ70" s="67">
        <f t="shared" si="1303"/>
        <v>272.27778917270172</v>
      </c>
      <c r="BA70" s="67">
        <f t="shared" si="1303"/>
        <v>295.59869144991507</v>
      </c>
      <c r="BB70" s="67">
        <f t="shared" si="1303"/>
        <v>321.09951456727669</v>
      </c>
      <c r="BC70" s="67">
        <f t="shared" si="1303"/>
        <v>348.88649629240132</v>
      </c>
      <c r="BD70" s="67">
        <f t="shared" si="1303"/>
        <v>379.02651058768021</v>
      </c>
      <c r="BE70" s="67">
        <f t="shared" si="1303"/>
        <v>411.66590768849704</v>
      </c>
      <c r="BF70" s="67">
        <f t="shared" si="1303"/>
        <v>446.95037432885499</v>
      </c>
      <c r="BG70" s="67">
        <f t="shared" si="1303"/>
        <v>485.01390758819241</v>
      </c>
      <c r="BH70" s="67">
        <f t="shared" si="1303"/>
        <v>526.32230774122888</v>
      </c>
      <c r="BI70" s="67">
        <f t="shared" si="1303"/>
        <v>571.0475860318287</v>
      </c>
    </row>
    <row r="71" spans="1:61" s="67" customFormat="1" x14ac:dyDescent="0.25">
      <c r="A71" s="67" t="s">
        <v>102</v>
      </c>
      <c r="B71" s="93"/>
      <c r="I71" s="102"/>
      <c r="P71" s="102"/>
      <c r="Q71" s="67">
        <f>P71+J55+J48+J40</f>
        <v>0.19569246732287998</v>
      </c>
      <c r="R71" s="67">
        <f t="shared" ref="R71:BI71" si="1304">Q71+K55+K48+K40</f>
        <v>0.44030805147647994</v>
      </c>
      <c r="S71" s="67">
        <f t="shared" si="1304"/>
        <v>0.7460775316684799</v>
      </c>
      <c r="T71" s="67">
        <f t="shared" si="1304"/>
        <v>1.12828938190848</v>
      </c>
      <c r="U71" s="67">
        <f t="shared" si="1304"/>
        <v>1.6060541947084799</v>
      </c>
      <c r="V71" s="67">
        <f t="shared" si="1304"/>
        <v>2.2032602107084802</v>
      </c>
      <c r="W71" s="102">
        <f t="shared" si="1304"/>
        <v>2.9497677307084804</v>
      </c>
      <c r="X71" s="67">
        <f t="shared" si="1304"/>
        <v>3.3541857134216508</v>
      </c>
      <c r="Y71" s="67">
        <f t="shared" si="1304"/>
        <v>3.8441250506177789</v>
      </c>
      <c r="Z71" s="67">
        <f t="shared" si="1304"/>
        <v>4.4409465587348613</v>
      </c>
      <c r="AA71" s="67">
        <f t="shared" si="1304"/>
        <v>4.9792388853184342</v>
      </c>
      <c r="AB71" s="67">
        <f t="shared" si="1304"/>
        <v>5.6422653193566656</v>
      </c>
      <c r="AC71" s="67">
        <f t="shared" si="1304"/>
        <v>6.4611825890205692</v>
      </c>
      <c r="AD71" s="102">
        <f t="shared" si="1304"/>
        <v>7.474921989182115</v>
      </c>
      <c r="AE71" s="67">
        <f t="shared" si="1304"/>
        <v>8.40167231390447</v>
      </c>
      <c r="AF71" s="67">
        <f t="shared" si="1304"/>
        <v>9.202135142930441</v>
      </c>
      <c r="AG71" s="67">
        <f t="shared" si="1304"/>
        <v>10.204546445114353</v>
      </c>
      <c r="AH71" s="67">
        <f t="shared" si="1304"/>
        <v>11.331124107638885</v>
      </c>
      <c r="AI71" s="67">
        <f t="shared" si="1304"/>
        <v>12.624357686198998</v>
      </c>
      <c r="AJ71" s="102">
        <f t="shared" si="1304"/>
        <v>14.120705930521142</v>
      </c>
      <c r="AK71" s="67">
        <f t="shared" si="1304"/>
        <v>15.865633488396925</v>
      </c>
      <c r="AL71" s="67">
        <f t="shared" si="1304"/>
        <v>17.58176237518968</v>
      </c>
      <c r="AM71" s="67">
        <f t="shared" si="1304"/>
        <v>19.386351003875468</v>
      </c>
      <c r="AN71" s="67">
        <f t="shared" si="1304"/>
        <v>21.367070643170337</v>
      </c>
      <c r="AO71" s="67">
        <f t="shared" si="1304"/>
        <v>23.558496656045254</v>
      </c>
      <c r="AP71" s="67">
        <f t="shared" si="1304"/>
        <v>26.018038675606803</v>
      </c>
      <c r="AQ71" s="102">
        <f t="shared" si="1304"/>
        <v>28.767269496757581</v>
      </c>
      <c r="AR71" s="67">
        <f t="shared" si="1304"/>
        <v>31.83162666044651</v>
      </c>
      <c r="AS71" s="67">
        <f t="shared" si="1304"/>
        <v>35.032561083660056</v>
      </c>
      <c r="AT71" s="67">
        <f t="shared" si="1304"/>
        <v>38.455386784566173</v>
      </c>
      <c r="AU71" s="67">
        <f t="shared" si="1304"/>
        <v>42.18310425737441</v>
      </c>
      <c r="AV71" s="67">
        <f t="shared" si="1304"/>
        <v>46.215410718334375</v>
      </c>
      <c r="AW71" s="67">
        <f t="shared" si="1304"/>
        <v>50.602083776549769</v>
      </c>
      <c r="AX71" s="67">
        <f t="shared" si="1304"/>
        <v>55.374605388026126</v>
      </c>
      <c r="AY71" s="67">
        <f t="shared" si="1304"/>
        <v>60.560105303427108</v>
      </c>
      <c r="AZ71" s="67">
        <f t="shared" si="1304"/>
        <v>66.180243821553688</v>
      </c>
      <c r="BA71" s="67">
        <f t="shared" si="1304"/>
        <v>72.28980106824838</v>
      </c>
      <c r="BB71" s="67">
        <f t="shared" si="1304"/>
        <v>78.966527382184736</v>
      </c>
      <c r="BC71" s="67">
        <f t="shared" si="1304"/>
        <v>86.243453860361839</v>
      </c>
      <c r="BD71" s="67">
        <f t="shared" si="1304"/>
        <v>94.142558065289819</v>
      </c>
      <c r="BE71" s="67">
        <f t="shared" si="1304"/>
        <v>102.69732971916157</v>
      </c>
      <c r="BF71" s="67">
        <f t="shared" si="1304"/>
        <v>111.94189966422273</v>
      </c>
      <c r="BG71" s="67">
        <f t="shared" si="1304"/>
        <v>121.90833704337844</v>
      </c>
      <c r="BH71" s="67">
        <f t="shared" si="1304"/>
        <v>132.69208205149502</v>
      </c>
      <c r="BI71" s="67">
        <f t="shared" si="1304"/>
        <v>144.34414747075061</v>
      </c>
    </row>
    <row r="74" spans="1:61" s="88" customFormat="1" ht="12" x14ac:dyDescent="0.2">
      <c r="A74" s="113" t="s">
        <v>121</v>
      </c>
      <c r="C74" s="74">
        <f>C15</f>
        <v>43892</v>
      </c>
      <c r="D74" s="74">
        <f>D15</f>
        <v>43893</v>
      </c>
      <c r="E74" s="74">
        <f>E15</f>
        <v>43894</v>
      </c>
      <c r="F74" s="74">
        <f>F15</f>
        <v>43895</v>
      </c>
      <c r="G74" s="74">
        <f>G15</f>
        <v>43896</v>
      </c>
      <c r="H74" s="74">
        <f>H15</f>
        <v>43897</v>
      </c>
      <c r="I74" s="74">
        <f>I15</f>
        <v>43898</v>
      </c>
      <c r="J74" s="74">
        <f>J15</f>
        <v>43899</v>
      </c>
      <c r="K74" s="74">
        <f>K15</f>
        <v>43900</v>
      </c>
      <c r="L74" s="74">
        <f>L15</f>
        <v>43901</v>
      </c>
      <c r="M74" s="74">
        <f>M15</f>
        <v>43902</v>
      </c>
      <c r="N74" s="74">
        <f>N15</f>
        <v>43903</v>
      </c>
      <c r="O74" s="74">
        <f>O15</f>
        <v>43904</v>
      </c>
      <c r="P74" s="74">
        <f>P15</f>
        <v>43905</v>
      </c>
      <c r="Q74" s="74">
        <f>Q15</f>
        <v>43906</v>
      </c>
      <c r="R74" s="74">
        <f>R15</f>
        <v>43907</v>
      </c>
      <c r="S74" s="74">
        <f>S15</f>
        <v>43908</v>
      </c>
      <c r="T74" s="74">
        <f>T15</f>
        <v>43909</v>
      </c>
      <c r="U74" s="74">
        <f>U15</f>
        <v>43910</v>
      </c>
      <c r="V74" s="74">
        <f>V15</f>
        <v>43911</v>
      </c>
      <c r="W74" s="98">
        <f>W15</f>
        <v>43912</v>
      </c>
      <c r="X74" s="74">
        <f>X15</f>
        <v>43913</v>
      </c>
      <c r="Y74" s="74">
        <f>Y15</f>
        <v>43914</v>
      </c>
      <c r="Z74" s="74">
        <f>Z15</f>
        <v>43915</v>
      </c>
      <c r="AA74" s="74">
        <f>AA15</f>
        <v>43916</v>
      </c>
      <c r="AB74" s="74">
        <f>AB15</f>
        <v>43917</v>
      </c>
      <c r="AC74" s="74">
        <f>AC15</f>
        <v>43918</v>
      </c>
      <c r="AD74" s="98">
        <f>AD15</f>
        <v>43919</v>
      </c>
      <c r="AE74" s="74">
        <f>AE15</f>
        <v>43920</v>
      </c>
      <c r="AF74" s="74">
        <f>AF15</f>
        <v>43921</v>
      </c>
      <c r="AG74" s="74">
        <f>AG15</f>
        <v>43922</v>
      </c>
      <c r="AH74" s="74">
        <f>AH15</f>
        <v>43923</v>
      </c>
      <c r="AI74" s="74">
        <f>AI15</f>
        <v>43924</v>
      </c>
      <c r="AJ74" s="98">
        <f>AJ15</f>
        <v>43925</v>
      </c>
      <c r="AK74" s="74">
        <f>AK15</f>
        <v>43926</v>
      </c>
      <c r="AL74" s="74">
        <f>AL15</f>
        <v>43927</v>
      </c>
      <c r="AM74" s="74">
        <f>AM15</f>
        <v>43928</v>
      </c>
      <c r="AN74" s="74">
        <f>AN15</f>
        <v>43929</v>
      </c>
      <c r="AO74" s="74">
        <f>AO15</f>
        <v>43930</v>
      </c>
      <c r="AP74" s="74">
        <f>AP15</f>
        <v>43931</v>
      </c>
      <c r="AQ74" s="98">
        <f>AQ15</f>
        <v>43932</v>
      </c>
      <c r="AR74" s="74">
        <f>AR15</f>
        <v>43933</v>
      </c>
      <c r="AS74" s="74">
        <f>AS15</f>
        <v>43934</v>
      </c>
      <c r="AT74" s="74">
        <f>AT15</f>
        <v>43935</v>
      </c>
      <c r="AU74" s="74">
        <f>AU15</f>
        <v>43936</v>
      </c>
      <c r="AV74" s="74">
        <f>AV15</f>
        <v>43937</v>
      </c>
      <c r="AW74" s="74">
        <f>AW15</f>
        <v>43938</v>
      </c>
      <c r="AX74" s="74">
        <f>AX15</f>
        <v>43939</v>
      </c>
      <c r="AY74" s="74">
        <f>AY15</f>
        <v>43940</v>
      </c>
      <c r="AZ74" s="74">
        <f>AZ15</f>
        <v>43941</v>
      </c>
      <c r="BA74" s="74">
        <f>BA15</f>
        <v>43942</v>
      </c>
      <c r="BB74" s="74">
        <f>BB15</f>
        <v>43943</v>
      </c>
      <c r="BC74" s="74">
        <f>BC15</f>
        <v>43944</v>
      </c>
      <c r="BD74" s="74">
        <f>BD15</f>
        <v>43945</v>
      </c>
      <c r="BE74" s="74">
        <f>BE15</f>
        <v>43946</v>
      </c>
      <c r="BF74" s="74">
        <f>BF15</f>
        <v>43947</v>
      </c>
      <c r="BG74" s="74">
        <f>BG15</f>
        <v>43948</v>
      </c>
      <c r="BH74" s="74">
        <f>BH15</f>
        <v>43949</v>
      </c>
      <c r="BI74" s="74">
        <f>BI15</f>
        <v>43950</v>
      </c>
    </row>
    <row r="75" spans="1:61" x14ac:dyDescent="0.25">
      <c r="A75" s="67"/>
      <c r="B75" t="s">
        <v>1</v>
      </c>
      <c r="C75" s="67">
        <f>C49+C56+C42*$AA$4</f>
        <v>0.27742173704602296</v>
      </c>
      <c r="D75" s="82">
        <f t="shared" ref="D75:BI75" si="1305">D49+D56+D42*$AA$4</f>
        <v>0.34677717130752872</v>
      </c>
      <c r="E75" s="82">
        <f t="shared" si="1305"/>
        <v>0.43347146413441084</v>
      </c>
      <c r="F75" s="82">
        <f t="shared" si="1305"/>
        <v>0.54183933016801356</v>
      </c>
      <c r="G75" s="82">
        <f t="shared" si="1305"/>
        <v>0.67729916271001689</v>
      </c>
      <c r="H75" s="82">
        <f t="shared" si="1305"/>
        <v>0.84662395338752106</v>
      </c>
      <c r="I75" s="82">
        <f t="shared" si="1305"/>
        <v>1.0582799417344015</v>
      </c>
      <c r="J75" s="82">
        <f t="shared" si="1305"/>
        <v>1.214640561233101</v>
      </c>
      <c r="K75" s="82">
        <f t="shared" si="1305"/>
        <v>1.4100913356064755</v>
      </c>
      <c r="L75" s="82">
        <f t="shared" si="1305"/>
        <v>1.6544048035731935</v>
      </c>
      <c r="M75" s="82">
        <f t="shared" si="1305"/>
        <v>1.959796638531591</v>
      </c>
      <c r="N75" s="82">
        <f t="shared" si="1305"/>
        <v>2.3415364322295882</v>
      </c>
      <c r="O75" s="82">
        <f t="shared" si="1305"/>
        <v>2.8187111743520843</v>
      </c>
      <c r="P75" s="82">
        <f t="shared" si="1305"/>
        <v>3.4553815689385381</v>
      </c>
      <c r="Q75" s="82">
        <f t="shared" si="1305"/>
        <v>4.3039445806973005</v>
      </c>
      <c r="R75" s="82">
        <f t="shared" si="1305"/>
        <v>5.3646483453957527</v>
      </c>
      <c r="S75" s="82">
        <f t="shared" si="1305"/>
        <v>6.6905280512688199</v>
      </c>
      <c r="T75" s="82">
        <f t="shared" si="1305"/>
        <v>8.3478776836101538</v>
      </c>
      <c r="U75" s="82">
        <f t="shared" si="1305"/>
        <v>10.419564724036819</v>
      </c>
      <c r="V75" s="82">
        <f t="shared" si="1305"/>
        <v>13.009173524570151</v>
      </c>
      <c r="W75" s="101">
        <f t="shared" si="1305"/>
        <v>16.205982558303482</v>
      </c>
      <c r="X75" s="82">
        <f t="shared" si="1305"/>
        <v>18.964077386206707</v>
      </c>
      <c r="Y75" s="82">
        <f t="shared" si="1305"/>
        <v>22.217769963873799</v>
      </c>
      <c r="Z75" s="82">
        <f t="shared" si="1305"/>
        <v>26.090217858401566</v>
      </c>
      <c r="AA75" s="82">
        <f t="shared" si="1305"/>
        <v>28.250099444684622</v>
      </c>
      <c r="AB75" s="82">
        <f t="shared" si="1305"/>
        <v>30.826860982429572</v>
      </c>
      <c r="AC75" s="82">
        <f t="shared" si="1305"/>
        <v>33.923661915134019</v>
      </c>
      <c r="AD75" s="101">
        <f t="shared" si="1305"/>
        <v>37.668871729724728</v>
      </c>
      <c r="AE75" s="82">
        <f t="shared" si="1305"/>
        <v>43.331816133190664</v>
      </c>
      <c r="AF75" s="82">
        <f t="shared" si="1305"/>
        <v>45.686744580799783</v>
      </c>
      <c r="AG75" s="82">
        <f t="shared" si="1305"/>
        <v>48.537328172632058</v>
      </c>
      <c r="AH75" s="82">
        <f t="shared" si="1305"/>
        <v>54.416295664064869</v>
      </c>
      <c r="AI75" s="82">
        <f t="shared" si="1305"/>
        <v>60.488646037351316</v>
      </c>
      <c r="AJ75" s="82">
        <f t="shared" si="1305"/>
        <v>66.75516105025892</v>
      </c>
      <c r="AK75" s="82">
        <f t="shared" si="1305"/>
        <v>72.852734453933749</v>
      </c>
      <c r="AL75" s="82">
        <f t="shared" si="1305"/>
        <v>75.881498845873537</v>
      </c>
      <c r="AM75" s="82">
        <f t="shared" si="1305"/>
        <v>83.444152356141558</v>
      </c>
      <c r="AN75" s="82">
        <f t="shared" si="1305"/>
        <v>90.606708761816108</v>
      </c>
      <c r="AO75" s="82">
        <f t="shared" si="1305"/>
        <v>97.290137065691084</v>
      </c>
      <c r="AP75" s="82">
        <f t="shared" si="1305"/>
        <v>104.80356815967919</v>
      </c>
      <c r="AQ75" s="101">
        <f t="shared" si="1305"/>
        <v>113.01009659297442</v>
      </c>
      <c r="AR75" s="82">
        <f t="shared" si="1305"/>
        <v>122.090101915362</v>
      </c>
      <c r="AS75" s="82">
        <f t="shared" si="1305"/>
        <v>134.83079815892498</v>
      </c>
      <c r="AT75" s="82">
        <f t="shared" si="1305"/>
        <v>146.97569108364729</v>
      </c>
      <c r="AU75" s="82">
        <f t="shared" si="1305"/>
        <v>160.51712738402642</v>
      </c>
      <c r="AV75" s="82">
        <f t="shared" si="1305"/>
        <v>175.18115457056581</v>
      </c>
      <c r="AW75" s="82">
        <f t="shared" si="1305"/>
        <v>190.41089246346988</v>
      </c>
      <c r="AX75" s="82">
        <f t="shared" si="1305"/>
        <v>206.35211946381466</v>
      </c>
      <c r="AY75" s="82">
        <f t="shared" si="1305"/>
        <v>223.096375715557</v>
      </c>
      <c r="AZ75" s="82">
        <f t="shared" si="1305"/>
        <v>240.64534147237006</v>
      </c>
      <c r="BA75" s="82">
        <f t="shared" si="1305"/>
        <v>260.62056513685997</v>
      </c>
      <c r="BB75" s="82">
        <f t="shared" si="1305"/>
        <v>282.19546096825036</v>
      </c>
      <c r="BC75" s="82">
        <f t="shared" si="1305"/>
        <v>305.71675152338707</v>
      </c>
      <c r="BD75" s="82">
        <f t="shared" si="1305"/>
        <v>331.21814583176382</v>
      </c>
      <c r="BE75" s="82">
        <f t="shared" si="1305"/>
        <v>358.60523476377944</v>
      </c>
      <c r="BF75" s="82">
        <f t="shared" si="1305"/>
        <v>387.83723245921351</v>
      </c>
      <c r="BG75" s="82">
        <f t="shared" si="1305"/>
        <v>418.93841228522859</v>
      </c>
      <c r="BH75" s="82">
        <f t="shared" si="1305"/>
        <v>451.53205865324128</v>
      </c>
      <c r="BI75" s="82">
        <f t="shared" si="1305"/>
        <v>485.84982485378021</v>
      </c>
    </row>
    <row r="76" spans="1:61" s="115" customFormat="1" x14ac:dyDescent="0.25">
      <c r="A76" s="114"/>
      <c r="B76" s="115" t="s">
        <v>122</v>
      </c>
      <c r="C76" s="116"/>
      <c r="D76" s="116">
        <f t="shared" ref="D76:H76" si="1306">(D75-C75)/C75</f>
        <v>0.25000000000000006</v>
      </c>
      <c r="E76" s="116">
        <f t="shared" si="1306"/>
        <v>0.24999999999999983</v>
      </c>
      <c r="F76" s="116">
        <f t="shared" si="1306"/>
        <v>0.25</v>
      </c>
      <c r="G76" s="116">
        <f t="shared" si="1306"/>
        <v>0.24999999999999989</v>
      </c>
      <c r="H76" s="116">
        <f t="shared" si="1306"/>
        <v>0.24999999999999992</v>
      </c>
      <c r="I76" s="116">
        <f>(I75-H75)/H75</f>
        <v>0.25000000000000028</v>
      </c>
      <c r="J76" s="116">
        <f t="shared" ref="E76:R76" si="1307">(J75-I75)/J75</f>
        <v>0.12872995064479195</v>
      </c>
      <c r="K76" s="116">
        <f t="shared" si="1307"/>
        <v>0.13860859182523216</v>
      </c>
      <c r="L76" s="116">
        <f t="shared" si="1307"/>
        <v>0.14767453977348732</v>
      </c>
      <c r="M76" s="116">
        <f t="shared" si="1307"/>
        <v>0.15582832879395958</v>
      </c>
      <c r="N76" s="116">
        <f t="shared" si="1307"/>
        <v>0.16302961954536332</v>
      </c>
      <c r="O76" s="116">
        <f t="shared" si="1307"/>
        <v>0.16928827134343788</v>
      </c>
      <c r="P76" s="116">
        <f t="shared" si="1307"/>
        <v>0.1842547290029197</v>
      </c>
      <c r="Q76" s="116">
        <f t="shared" si="1307"/>
        <v>0.19715937225689906</v>
      </c>
      <c r="R76" s="116">
        <f t="shared" si="1307"/>
        <v>0.19772102408330433</v>
      </c>
      <c r="S76" s="116">
        <f>(S75-R75)/S75</f>
        <v>0.19817265479092069</v>
      </c>
      <c r="T76" s="116">
        <f>(T75-S75)/T75</f>
        <v>0.19853544758990652</v>
      </c>
      <c r="U76" s="116">
        <f t="shared" ref="U76:AS76" si="1308">(U75-T75)/U75</f>
        <v>0.19882663962415872</v>
      </c>
      <c r="V76" s="116">
        <f t="shared" si="1308"/>
        <v>0.19906020898578936</v>
      </c>
      <c r="W76" s="146">
        <f t="shared" si="1308"/>
        <v>0.1972610437060712</v>
      </c>
      <c r="X76" s="116">
        <f t="shared" si="1308"/>
        <v>0.14543785978796372</v>
      </c>
      <c r="Y76" s="116">
        <f t="shared" si="1308"/>
        <v>0.14644550659033789</v>
      </c>
      <c r="Z76" s="116">
        <f t="shared" si="1308"/>
        <v>0.14842528013926728</v>
      </c>
      <c r="AA76" s="116">
        <f t="shared" si="1308"/>
        <v>7.6455716218352898E-2</v>
      </c>
      <c r="AB76" s="116">
        <f t="shared" si="1308"/>
        <v>8.3588190805856957E-2</v>
      </c>
      <c r="AC76" s="116">
        <f t="shared" si="1308"/>
        <v>9.1287342164051655E-2</v>
      </c>
      <c r="AD76" s="146">
        <f t="shared" si="1308"/>
        <v>9.9424528599175999E-2</v>
      </c>
      <c r="AE76" s="116">
        <f t="shared" si="1308"/>
        <v>0.13068790807335484</v>
      </c>
      <c r="AF76" s="116">
        <f t="shared" si="1308"/>
        <v>5.1545113778993047E-2</v>
      </c>
      <c r="AG76" s="116">
        <f t="shared" si="1308"/>
        <v>5.872971791305949E-2</v>
      </c>
      <c r="AH76" s="116">
        <f t="shared" si="1308"/>
        <v>0.10803689261992765</v>
      </c>
      <c r="AI76" s="116">
        <f t="shared" si="1308"/>
        <v>0.1003882674037176</v>
      </c>
      <c r="AJ76" s="146">
        <f t="shared" si="1308"/>
        <v>9.3873116539852891E-2</v>
      </c>
      <c r="AK76" s="116">
        <f t="shared" si="1308"/>
        <v>8.369724828284171E-2</v>
      </c>
      <c r="AL76" s="116">
        <f t="shared" si="1308"/>
        <v>3.9914398608436201E-2</v>
      </c>
      <c r="AM76" s="116">
        <f t="shared" si="1308"/>
        <v>9.0631318034012046E-2</v>
      </c>
      <c r="AN76" s="116">
        <f t="shared" si="1308"/>
        <v>7.9051060385641414E-2</v>
      </c>
      <c r="AO76" s="116">
        <f t="shared" si="1308"/>
        <v>6.8695846315462286E-2</v>
      </c>
      <c r="AP76" s="116">
        <f t="shared" si="1308"/>
        <v>7.1690603916658699E-2</v>
      </c>
      <c r="AQ76" s="146">
        <f t="shared" si="1308"/>
        <v>7.2617657012120584E-2</v>
      </c>
      <c r="AR76" s="116">
        <f t="shared" si="1308"/>
        <v>7.4371346898229468E-2</v>
      </c>
      <c r="AS76" s="116">
        <f t="shared" si="1308"/>
        <v>9.4493961450450872E-2</v>
      </c>
      <c r="AT76" s="116">
        <f t="shared" ref="AT76" si="1309">(AT75-AS75)/AT75</f>
        <v>8.2631983800711448E-2</v>
      </c>
      <c r="AU76" s="116">
        <f t="shared" ref="AU76" si="1310">(AU75-AT75)/AU75</f>
        <v>8.4361317206868264E-2</v>
      </c>
      <c r="AV76" s="116">
        <f t="shared" ref="AV76" si="1311">(AV75-AU75)/AV75</f>
        <v>8.3707789359456913E-2</v>
      </c>
      <c r="AW76" s="116">
        <f t="shared" ref="AW76" si="1312">(AW75-AV75)/AW75</f>
        <v>7.9983543461547915E-2</v>
      </c>
      <c r="AX76" s="116">
        <f t="shared" ref="AX76" si="1313">(AX75-AW75)/AX75</f>
        <v>7.7252547934891419E-2</v>
      </c>
      <c r="AY76" s="116">
        <f t="shared" ref="AY76" si="1314">(AY75-AX75)/AY75</f>
        <v>7.505391424686747E-2</v>
      </c>
      <c r="AZ76" s="116">
        <f t="shared" ref="AZ76" si="1315">(AZ75-AY75)/AZ75</f>
        <v>7.2924602028200752E-2</v>
      </c>
      <c r="BA76" s="116">
        <f t="shared" ref="BA76" si="1316">(BA75-AZ75)/BA75</f>
        <v>7.6644848245188524E-2</v>
      </c>
      <c r="BB76" s="116">
        <f t="shared" ref="BB76" si="1317">(BB75-BA75)/BB75</f>
        <v>7.6453730890511273E-2</v>
      </c>
      <c r="BC76" s="116">
        <f t="shared" ref="BC76" si="1318">(BC75-BB75)/BC75</f>
        <v>7.6938180318644911E-2</v>
      </c>
      <c r="BD76" s="116">
        <f t="shared" ref="BD76" si="1319">(BD75-BC75)/BD75</f>
        <v>7.699274520222002E-2</v>
      </c>
      <c r="BE76" s="116">
        <f t="shared" ref="BE76" si="1320">(BE75-BD75)/BE75</f>
        <v>7.6371135379705343E-2</v>
      </c>
      <c r="BF76" s="116">
        <f t="shared" ref="BF76" si="1321">(BF75-BE75)/BF75</f>
        <v>7.5371819023353381E-2</v>
      </c>
      <c r="BG76" s="116">
        <f t="shared" ref="BG76" si="1322">(BG75-BF75)/BG75</f>
        <v>7.4238071549381501E-2</v>
      </c>
      <c r="BH76" s="116">
        <f t="shared" ref="BH76" si="1323">(BH75-BG75)/BH75</f>
        <v>7.2184567503862027E-2</v>
      </c>
      <c r="BI76" s="116">
        <f t="shared" ref="BI76" si="1324">(BI75-BH75)/BI75</f>
        <v>7.0634513886810787E-2</v>
      </c>
    </row>
    <row r="77" spans="1:61" s="115" customFormat="1" x14ac:dyDescent="0.25">
      <c r="A77" s="114"/>
      <c r="B77" s="65" t="s">
        <v>49</v>
      </c>
      <c r="C77" s="116"/>
      <c r="D77" s="116"/>
      <c r="E77" s="116"/>
      <c r="F77" s="116"/>
      <c r="G77" s="116"/>
      <c r="H77" s="116"/>
      <c r="I77" s="116"/>
      <c r="J77" s="114">
        <f>((J14-I14)*1000000)/$B$5</f>
        <v>2.369100295434841</v>
      </c>
      <c r="K77" s="114">
        <f t="shared" ref="K77:BI77" si="1325">((K14-J14)*1000000)/$B$5</f>
        <v>2.9613753692935521</v>
      </c>
      <c r="L77" s="114">
        <f t="shared" si="1325"/>
        <v>3.7017192116169402</v>
      </c>
      <c r="M77" s="114">
        <f t="shared" si="1325"/>
        <v>4.6271490145211738</v>
      </c>
      <c r="N77" s="114">
        <f t="shared" si="1325"/>
        <v>5.7839362681514723</v>
      </c>
      <c r="O77" s="114">
        <f t="shared" si="1325"/>
        <v>7.2299203351893349</v>
      </c>
      <c r="P77" s="114">
        <f t="shared" si="1325"/>
        <v>9.6465211300977849</v>
      </c>
      <c r="Q77" s="114">
        <f t="shared" si="1325"/>
        <v>12.857015329678218</v>
      </c>
      <c r="R77" s="114">
        <f t="shared" si="1325"/>
        <v>16.071269162097764</v>
      </c>
      <c r="S77" s="114">
        <f t="shared" si="1325"/>
        <v>20.089086452622226</v>
      </c>
      <c r="T77" s="114">
        <f t="shared" si="1325"/>
        <v>25.111358065777786</v>
      </c>
      <c r="U77" s="114">
        <f t="shared" si="1325"/>
        <v>31.389197582222202</v>
      </c>
      <c r="V77" s="114">
        <f t="shared" si="1325"/>
        <v>39.236496977777762</v>
      </c>
      <c r="W77" s="114">
        <f t="shared" si="1325"/>
        <v>48.43650051111107</v>
      </c>
      <c r="X77" s="114">
        <f t="shared" si="1325"/>
        <v>41.789315574291287</v>
      </c>
      <c r="Y77" s="114">
        <f t="shared" si="1325"/>
        <v>49.298372388895331</v>
      </c>
      <c r="Z77" s="114">
        <f t="shared" si="1325"/>
        <v>58.673452947390409</v>
      </c>
      <c r="AA77" s="114">
        <f t="shared" si="1325"/>
        <v>32.725478580046307</v>
      </c>
      <c r="AB77" s="114">
        <f t="shared" si="1325"/>
        <v>39.04184148098409</v>
      </c>
      <c r="AC77" s="114">
        <f t="shared" si="1325"/>
        <v>46.921226253097679</v>
      </c>
      <c r="AD77" s="114">
        <f t="shared" si="1325"/>
        <v>56.745603251374376</v>
      </c>
      <c r="AE77" s="114">
        <f t="shared" si="1325"/>
        <v>85.802187931302058</v>
      </c>
      <c r="AF77" s="114">
        <f t="shared" si="1325"/>
        <v>35.680734054683619</v>
      </c>
      <c r="AG77" s="114">
        <f t="shared" si="1325"/>
        <v>43.190660482307209</v>
      </c>
      <c r="AH77" s="114">
        <f t="shared" si="1325"/>
        <v>89.075265021709242</v>
      </c>
      <c r="AI77" s="114">
        <f t="shared" si="1325"/>
        <v>92.005308686158301</v>
      </c>
      <c r="AJ77" s="114">
        <f t="shared" si="1325"/>
        <v>94.947197165266729</v>
      </c>
      <c r="AK77" s="114">
        <f t="shared" si="1325"/>
        <v>92.38747581325498</v>
      </c>
      <c r="AL77" s="114">
        <f t="shared" si="1325"/>
        <v>45.890369574845273</v>
      </c>
      <c r="AM77" s="114">
        <f t="shared" si="1325"/>
        <v>114.58565924648516</v>
      </c>
      <c r="AN77" s="114">
        <f t="shared" si="1325"/>
        <v>108.52358190415985</v>
      </c>
      <c r="AO77" s="114">
        <f t="shared" si="1325"/>
        <v>101.2640652102269</v>
      </c>
      <c r="AP77" s="114">
        <f t="shared" si="1325"/>
        <v>113.83986506042581</v>
      </c>
      <c r="AQ77" s="114">
        <f t="shared" si="1325"/>
        <v>124.34133989841263</v>
      </c>
      <c r="AR77" s="114">
        <f t="shared" si="1325"/>
        <v>137.57583821799361</v>
      </c>
      <c r="AS77" s="114">
        <f t="shared" si="1325"/>
        <v>193.04085217519665</v>
      </c>
      <c r="AT77" s="114">
        <f t="shared" si="1325"/>
        <v>184.01352916245929</v>
      </c>
      <c r="AU77" s="114">
        <f t="shared" si="1325"/>
        <v>205.17327727847172</v>
      </c>
      <c r="AV77" s="114">
        <f t="shared" si="1325"/>
        <v>222.18223009908161</v>
      </c>
      <c r="AW77" s="114">
        <f t="shared" si="1325"/>
        <v>230.75360443794045</v>
      </c>
      <c r="AX77" s="114">
        <f t="shared" si="1325"/>
        <v>241.53374242946637</v>
      </c>
      <c r="AY77" s="114">
        <f t="shared" si="1325"/>
        <v>253.70085229912641</v>
      </c>
      <c r="AZ77" s="114">
        <f t="shared" si="1325"/>
        <v>265.89342055777365</v>
      </c>
      <c r="BA77" s="114">
        <f t="shared" si="1325"/>
        <v>302.65490400742277</v>
      </c>
      <c r="BB77" s="114">
        <f t="shared" si="1325"/>
        <v>326.89236108167262</v>
      </c>
      <c r="BC77" s="114">
        <f t="shared" si="1325"/>
        <v>356.38319022934417</v>
      </c>
      <c r="BD77" s="114">
        <f t="shared" si="1325"/>
        <v>386.38476224813252</v>
      </c>
      <c r="BE77" s="114">
        <f t="shared" si="1325"/>
        <v>414.95589290932753</v>
      </c>
      <c r="BF77" s="114">
        <f t="shared" si="1325"/>
        <v>442.90905599142536</v>
      </c>
      <c r="BG77" s="114">
        <f t="shared" si="1325"/>
        <v>471.22999736386492</v>
      </c>
      <c r="BH77" s="114">
        <f t="shared" si="1325"/>
        <v>493.843126788071</v>
      </c>
      <c r="BI77" s="114">
        <f t="shared" si="1325"/>
        <v>519.96615455362007</v>
      </c>
    </row>
    <row r="78" spans="1:61" s="83" customFormat="1" x14ac:dyDescent="0.25">
      <c r="B78" s="83" t="s">
        <v>20</v>
      </c>
      <c r="C78" s="83">
        <f>C64</f>
        <v>0</v>
      </c>
      <c r="D78" s="83">
        <f t="shared" ref="D78:BI78" si="1326">D64</f>
        <v>0</v>
      </c>
      <c r="E78" s="83">
        <f t="shared" si="1326"/>
        <v>0</v>
      </c>
      <c r="F78" s="83">
        <f t="shared" si="1326"/>
        <v>0</v>
      </c>
      <c r="G78" s="83">
        <f t="shared" si="1326"/>
        <v>0</v>
      </c>
      <c r="H78" s="83">
        <f t="shared" si="1326"/>
        <v>0</v>
      </c>
      <c r="I78" s="83">
        <f t="shared" si="1326"/>
        <v>1.9000000000000003E-2</v>
      </c>
      <c r="J78" s="83">
        <f t="shared" si="1326"/>
        <v>3.4852670688344169E-2</v>
      </c>
      <c r="K78" s="83">
        <f t="shared" si="1326"/>
        <v>5.4668509048774384E-2</v>
      </c>
      <c r="L78" s="83">
        <f t="shared" si="1326"/>
        <v>7.9438306999312147E-2</v>
      </c>
      <c r="M78" s="83">
        <f t="shared" si="1326"/>
        <v>0.11040055443748434</v>
      </c>
      <c r="N78" s="83">
        <f t="shared" si="1326"/>
        <v>0.14910336373519956</v>
      </c>
      <c r="O78" s="83">
        <f t="shared" si="1326"/>
        <v>0.19748187535734363</v>
      </c>
      <c r="P78" s="83">
        <f t="shared" si="1326"/>
        <v>0.2579550148850237</v>
      </c>
      <c r="Q78" s="83">
        <f t="shared" si="1326"/>
        <v>0.27903242372456721</v>
      </c>
      <c r="R78" s="83">
        <f t="shared" si="1326"/>
        <v>0.30537918477399656</v>
      </c>
      <c r="S78" s="83">
        <f t="shared" si="1326"/>
        <v>0.33831263608578327</v>
      </c>
      <c r="T78" s="83">
        <f t="shared" si="1326"/>
        <v>0.37947945022551666</v>
      </c>
      <c r="U78" s="83">
        <f t="shared" si="1326"/>
        <v>0.43093796790018335</v>
      </c>
      <c r="V78" s="83">
        <f t="shared" si="1326"/>
        <v>0.49526111499351677</v>
      </c>
      <c r="W78" s="106">
        <f t="shared" si="1326"/>
        <v>0.61586701579351688</v>
      </c>
      <c r="X78" s="83">
        <f t="shared" si="1326"/>
        <v>0.76662439179351682</v>
      </c>
      <c r="Y78" s="83">
        <f t="shared" si="1326"/>
        <v>0.95507111179351667</v>
      </c>
      <c r="Z78" s="83">
        <f t="shared" si="1326"/>
        <v>1.1906295117935166</v>
      </c>
      <c r="AA78" s="83">
        <f t="shared" si="1326"/>
        <v>1.4850775117935169</v>
      </c>
      <c r="AB78" s="83">
        <f t="shared" si="1326"/>
        <v>1.8531375117935167</v>
      </c>
      <c r="AC78" s="83">
        <f t="shared" si="1326"/>
        <v>2.3132125117935169</v>
      </c>
      <c r="AD78" s="106">
        <f t="shared" si="1326"/>
        <v>2.8883062617935167</v>
      </c>
      <c r="AE78" s="83">
        <f t="shared" si="1326"/>
        <v>3.1954285612827342</v>
      </c>
      <c r="AF78" s="83">
        <f t="shared" si="1326"/>
        <v>3.5631988323717199</v>
      </c>
      <c r="AG78" s="83">
        <f t="shared" si="1326"/>
        <v>4.0067580037906936</v>
      </c>
      <c r="AH78" s="83">
        <f t="shared" si="1326"/>
        <v>4.3458636114704108</v>
      </c>
      <c r="AI78" s="83">
        <f t="shared" si="1326"/>
        <v>4.7595586032830379</v>
      </c>
      <c r="AJ78" s="106">
        <f t="shared" si="1326"/>
        <v>5.2664613385492567</v>
      </c>
      <c r="AK78" s="83">
        <f t="shared" si="1326"/>
        <v>5.8898289553832281</v>
      </c>
      <c r="AL78" s="83">
        <f t="shared" si="1326"/>
        <v>6.5305588762684987</v>
      </c>
      <c r="AM78" s="83">
        <f t="shared" si="1326"/>
        <v>7.0185146105764531</v>
      </c>
      <c r="AN78" s="83">
        <f t="shared" si="1326"/>
        <v>7.6270131396778051</v>
      </c>
      <c r="AO78" s="83">
        <f t="shared" si="1326"/>
        <v>8.3797446034817646</v>
      </c>
      <c r="AP78" s="83">
        <f t="shared" si="1326"/>
        <v>9.2244686945741403</v>
      </c>
      <c r="AQ78" s="106">
        <f t="shared" si="1326"/>
        <v>10.180106149875634</v>
      </c>
      <c r="AR78" s="83">
        <f t="shared" si="1326"/>
        <v>10.906858497135181</v>
      </c>
      <c r="AS78" s="83">
        <f t="shared" si="1326"/>
        <v>11.56684768428115</v>
      </c>
      <c r="AT78" s="83">
        <f t="shared" si="1326"/>
        <v>12.327090104057969</v>
      </c>
      <c r="AU78" s="83">
        <f t="shared" si="1326"/>
        <v>13.129113074820932</v>
      </c>
      <c r="AV78" s="83">
        <f t="shared" si="1326"/>
        <v>13.981104145090651</v>
      </c>
      <c r="AW78" s="83">
        <f t="shared" si="1326"/>
        <v>14.9344583261481</v>
      </c>
      <c r="AX78" s="83">
        <f t="shared" si="1326"/>
        <v>15.992301725707296</v>
      </c>
      <c r="AY78" s="83">
        <f t="shared" si="1326"/>
        <v>17.157766888922186</v>
      </c>
      <c r="AZ78" s="83">
        <f t="shared" si="1326"/>
        <v>18.433988578490698</v>
      </c>
      <c r="BA78" s="83">
        <f t="shared" si="1326"/>
        <v>19.76527528485256</v>
      </c>
      <c r="BB78" s="83">
        <f t="shared" si="1326"/>
        <v>21.231187227724611</v>
      </c>
      <c r="BC78" s="83">
        <f t="shared" si="1326"/>
        <v>22.826376302320718</v>
      </c>
      <c r="BD78" s="83">
        <f t="shared" si="1326"/>
        <v>24.544878716882305</v>
      </c>
      <c r="BE78" s="83">
        <f t="shared" si="1326"/>
        <v>26.40136221102971</v>
      </c>
      <c r="BF78" s="83">
        <f t="shared" si="1326"/>
        <v>28.408198293643729</v>
      </c>
      <c r="BG78" s="83">
        <f t="shared" si="1326"/>
        <v>30.57483468944617</v>
      </c>
      <c r="BH78" s="83">
        <f t="shared" si="1326"/>
        <v>32.964404266471426</v>
      </c>
      <c r="BI78" s="83">
        <f t="shared" si="1326"/>
        <v>35.568062504639315</v>
      </c>
    </row>
    <row r="79" spans="1:61" s="156" customFormat="1" x14ac:dyDescent="0.25">
      <c r="A79" s="156" t="s">
        <v>145</v>
      </c>
      <c r="B79" s="156" t="s">
        <v>123</v>
      </c>
      <c r="I79" s="157"/>
      <c r="J79" s="158">
        <f>J64/D75</f>
        <v>0.10050451290357906</v>
      </c>
      <c r="K79" s="158">
        <f>K64/E75</f>
        <v>0.12611789603714899</v>
      </c>
      <c r="L79" s="158">
        <f t="shared" ref="L79:AU79" si="1327">L64/F75</f>
        <v>0.1466086025440049</v>
      </c>
      <c r="M79" s="158">
        <f t="shared" si="1327"/>
        <v>0.16300116774948964</v>
      </c>
      <c r="N79" s="158">
        <f t="shared" si="1327"/>
        <v>0.17611521991387741</v>
      </c>
      <c r="O79" s="158">
        <f t="shared" si="1327"/>
        <v>0.18660646164538761</v>
      </c>
      <c r="P79" s="158">
        <f t="shared" si="1327"/>
        <v>0.21237148101093234</v>
      </c>
      <c r="Q79" s="158">
        <f t="shared" si="1327"/>
        <v>0.19788251773390006</v>
      </c>
      <c r="R79" s="158">
        <f t="shared" si="1327"/>
        <v>0.18458552835100378</v>
      </c>
      <c r="S79" s="158">
        <f t="shared" si="1327"/>
        <v>0.17262639879782088</v>
      </c>
      <c r="T79" s="158">
        <f t="shared" si="1327"/>
        <v>0.16206429462392777</v>
      </c>
      <c r="U79" s="158">
        <f t="shared" si="1327"/>
        <v>0.15288475521059364</v>
      </c>
      <c r="V79" s="158">
        <f t="shared" si="1327"/>
        <v>0.14333036890789935</v>
      </c>
      <c r="W79" s="158">
        <f t="shared" si="1327"/>
        <v>0.1430936212691051</v>
      </c>
      <c r="X79" s="158">
        <f t="shared" si="1327"/>
        <v>0.1429030091881936</v>
      </c>
      <c r="Y79" s="158">
        <f t="shared" si="1327"/>
        <v>0.14274973581680042</v>
      </c>
      <c r="Z79" s="158">
        <f t="shared" si="1327"/>
        <v>0.14262661204669361</v>
      </c>
      <c r="AA79" s="158">
        <f t="shared" si="1327"/>
        <v>0.14252778797636356</v>
      </c>
      <c r="AB79" s="158">
        <f t="shared" si="1327"/>
        <v>0.1424485197536596</v>
      </c>
      <c r="AC79" s="158">
        <f t="shared" si="1327"/>
        <v>0.14273818347461401</v>
      </c>
      <c r="AD79" s="158">
        <f t="shared" si="1327"/>
        <v>0.15230407485545758</v>
      </c>
      <c r="AE79" s="158">
        <f t="shared" si="1327"/>
        <v>0.14382310044970834</v>
      </c>
      <c r="AF79" s="158">
        <f t="shared" si="1327"/>
        <v>0.13657221460204477</v>
      </c>
      <c r="AG79" s="158">
        <f t="shared" si="1327"/>
        <v>0.14183164245620319</v>
      </c>
      <c r="AH79" s="158">
        <f t="shared" si="1327"/>
        <v>0.14097652089674095</v>
      </c>
      <c r="AI79" s="158">
        <f t="shared" si="1327"/>
        <v>0.14030202916153059</v>
      </c>
      <c r="AJ79" s="158">
        <f t="shared" si="1327"/>
        <v>0.13980937301059276</v>
      </c>
      <c r="AK79" s="158">
        <f t="shared" si="1327"/>
        <v>0.1359238887490761</v>
      </c>
      <c r="AL79" s="158">
        <f t="shared" si="1327"/>
        <v>0.14294209263955782</v>
      </c>
      <c r="AM79" s="158">
        <f t="shared" si="1327"/>
        <v>0.14460034935614496</v>
      </c>
      <c r="AN79" s="158">
        <f t="shared" si="1327"/>
        <v>0.14016046198298077</v>
      </c>
      <c r="AO79" s="158">
        <f t="shared" si="1327"/>
        <v>0.13853417380688818</v>
      </c>
      <c r="AP79" s="158">
        <f t="shared" si="1327"/>
        <v>0.13818360332662791</v>
      </c>
      <c r="AQ79" s="158">
        <f t="shared" si="1327"/>
        <v>0.13973540219430913</v>
      </c>
      <c r="AR79" s="158">
        <f t="shared" si="1327"/>
        <v>0.14373541196502473</v>
      </c>
      <c r="AS79" s="158">
        <f t="shared" si="1327"/>
        <v>0.13861783429608798</v>
      </c>
      <c r="AT79" s="158">
        <f t="shared" si="1327"/>
        <v>0.13605052288636829</v>
      </c>
      <c r="AU79" s="158">
        <f t="shared" si="1327"/>
        <v>0.13494803759970087</v>
      </c>
      <c r="AV79" s="158">
        <f t="shared" ref="AV79" si="1328">AV64/AP75</f>
        <v>0.13340294028719496</v>
      </c>
      <c r="AW79" s="158">
        <f t="shared" ref="AW79" si="1329">AW64/AQ75</f>
        <v>0.13215154022863246</v>
      </c>
      <c r="AX79" s="158">
        <f t="shared" ref="AX79" si="1330">AX64/AR75</f>
        <v>0.1309877006802225</v>
      </c>
      <c r="AY79" s="158">
        <f t="shared" ref="AY79" si="1331">AY64/AS75</f>
        <v>0.1272540630420235</v>
      </c>
      <c r="AZ79" s="158">
        <f t="shared" ref="AZ79" si="1332">AZ64/AT75</f>
        <v>0.12542202348277776</v>
      </c>
      <c r="BA79" s="158">
        <f t="shared" ref="BA79" si="1333">BA64/AU75</f>
        <v>0.12313499255170116</v>
      </c>
      <c r="BB79" s="158">
        <f t="shared" ref="BB79" si="1334">BB64/AV75</f>
        <v>0.12119561193537141</v>
      </c>
      <c r="BC79" s="158">
        <f t="shared" ref="BC79" si="1335">BC64/AW75</f>
        <v>0.1198795720507425</v>
      </c>
      <c r="BD79" s="158">
        <f t="shared" ref="BD79" si="1336">BD64/AX75</f>
        <v>0.11894657918057598</v>
      </c>
      <c r="BE79" s="158">
        <f t="shared" ref="BE79" si="1337">BE64/AY75</f>
        <v>0.11834061457229081</v>
      </c>
      <c r="BF79" s="158">
        <f t="shared" ref="BF79" si="1338">BF64/AZ75</f>
        <v>0.11805006537766469</v>
      </c>
      <c r="BG79" s="158">
        <f t="shared" ref="BG79" si="1339">BG64/BA75</f>
        <v>0.11731551066735801</v>
      </c>
      <c r="BH79" s="158">
        <f t="shared" ref="BH79" si="1340">BH64/BB75</f>
        <v>0.11681408394510014</v>
      </c>
      <c r="BI79" s="158">
        <f t="shared" ref="BI79" si="1341">BI64/BC75</f>
        <v>0.11634319129522214</v>
      </c>
    </row>
    <row r="81" spans="1:61" x14ac:dyDescent="0.25">
      <c r="A81" t="s">
        <v>144</v>
      </c>
      <c r="D81" s="1">
        <f t="shared" ref="D81:H81" si="1342">(D16-C16)/C16</f>
        <v>0.25000000000000022</v>
      </c>
      <c r="E81" s="1">
        <f t="shared" si="1342"/>
        <v>0.24999999999999989</v>
      </c>
      <c r="F81" s="1">
        <f t="shared" si="1342"/>
        <v>0.24999999999999997</v>
      </c>
      <c r="G81" s="1">
        <f t="shared" si="1342"/>
        <v>0.25000000000000017</v>
      </c>
      <c r="H81" s="1">
        <f t="shared" si="1342"/>
        <v>0.24999999999999994</v>
      </c>
      <c r="I81" s="1">
        <f>(I16-H16)/H16</f>
        <v>0.24999999999999989</v>
      </c>
      <c r="J81" s="1">
        <f t="shared" ref="J81:AD81" si="1343">(J16-I16)/I16</f>
        <v>0.17068034073217037</v>
      </c>
      <c r="K81" s="1">
        <f t="shared" si="1343"/>
        <v>0.172619749806523</v>
      </c>
      <c r="L81" s="1">
        <f t="shared" si="1343"/>
        <v>0.17576770215213372</v>
      </c>
      <c r="M81" s="1">
        <f t="shared" si="1343"/>
        <v>8.980534447047836E-2</v>
      </c>
      <c r="N81" s="1">
        <f t="shared" si="1343"/>
        <v>9.8936640845191881E-2</v>
      </c>
      <c r="O81" s="1">
        <f t="shared" si="1343"/>
        <v>0.10879811891212209</v>
      </c>
      <c r="P81" s="1">
        <f t="shared" si="1343"/>
        <v>0.11923184626750448</v>
      </c>
      <c r="Q81" s="1">
        <f t="shared" si="1343"/>
        <v>0.14124677971435412</v>
      </c>
      <c r="R81" s="1">
        <f t="shared" si="1343"/>
        <v>5.178253486351491E-2</v>
      </c>
      <c r="S81" s="1">
        <f t="shared" si="1343"/>
        <v>5.9042971388883932E-2</v>
      </c>
      <c r="T81" s="1">
        <f t="shared" si="1343"/>
        <v>0.11352725557566742</v>
      </c>
      <c r="U81" s="1">
        <f t="shared" si="1343"/>
        <v>0.10523505256897048</v>
      </c>
      <c r="V81" s="1">
        <f t="shared" si="1343"/>
        <v>9.8196738131517608E-2</v>
      </c>
      <c r="W81" s="153">
        <f t="shared" si="1343"/>
        <v>9.2134903237972313E-2</v>
      </c>
      <c r="X81" s="1">
        <f t="shared" si="1343"/>
        <v>4.2277232086991336E-2</v>
      </c>
      <c r="Y81" s="1">
        <f t="shared" si="1343"/>
        <v>9.8686427759237624E-2</v>
      </c>
      <c r="Z81" s="1">
        <f t="shared" si="1343"/>
        <v>8.6136997308560115E-2</v>
      </c>
      <c r="AA81" s="1">
        <f t="shared" si="1343"/>
        <v>7.5238605436272157E-2</v>
      </c>
      <c r="AB81" s="1">
        <f t="shared" si="1343"/>
        <v>7.8642405759855483E-2</v>
      </c>
      <c r="AC81" s="1">
        <f t="shared" si="1343"/>
        <v>7.9781337487933424E-2</v>
      </c>
      <c r="AD81" s="153">
        <f t="shared" si="1343"/>
        <v>7.8804344495428058E-2</v>
      </c>
      <c r="AE81" s="1">
        <f t="shared" ref="AE81:BI81" si="1344">(AE16-AD16)/AD16</f>
        <v>0.1023622871220492</v>
      </c>
      <c r="AF81" s="1">
        <f t="shared" si="1344"/>
        <v>8.9238387920204706E-2</v>
      </c>
      <c r="AG81" s="1">
        <f t="shared" si="1344"/>
        <v>9.0827453680853126E-2</v>
      </c>
      <c r="AH81" s="1">
        <f t="shared" si="1344"/>
        <v>8.9744232374423388E-2</v>
      </c>
      <c r="AI81" s="1">
        <f t="shared" si="1344"/>
        <v>8.5646088962842107E-2</v>
      </c>
      <c r="AJ81" s="1">
        <f t="shared" si="1344"/>
        <v>8.2614512239235993E-2</v>
      </c>
      <c r="AK81" s="1">
        <f t="shared" si="1344"/>
        <v>8.0124746126598187E-2</v>
      </c>
      <c r="AL81" s="1">
        <f t="shared" si="1344"/>
        <v>7.7746456514725504E-2</v>
      </c>
      <c r="AM81" s="1">
        <f t="shared" si="1344"/>
        <v>8.1349298757052629E-2</v>
      </c>
      <c r="AN81" s="1">
        <f t="shared" si="1344"/>
        <v>8.1368381836327039E-2</v>
      </c>
      <c r="AO81" s="1">
        <f t="shared" si="1344"/>
        <v>8.2054584867633479E-2</v>
      </c>
      <c r="AP81" s="1">
        <f t="shared" si="1344"/>
        <v>8.2009337788599049E-2</v>
      </c>
      <c r="AQ81" s="1">
        <f t="shared" si="1344"/>
        <v>8.1238879489891197E-2</v>
      </c>
      <c r="AR81" s="1">
        <f t="shared" si="1344"/>
        <v>8.0065932029251746E-2</v>
      </c>
      <c r="AS81" s="1">
        <f t="shared" si="1344"/>
        <v>7.8702118910927737E-2</v>
      </c>
      <c r="AT81" s="1">
        <f t="shared" si="1344"/>
        <v>7.6743272304750684E-2</v>
      </c>
      <c r="AU81" s="1">
        <f t="shared" si="1344"/>
        <v>7.491627173219044E-2</v>
      </c>
      <c r="AV81" s="1">
        <f t="shared" si="1344"/>
        <v>7.3257642235770193E-2</v>
      </c>
      <c r="AW81" s="1">
        <f t="shared" si="1344"/>
        <v>7.1954384334285373E-2</v>
      </c>
      <c r="AX81" s="1">
        <f t="shared" si="1344"/>
        <v>7.0764318055764538E-2</v>
      </c>
      <c r="AY81" s="1">
        <f t="shared" si="1344"/>
        <v>6.9557543404560218E-2</v>
      </c>
      <c r="AZ81" s="1">
        <f t="shared" si="1344"/>
        <v>6.8284202345742992E-2</v>
      </c>
      <c r="BA81" s="1">
        <f t="shared" si="1344"/>
        <v>6.6439959176474384E-2</v>
      </c>
      <c r="BB81" s="1">
        <f t="shared" si="1344"/>
        <v>6.4352081433888736E-2</v>
      </c>
      <c r="BC81" s="1">
        <f t="shared" si="1344"/>
        <v>6.1957509170064956E-2</v>
      </c>
      <c r="BD81" s="1">
        <f t="shared" si="1344"/>
        <v>5.9306118750449457E-2</v>
      </c>
      <c r="BE81" s="1">
        <f t="shared" si="1344"/>
        <v>5.6557027685983918E-2</v>
      </c>
      <c r="BF81" s="1">
        <f t="shared" si="1344"/>
        <v>5.3745644607820872E-2</v>
      </c>
      <c r="BG81" s="1">
        <f t="shared" si="1344"/>
        <v>5.0879679996212131E-2</v>
      </c>
      <c r="BH81" s="1">
        <f t="shared" si="1344"/>
        <v>4.7961368502322653E-2</v>
      </c>
      <c r="BI81" s="1">
        <f t="shared" si="1344"/>
        <v>4.48165053224414E-2</v>
      </c>
    </row>
    <row r="82" spans="1:61" x14ac:dyDescent="0.25">
      <c r="A82" t="s">
        <v>142</v>
      </c>
      <c r="D82" s="1">
        <f t="shared" ref="D82:H82" si="1345">(D27-C27)/C27</f>
        <v>0.25000000000000017</v>
      </c>
      <c r="E82" s="1">
        <f t="shared" si="1345"/>
        <v>0.24999999999999989</v>
      </c>
      <c r="F82" s="1">
        <f t="shared" si="1345"/>
        <v>0.25</v>
      </c>
      <c r="G82" s="1">
        <f t="shared" si="1345"/>
        <v>0.24999999999999997</v>
      </c>
      <c r="H82" s="1">
        <f t="shared" si="1345"/>
        <v>0.24999999999999997</v>
      </c>
      <c r="I82" s="1">
        <f>(I27-H27)/H27</f>
        <v>0.24999999999999994</v>
      </c>
      <c r="J82" s="1">
        <f t="shared" ref="J82:AD82" si="1346">(J27-I27)/I27</f>
        <v>0.19757119999999972</v>
      </c>
      <c r="K82" s="1">
        <f t="shared" si="1346"/>
        <v>0.20622072407886899</v>
      </c>
      <c r="L82" s="1">
        <f t="shared" si="1346"/>
        <v>0.21370541887798913</v>
      </c>
      <c r="M82" s="1">
        <f t="shared" si="1346"/>
        <v>0.22009605415162134</v>
      </c>
      <c r="N82" s="1">
        <f t="shared" si="1346"/>
        <v>0.22549049868112905</v>
      </c>
      <c r="O82" s="1">
        <f t="shared" si="1346"/>
        <v>0.23000025186221498</v>
      </c>
      <c r="P82" s="1">
        <f t="shared" si="1346"/>
        <v>0.23374004549388896</v>
      </c>
      <c r="Q82" s="1">
        <f t="shared" si="1346"/>
        <v>0.20458761483909191</v>
      </c>
      <c r="R82" s="1">
        <f t="shared" si="1346"/>
        <v>0.20108804530872401</v>
      </c>
      <c r="S82" s="1">
        <f t="shared" si="1346"/>
        <v>0.19990203028444933</v>
      </c>
      <c r="T82" s="1">
        <f t="shared" si="1346"/>
        <v>0.10008201735722294</v>
      </c>
      <c r="U82" s="1">
        <f t="shared" si="1346"/>
        <v>0.10922823010795475</v>
      </c>
      <c r="V82" s="1">
        <f t="shared" si="1346"/>
        <v>0.11900106887974302</v>
      </c>
      <c r="W82" s="153">
        <f t="shared" si="1346"/>
        <v>0.12922416176375365</v>
      </c>
      <c r="X82" s="1">
        <f t="shared" si="1346"/>
        <v>0.1517294581112521</v>
      </c>
      <c r="Y82" s="1">
        <f t="shared" si="1346"/>
        <v>5.5119306906553846E-2</v>
      </c>
      <c r="Z82" s="1">
        <f t="shared" si="1346"/>
        <v>6.2648839746586485E-2</v>
      </c>
      <c r="AA82" s="1">
        <f t="shared" si="1346"/>
        <v>0.12005182758799164</v>
      </c>
      <c r="AB82" s="1">
        <f t="shared" si="1346"/>
        <v>0.11063480927984826</v>
      </c>
      <c r="AC82" s="1">
        <f t="shared" si="1346"/>
        <v>0.10273343280316256</v>
      </c>
      <c r="AD82" s="153">
        <f t="shared" si="1346"/>
        <v>9.5994981695235224E-2</v>
      </c>
      <c r="AE82" s="1">
        <f t="shared" ref="AE82:BI82" si="1347">(AE27-AD27)/AD27</f>
        <v>4.3893338405772322E-2</v>
      </c>
      <c r="AF82" s="1">
        <f t="shared" si="1347"/>
        <v>0.10230023251260514</v>
      </c>
      <c r="AG82" s="1">
        <f t="shared" si="1347"/>
        <v>8.8998519283951485E-2</v>
      </c>
      <c r="AH82" s="1">
        <f t="shared" si="1347"/>
        <v>7.7533806862102372E-2</v>
      </c>
      <c r="AI82" s="1">
        <f t="shared" si="1347"/>
        <v>8.0868819910767761E-2</v>
      </c>
      <c r="AJ82" s="1">
        <f t="shared" si="1347"/>
        <v>8.1871006425111331E-2</v>
      </c>
      <c r="AK82" s="1">
        <f t="shared" si="1347"/>
        <v>8.0712223606545966E-2</v>
      </c>
      <c r="AL82" s="1">
        <f t="shared" si="1347"/>
        <v>0.10465542733070972</v>
      </c>
      <c r="AM82" s="1">
        <f t="shared" si="1347"/>
        <v>9.1048125122135282E-2</v>
      </c>
      <c r="AN82" s="1">
        <f t="shared" si="1347"/>
        <v>9.2515704735039353E-2</v>
      </c>
      <c r="AO82" s="1">
        <f t="shared" si="1347"/>
        <v>9.1271090726668128E-2</v>
      </c>
      <c r="AP82" s="1">
        <f t="shared" si="1347"/>
        <v>8.6981352800261008E-2</v>
      </c>
      <c r="AQ82" s="1">
        <f t="shared" si="1347"/>
        <v>8.3799445256468444E-2</v>
      </c>
      <c r="AR82" s="1">
        <f t="shared" si="1347"/>
        <v>8.1185110676344069E-2</v>
      </c>
      <c r="AS82" s="1">
        <f t="shared" si="1347"/>
        <v>7.8698088610897318E-2</v>
      </c>
      <c r="AT82" s="1">
        <f t="shared" si="1347"/>
        <v>8.2272385218920441E-2</v>
      </c>
      <c r="AU82" s="1">
        <f t="shared" si="1347"/>
        <v>8.2221497016871647E-2</v>
      </c>
      <c r="AV82" s="1">
        <f t="shared" si="1347"/>
        <v>8.2849532805073775E-2</v>
      </c>
      <c r="AW82" s="1">
        <f t="shared" si="1347"/>
        <v>8.2743058917850207E-2</v>
      </c>
      <c r="AX82" s="1">
        <f t="shared" si="1347"/>
        <v>8.191016339893098E-2</v>
      </c>
      <c r="AY82" s="1">
        <f t="shared" si="1347"/>
        <v>8.0677435428328739E-2</v>
      </c>
      <c r="AZ82" s="1">
        <f t="shared" si="1347"/>
        <v>7.9258332318695029E-2</v>
      </c>
      <c r="BA82" s="1">
        <f t="shared" si="1347"/>
        <v>7.7245811490271946E-2</v>
      </c>
      <c r="BB82" s="1">
        <f t="shared" si="1347"/>
        <v>7.5371669565723526E-2</v>
      </c>
      <c r="BC82" s="1">
        <f t="shared" si="1347"/>
        <v>7.3671745973091854E-2</v>
      </c>
      <c r="BD82" s="1">
        <f t="shared" si="1347"/>
        <v>7.2333212228590876E-2</v>
      </c>
      <c r="BE82" s="1">
        <f t="shared" si="1347"/>
        <v>7.1111749608350053E-2</v>
      </c>
      <c r="BF82" s="1">
        <f t="shared" si="1347"/>
        <v>6.9876377225160935E-2</v>
      </c>
      <c r="BG82" s="1">
        <f t="shared" si="1347"/>
        <v>6.8576756850731641E-2</v>
      </c>
      <c r="BH82" s="1">
        <f t="shared" si="1347"/>
        <v>6.670634443209629E-2</v>
      </c>
      <c r="BI82" s="1">
        <f t="shared" si="1347"/>
        <v>6.4593960646654111E-2</v>
      </c>
    </row>
    <row r="83" spans="1:61" x14ac:dyDescent="0.25">
      <c r="A83" t="s">
        <v>141</v>
      </c>
      <c r="D83" s="1">
        <f t="shared" ref="D83:H83" si="1348">(H42-G42)/G42</f>
        <v>0.25000000000000017</v>
      </c>
      <c r="E83" s="1">
        <f t="shared" si="1348"/>
        <v>0.24999999999999997</v>
      </c>
      <c r="F83" s="1">
        <f>(F42-E42)/E42</f>
        <v>0.24999999999999997</v>
      </c>
      <c r="G83" s="1">
        <f>(G42-F42)/F42</f>
        <v>0.24999999999999983</v>
      </c>
      <c r="H83" s="1">
        <f>(H42-G42)/G42</f>
        <v>0.25000000000000017</v>
      </c>
      <c r="I83" s="1">
        <f>(I42-H42)/H42</f>
        <v>0.24999999999999997</v>
      </c>
      <c r="J83" s="1">
        <f t="shared" ref="J83:AD83" si="1349">(J42-I42)/I42</f>
        <v>0.23632120000000001</v>
      </c>
      <c r="K83" s="1">
        <f t="shared" si="1349"/>
        <v>0.23893588494640358</v>
      </c>
      <c r="L83" s="1">
        <f t="shared" si="1349"/>
        <v>0.24106966293572576</v>
      </c>
      <c r="M83" s="1">
        <f t="shared" si="1349"/>
        <v>0.2428043224881109</v>
      </c>
      <c r="N83" s="1">
        <f t="shared" si="1349"/>
        <v>0.24421012835111242</v>
      </c>
      <c r="O83" s="1">
        <f t="shared" si="1349"/>
        <v>0.24534654837076383</v>
      </c>
      <c r="P83" s="1">
        <f t="shared" si="1349"/>
        <v>0.24626332795853156</v>
      </c>
      <c r="Q83" s="1">
        <f t="shared" si="1349"/>
        <v>0.23850796117283432</v>
      </c>
      <c r="R83" s="1">
        <f t="shared" si="1349"/>
        <v>0.2407210618038472</v>
      </c>
      <c r="S83" s="1">
        <f t="shared" si="1349"/>
        <v>0.24252133418073671</v>
      </c>
      <c r="T83" s="1">
        <f t="shared" si="1349"/>
        <v>0.24398105641043619</v>
      </c>
      <c r="U83" s="1">
        <f t="shared" si="1349"/>
        <v>0.24516154722891717</v>
      </c>
      <c r="V83" s="1">
        <f t="shared" si="1349"/>
        <v>0.24611419676278062</v>
      </c>
      <c r="W83" s="153">
        <f t="shared" si="1349"/>
        <v>0.24688166361693487</v>
      </c>
      <c r="X83" s="1">
        <f t="shared" si="1349"/>
        <v>0.23543209567957493</v>
      </c>
      <c r="Y83" s="1">
        <f t="shared" si="1349"/>
        <v>0.22592172522838763</v>
      </c>
      <c r="Z83" s="1">
        <f t="shared" si="1349"/>
        <v>0.22029270632899212</v>
      </c>
      <c r="AA83" s="1">
        <f t="shared" si="1349"/>
        <v>0.11125039258182387</v>
      </c>
      <c r="AB83" s="1">
        <f t="shared" si="1349"/>
        <v>0.12044438005731806</v>
      </c>
      <c r="AC83" s="1">
        <f t="shared" si="1349"/>
        <v>0.13013790476517467</v>
      </c>
      <c r="AD83" s="153">
        <f t="shared" si="1349"/>
        <v>0.14013757271420055</v>
      </c>
      <c r="AE83" s="1">
        <f t="shared" ref="AE83:BI83" si="1350">(AE42-AD42)/AD42</f>
        <v>0.154298166682275</v>
      </c>
      <c r="AF83" s="1">
        <f t="shared" si="1350"/>
        <v>5.5736754073313494E-2</v>
      </c>
      <c r="AG83" s="1">
        <f t="shared" si="1350"/>
        <v>6.3121752852931243E-2</v>
      </c>
      <c r="AH83" s="1">
        <f t="shared" si="1350"/>
        <v>0.12103498330538721</v>
      </c>
      <c r="AI83" s="1">
        <f t="shared" si="1350"/>
        <v>0.11136299451237809</v>
      </c>
      <c r="AJ83" s="1">
        <f t="shared" si="1350"/>
        <v>0.10325744189588629</v>
      </c>
      <c r="AK83" s="1">
        <f t="shared" si="1350"/>
        <v>9.6347974651246782E-2</v>
      </c>
      <c r="AL83" s="1">
        <f t="shared" si="1350"/>
        <v>4.3751296460756595E-2</v>
      </c>
      <c r="AM83" s="1">
        <f t="shared" si="1350"/>
        <v>0.10292977585415262</v>
      </c>
      <c r="AN83" s="1">
        <f t="shared" si="1350"/>
        <v>8.9721117505807343E-2</v>
      </c>
      <c r="AO83" s="1">
        <f t="shared" si="1350"/>
        <v>7.8368867668084902E-2</v>
      </c>
      <c r="AP83" s="1">
        <f t="shared" si="1350"/>
        <v>8.1669232830718086E-2</v>
      </c>
      <c r="AQ83" s="1">
        <f t="shared" si="1350"/>
        <v>8.2639682754379121E-2</v>
      </c>
      <c r="AR83" s="1">
        <f t="shared" si="1350"/>
        <v>8.1459903266428754E-2</v>
      </c>
      <c r="AS83" s="1">
        <f t="shared" si="1350"/>
        <v>0.10549233845223832</v>
      </c>
      <c r="AT83" s="1">
        <f t="shared" si="1350"/>
        <v>9.1333384444707275E-2</v>
      </c>
      <c r="AU83" s="1">
        <f t="shared" si="1350"/>
        <v>9.2680894866371696E-2</v>
      </c>
      <c r="AV83" s="1">
        <f t="shared" si="1350"/>
        <v>9.1339330914685699E-2</v>
      </c>
      <c r="AW83" s="1">
        <f t="shared" si="1350"/>
        <v>8.7065301804412187E-2</v>
      </c>
      <c r="AX83" s="1">
        <f t="shared" si="1350"/>
        <v>8.3882677637285422E-2</v>
      </c>
      <c r="AY83" s="1">
        <f t="shared" si="1350"/>
        <v>8.1254697336781589E-2</v>
      </c>
      <c r="AZ83" s="1">
        <f t="shared" si="1350"/>
        <v>7.8622966416773771E-2</v>
      </c>
      <c r="BA83" s="1">
        <f t="shared" si="1350"/>
        <v>8.2359824312388405E-2</v>
      </c>
      <c r="BB83" s="1">
        <f t="shared" si="1350"/>
        <v>8.2254215486499832E-2</v>
      </c>
      <c r="BC83" s="1">
        <f t="shared" si="1350"/>
        <v>8.2811411096088236E-2</v>
      </c>
      <c r="BD83" s="1">
        <f t="shared" si="1350"/>
        <v>8.2647943899965326E-2</v>
      </c>
      <c r="BE83" s="1">
        <f t="shared" si="1350"/>
        <v>8.1765139018360744E-2</v>
      </c>
      <c r="BF83" s="1">
        <f t="shared" si="1350"/>
        <v>8.0484883170389016E-2</v>
      </c>
      <c r="BG83" s="1">
        <f t="shared" si="1350"/>
        <v>7.9086670833417388E-2</v>
      </c>
      <c r="BH83" s="1">
        <f t="shared" si="1350"/>
        <v>7.6893284888376864E-2</v>
      </c>
      <c r="BI83" s="1">
        <f t="shared" si="1350"/>
        <v>7.5043302568773118E-2</v>
      </c>
    </row>
    <row r="84" spans="1:61" x14ac:dyDescent="0.25">
      <c r="A84" t="s">
        <v>143</v>
      </c>
      <c r="D84" s="1">
        <f t="shared" ref="D84:H84" si="1351">(H49-G49)/G49</f>
        <v>0.24999999999999989</v>
      </c>
      <c r="E84" s="1">
        <f>(E49-D49)/D49</f>
        <v>0.25000000000000006</v>
      </c>
      <c r="F84" s="1">
        <f>(F49-E49)/E49</f>
        <v>0.24999999999999989</v>
      </c>
      <c r="G84" s="1">
        <f>(G49-F49)/F49</f>
        <v>0.24999999999999994</v>
      </c>
      <c r="H84" s="1">
        <f>(H49-G49)/G49</f>
        <v>0.24999999999999989</v>
      </c>
      <c r="I84" s="1">
        <f>(I49-H49)/H49</f>
        <v>0.25000000000000022</v>
      </c>
      <c r="J84" s="1">
        <f t="shared" ref="J84:AD84" si="1352">(J49-I49)/I49</f>
        <v>0.14536286666666631</v>
      </c>
      <c r="K84" s="1">
        <f t="shared" si="1352"/>
        <v>0.15864280973430087</v>
      </c>
      <c r="L84" s="1">
        <f t="shared" si="1352"/>
        <v>0.17115154946963376</v>
      </c>
      <c r="M84" s="1">
        <f t="shared" si="1352"/>
        <v>0.1826744258110122</v>
      </c>
      <c r="N84" s="1">
        <f t="shared" si="1352"/>
        <v>0.1930734505459355</v>
      </c>
      <c r="O84" s="1">
        <f t="shared" si="1352"/>
        <v>0.20228579646289524</v>
      </c>
      <c r="P84" s="1">
        <f t="shared" si="1352"/>
        <v>0.21031375927630591</v>
      </c>
      <c r="Q84" s="1">
        <f t="shared" si="1352"/>
        <v>0.23357043456831636</v>
      </c>
      <c r="R84" s="1">
        <f t="shared" si="1352"/>
        <v>0.23668129117618383</v>
      </c>
      <c r="S84" s="1">
        <f t="shared" si="1352"/>
        <v>0.23923028194988827</v>
      </c>
      <c r="T84" s="1">
        <f t="shared" si="1352"/>
        <v>0.24130934887003716</v>
      </c>
      <c r="U84" s="1">
        <f t="shared" si="1352"/>
        <v>0.24299880312842717</v>
      </c>
      <c r="V84" s="1">
        <f t="shared" si="1352"/>
        <v>0.2443674950820936</v>
      </c>
      <c r="W84" s="153">
        <f t="shared" si="1352"/>
        <v>0.24547360008987165</v>
      </c>
      <c r="X84" s="1">
        <f t="shared" si="1352"/>
        <v>8.3266354894423883E-2</v>
      </c>
      <c r="Y84" s="1">
        <f t="shared" si="1352"/>
        <v>8.8999708748067341E-2</v>
      </c>
      <c r="Z84" s="1">
        <f t="shared" si="1352"/>
        <v>9.5636918352909897E-2</v>
      </c>
      <c r="AA84" s="1">
        <f t="shared" si="1352"/>
        <v>2.8422201000441877E-2</v>
      </c>
      <c r="AB84" s="1">
        <f t="shared" si="1352"/>
        <v>3.0891467168347456E-2</v>
      </c>
      <c r="AC84" s="1">
        <f t="shared" si="1352"/>
        <v>3.3891870893149913E-2</v>
      </c>
      <c r="AD84" s="153">
        <f t="shared" si="1352"/>
        <v>3.7497019535835195E-2</v>
      </c>
      <c r="AE84" s="1">
        <f t="shared" ref="AE84:BI84" si="1353">(AE49-AD49)/AD49</f>
        <v>0.15274042578719088</v>
      </c>
      <c r="AF84" s="1">
        <f t="shared" si="1353"/>
        <v>5.6953380896729897E-2</v>
      </c>
      <c r="AG84" s="1">
        <f t="shared" si="1353"/>
        <v>6.6184455239024803E-2</v>
      </c>
      <c r="AH84" s="1">
        <f t="shared" si="1353"/>
        <v>0.12541491598745708</v>
      </c>
      <c r="AI84" s="1">
        <f t="shared" si="1353"/>
        <v>0.1153793296644911</v>
      </c>
      <c r="AJ84" s="1">
        <f t="shared" si="1353"/>
        <v>0.10703181544046168</v>
      </c>
      <c r="AK84" s="1">
        <f t="shared" si="1353"/>
        <v>9.99762907456829E-2</v>
      </c>
      <c r="AL84" s="1">
        <f t="shared" si="1353"/>
        <v>4.7237260040971889E-2</v>
      </c>
      <c r="AM84" s="1">
        <f t="shared" si="1353"/>
        <v>0.10329071128520087</v>
      </c>
      <c r="AN84" s="1">
        <f t="shared" si="1353"/>
        <v>8.7294767699085563E-2</v>
      </c>
      <c r="AO84" s="1">
        <f t="shared" si="1353"/>
        <v>7.3340937235512826E-2</v>
      </c>
      <c r="AP84" s="1">
        <f t="shared" si="1353"/>
        <v>7.7115421754093277E-2</v>
      </c>
      <c r="AQ84" s="1">
        <f t="shared" si="1353"/>
        <v>7.8340144579298818E-2</v>
      </c>
      <c r="AR84" s="1">
        <f t="shared" si="1353"/>
        <v>7.7153064117467779E-2</v>
      </c>
      <c r="AS84" s="1">
        <f t="shared" si="1353"/>
        <v>0.10134863782545225</v>
      </c>
      <c r="AT84" s="1">
        <f t="shared" si="1353"/>
        <v>8.6779600835690793E-2</v>
      </c>
      <c r="AU84" s="1">
        <f t="shared" si="1353"/>
        <v>9.0773325477627023E-2</v>
      </c>
      <c r="AV84" s="1">
        <f t="shared" si="1353"/>
        <v>9.1522359677894682E-2</v>
      </c>
      <c r="AW84" s="1">
        <f t="shared" si="1353"/>
        <v>8.6674095799657902E-2</v>
      </c>
      <c r="AX84" s="1">
        <f t="shared" si="1353"/>
        <v>8.3337806914761808E-2</v>
      </c>
      <c r="AY84" s="1">
        <f t="shared" si="1353"/>
        <v>8.0886781414936534E-2</v>
      </c>
      <c r="AZ84" s="1">
        <f t="shared" si="1353"/>
        <v>7.8817600826586801E-2</v>
      </c>
      <c r="BA84" s="1">
        <f t="shared" si="1353"/>
        <v>8.4801202397707512E-2</v>
      </c>
      <c r="BB84" s="1">
        <f t="shared" si="1353"/>
        <v>8.424882952970382E-2</v>
      </c>
      <c r="BC84" s="1">
        <f t="shared" si="1353"/>
        <v>8.486158237874443E-2</v>
      </c>
      <c r="BD84" s="1">
        <f t="shared" si="1353"/>
        <v>8.5568073769526173E-2</v>
      </c>
      <c r="BE84" s="1">
        <f t="shared" si="1353"/>
        <v>8.5270614128156411E-2</v>
      </c>
      <c r="BF84" s="1">
        <f t="shared" si="1353"/>
        <v>8.4407979293837837E-2</v>
      </c>
      <c r="BG84" s="1">
        <f t="shared" si="1353"/>
        <v>8.327935688766358E-2</v>
      </c>
      <c r="BH84" s="1">
        <f t="shared" si="1353"/>
        <v>8.038495764750879E-2</v>
      </c>
      <c r="BI84" s="1">
        <f t="shared" si="1353"/>
        <v>7.8735895473519987E-2</v>
      </c>
    </row>
    <row r="88" spans="1:61" x14ac:dyDescent="0.25">
      <c r="A88" t="s">
        <v>146</v>
      </c>
      <c r="B88" s="164" t="s">
        <v>147</v>
      </c>
      <c r="C88" s="164"/>
      <c r="D88" s="164"/>
      <c r="E88" s="164"/>
      <c r="F88" s="164"/>
      <c r="G88" s="164"/>
      <c r="H88" s="164"/>
      <c r="I88" s="165"/>
    </row>
    <row r="89" spans="1:61" x14ac:dyDescent="0.25">
      <c r="B89" s="164"/>
      <c r="C89" s="164"/>
      <c r="D89" s="164"/>
      <c r="E89" s="164"/>
      <c r="F89" s="164"/>
      <c r="G89" s="164"/>
      <c r="H89" s="164"/>
      <c r="I89" s="165"/>
    </row>
    <row r="90" spans="1:61" x14ac:dyDescent="0.25">
      <c r="B90" s="164"/>
      <c r="C90" s="164"/>
      <c r="D90" s="164"/>
      <c r="E90" s="164"/>
      <c r="F90" s="164"/>
      <c r="G90" s="164"/>
      <c r="H90" s="164"/>
      <c r="I90" s="165"/>
    </row>
    <row r="91" spans="1:61" x14ac:dyDescent="0.25">
      <c r="B91" s="164"/>
      <c r="C91" s="164"/>
      <c r="D91" s="164"/>
      <c r="E91" s="164"/>
      <c r="F91" s="164"/>
      <c r="G91" s="164"/>
      <c r="H91" s="164"/>
      <c r="I91" s="165"/>
    </row>
    <row r="92" spans="1:61" x14ac:dyDescent="0.25">
      <c r="B92" s="164"/>
      <c r="C92" s="164"/>
      <c r="D92" s="164"/>
      <c r="E92" s="164"/>
      <c r="F92" s="164"/>
      <c r="G92" s="164"/>
      <c r="H92" s="164"/>
      <c r="I92" s="165"/>
    </row>
    <row r="93" spans="1:61" x14ac:dyDescent="0.25">
      <c r="B93" s="164"/>
      <c r="C93" s="164"/>
      <c r="D93" s="164"/>
      <c r="E93" s="164"/>
      <c r="F93" s="164"/>
      <c r="G93" s="164"/>
      <c r="H93" s="164"/>
      <c r="I93" s="165"/>
    </row>
    <row r="94" spans="1:61" x14ac:dyDescent="0.25">
      <c r="B94" s="164"/>
      <c r="C94" s="164"/>
      <c r="D94" s="164"/>
      <c r="E94" s="164"/>
      <c r="F94" s="164"/>
      <c r="G94" s="164"/>
      <c r="H94" s="164"/>
      <c r="I94" s="165"/>
    </row>
    <row r="95" spans="1:61" x14ac:dyDescent="0.25">
      <c r="B95" s="164"/>
      <c r="C95" s="164"/>
      <c r="D95" s="164"/>
      <c r="E95" s="164"/>
      <c r="F95" s="164"/>
      <c r="G95" s="164"/>
      <c r="H95" s="164"/>
      <c r="I95" s="165"/>
    </row>
    <row r="96" spans="1:61" x14ac:dyDescent="0.25">
      <c r="B96" s="164"/>
      <c r="C96" s="164"/>
      <c r="D96" s="164"/>
      <c r="E96" s="164"/>
      <c r="F96" s="164"/>
      <c r="G96" s="164"/>
      <c r="H96" s="164"/>
      <c r="I96" s="165"/>
    </row>
    <row r="97" spans="2:9" x14ac:dyDescent="0.25">
      <c r="B97" s="164"/>
      <c r="C97" s="164"/>
      <c r="D97" s="164"/>
      <c r="E97" s="164"/>
      <c r="F97" s="164"/>
      <c r="G97" s="164"/>
      <c r="H97" s="164"/>
      <c r="I97" s="165"/>
    </row>
  </sheetData>
  <mergeCells count="20">
    <mergeCell ref="T10:U10"/>
    <mergeCell ref="B88:I97"/>
    <mergeCell ref="Y2:AB2"/>
    <mergeCell ref="Y4:Z4"/>
    <mergeCell ref="Y5:Z5"/>
    <mergeCell ref="Y6:Z6"/>
    <mergeCell ref="T8:U8"/>
    <mergeCell ref="T9:U9"/>
    <mergeCell ref="J8:K8"/>
    <mergeCell ref="J9:K9"/>
    <mergeCell ref="T2:V2"/>
    <mergeCell ref="T4:U4"/>
    <mergeCell ref="T5:U5"/>
    <mergeCell ref="T6:U6"/>
    <mergeCell ref="T7:U7"/>
    <mergeCell ref="G2:M2"/>
    <mergeCell ref="J4:K4"/>
    <mergeCell ref="J5:K5"/>
    <mergeCell ref="J6:K6"/>
    <mergeCell ref="J7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Wikipedia Stats</vt:lpstr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2020-03-17T12:31:53Z</dcterms:created>
  <dcterms:modified xsi:type="dcterms:W3CDTF">2020-04-08T05:17:33Z</dcterms:modified>
</cp:coreProperties>
</file>