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洋\OneDrive - 長庚大學\桌面\H-spice 華\LAB4\"/>
    </mc:Choice>
  </mc:AlternateContent>
  <xr:revisionPtr revIDLastSave="0" documentId="13_ncr:1_{0D4A9D7F-B448-413E-91CB-A8EF38DC1302}" xr6:coauthVersionLast="47" xr6:coauthVersionMax="47" xr10:uidLastSave="{00000000-0000-0000-0000-000000000000}"/>
  <bookViews>
    <workbookView xWindow="-38510" yWindow="-7840" windowWidth="38620" windowHeight="21100" activeTab="3" xr2:uid="{3C3C11F6-ADE5-4731-8C9E-207E3B82215B}"/>
  </bookViews>
  <sheets>
    <sheet name="lab4-1" sheetId="2" r:id="rId1"/>
    <sheet name="lab4-1.3" sheetId="10" r:id="rId2"/>
    <sheet name="lab4-2" sheetId="5" r:id="rId3"/>
    <sheet name="lab4-2.3" sheetId="12" r:id="rId4"/>
    <sheet name="lab4-3" sheetId="8" r:id="rId5"/>
    <sheet name="lab4-3.3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B16" i="2"/>
  <c r="F47" i="2"/>
  <c r="D6" i="14"/>
  <c r="C6" i="14"/>
  <c r="B6" i="14"/>
  <c r="B5" i="14"/>
  <c r="C5" i="14"/>
  <c r="D5" i="14"/>
  <c r="D4" i="14"/>
  <c r="C4" i="14"/>
  <c r="B4" i="14"/>
  <c r="D3" i="14"/>
  <c r="C3" i="14"/>
  <c r="B3" i="14"/>
  <c r="D2" i="14"/>
  <c r="C2" i="14"/>
  <c r="B2" i="14"/>
  <c r="G60" i="8"/>
  <c r="G61" i="8"/>
  <c r="G62" i="8"/>
  <c r="G63" i="8"/>
  <c r="G64" i="8"/>
  <c r="G65" i="8"/>
  <c r="G59" i="8"/>
  <c r="G57" i="8"/>
  <c r="G58" i="8"/>
  <c r="G56" i="8"/>
  <c r="E65" i="8"/>
  <c r="F65" i="8" s="1"/>
  <c r="E64" i="8"/>
  <c r="F64" i="8" s="1"/>
  <c r="E63" i="8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D6" i="12"/>
  <c r="C6" i="12"/>
  <c r="B6" i="12"/>
  <c r="D5" i="12"/>
  <c r="C5" i="12"/>
  <c r="B5" i="12"/>
  <c r="D4" i="12"/>
  <c r="C4" i="12"/>
  <c r="B4" i="12"/>
  <c r="D3" i="12"/>
  <c r="C3" i="12"/>
  <c r="B3" i="12"/>
  <c r="D2" i="12"/>
  <c r="C2" i="12"/>
  <c r="B2" i="12"/>
  <c r="G56" i="5"/>
  <c r="G57" i="5"/>
  <c r="G58" i="5"/>
  <c r="G59" i="5"/>
  <c r="G60" i="5"/>
  <c r="G61" i="5"/>
  <c r="G62" i="5"/>
  <c r="G63" i="5"/>
  <c r="G64" i="5"/>
  <c r="G55" i="5"/>
  <c r="E64" i="5"/>
  <c r="F64" i="5" s="1"/>
  <c r="E63" i="5"/>
  <c r="F63" i="5" s="1"/>
  <c r="E62" i="5"/>
  <c r="F62" i="5" s="1"/>
  <c r="E61" i="5"/>
  <c r="F61" i="5" s="1"/>
  <c r="E60" i="5"/>
  <c r="F60" i="5" s="1"/>
  <c r="E59" i="5"/>
  <c r="F59" i="5" s="1"/>
  <c r="E58" i="5"/>
  <c r="F58" i="5" s="1"/>
  <c r="E57" i="5"/>
  <c r="F57" i="5" s="1"/>
  <c r="E56" i="5"/>
  <c r="F56" i="5" s="1"/>
  <c r="E55" i="5"/>
  <c r="F55" i="5" s="1"/>
  <c r="D6" i="10"/>
  <c r="C6" i="10"/>
  <c r="B6" i="10"/>
  <c r="B5" i="10"/>
  <c r="C5" i="10"/>
  <c r="D5" i="10"/>
  <c r="D4" i="10"/>
  <c r="C4" i="10"/>
  <c r="B4" i="10"/>
  <c r="D3" i="10"/>
  <c r="B3" i="10"/>
  <c r="D2" i="10"/>
  <c r="B2" i="10"/>
  <c r="C2" i="10"/>
  <c r="C3" i="10"/>
  <c r="G56" i="2"/>
  <c r="G57" i="2"/>
  <c r="G58" i="2"/>
  <c r="G59" i="2"/>
  <c r="G60" i="2"/>
  <c r="G61" i="2"/>
  <c r="G62" i="2"/>
  <c r="G63" i="2"/>
  <c r="G64" i="2"/>
  <c r="G55" i="2"/>
  <c r="F56" i="2"/>
  <c r="F57" i="2"/>
  <c r="F58" i="2"/>
  <c r="F55" i="2"/>
  <c r="E56" i="2"/>
  <c r="E57" i="2"/>
  <c r="E58" i="2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55" i="2"/>
  <c r="B42" i="2"/>
  <c r="C44" i="8" l="1"/>
  <c r="B50" i="8"/>
  <c r="C50" i="8" s="1"/>
  <c r="B49" i="8"/>
  <c r="C49" i="8" s="1"/>
  <c r="B48" i="8"/>
  <c r="C48" i="8" s="1"/>
  <c r="B47" i="8"/>
  <c r="C47" i="8" s="1"/>
  <c r="B46" i="8"/>
  <c r="C46" i="8" s="1"/>
  <c r="B45" i="8"/>
  <c r="C45" i="8" s="1"/>
  <c r="B44" i="8"/>
  <c r="B43" i="8"/>
  <c r="C43" i="8" s="1"/>
  <c r="B42" i="8"/>
  <c r="C42" i="8" s="1"/>
  <c r="B41" i="8"/>
  <c r="C41" i="8" s="1"/>
  <c r="F45" i="8"/>
  <c r="F50" i="8"/>
  <c r="F41" i="8"/>
  <c r="E42" i="8"/>
  <c r="F42" i="8" s="1"/>
  <c r="E43" i="8"/>
  <c r="F43" i="8" s="1"/>
  <c r="E44" i="8"/>
  <c r="F44" i="8" s="1"/>
  <c r="E45" i="8"/>
  <c r="E46" i="8"/>
  <c r="F46" i="8" s="1"/>
  <c r="E47" i="8"/>
  <c r="F47" i="8" s="1"/>
  <c r="E48" i="8"/>
  <c r="F48" i="8" s="1"/>
  <c r="E49" i="8"/>
  <c r="F49" i="8" s="1"/>
  <c r="E50" i="8"/>
  <c r="E41" i="8"/>
  <c r="C18" i="8"/>
  <c r="C19" i="8"/>
  <c r="C20" i="8"/>
  <c r="C21" i="8"/>
  <c r="C22" i="8"/>
  <c r="C23" i="8"/>
  <c r="B24" i="8"/>
  <c r="C24" i="8" s="1"/>
  <c r="B23" i="8"/>
  <c r="B22" i="8"/>
  <c r="B21" i="8"/>
  <c r="B20" i="8"/>
  <c r="B19" i="8"/>
  <c r="B18" i="8"/>
  <c r="B17" i="8"/>
  <c r="C17" i="8" s="1"/>
  <c r="B16" i="8"/>
  <c r="C16" i="8" s="1"/>
  <c r="B15" i="8"/>
  <c r="C15" i="8" s="1"/>
  <c r="F16" i="8"/>
  <c r="F17" i="8"/>
  <c r="F18" i="8"/>
  <c r="F19" i="8"/>
  <c r="F24" i="8"/>
  <c r="E24" i="8"/>
  <c r="E16" i="8"/>
  <c r="E17" i="8"/>
  <c r="E18" i="8"/>
  <c r="E19" i="8"/>
  <c r="E20" i="8"/>
  <c r="F20" i="8" s="1"/>
  <c r="E21" i="8"/>
  <c r="F21" i="8" s="1"/>
  <c r="E22" i="8"/>
  <c r="F22" i="8" s="1"/>
  <c r="E23" i="8"/>
  <c r="F23" i="8" s="1"/>
  <c r="E15" i="8"/>
  <c r="F15" i="8" s="1"/>
  <c r="C44" i="5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B43" i="5"/>
  <c r="C43" i="5" s="1"/>
  <c r="B42" i="5"/>
  <c r="C42" i="5" s="1"/>
  <c r="B41" i="5"/>
  <c r="C41" i="5" s="1"/>
  <c r="F44" i="5"/>
  <c r="F45" i="5"/>
  <c r="F50" i="5"/>
  <c r="F41" i="5"/>
  <c r="E42" i="5"/>
  <c r="F42" i="5" s="1"/>
  <c r="E43" i="5"/>
  <c r="F43" i="5" s="1"/>
  <c r="E44" i="5"/>
  <c r="E45" i="5"/>
  <c r="E46" i="5"/>
  <c r="F46" i="5" s="1"/>
  <c r="E47" i="5"/>
  <c r="F47" i="5" s="1"/>
  <c r="E48" i="5"/>
  <c r="F48" i="5" s="1"/>
  <c r="E49" i="5"/>
  <c r="F49" i="5" s="1"/>
  <c r="E50" i="5"/>
  <c r="E41" i="5"/>
  <c r="C18" i="5"/>
  <c r="C19" i="5"/>
  <c r="C20" i="5"/>
  <c r="C21" i="5"/>
  <c r="C22" i="5"/>
  <c r="C23" i="5"/>
  <c r="B24" i="5"/>
  <c r="C24" i="5" s="1"/>
  <c r="B23" i="5"/>
  <c r="B22" i="5"/>
  <c r="B21" i="5"/>
  <c r="B20" i="5"/>
  <c r="B19" i="5"/>
  <c r="B18" i="5"/>
  <c r="B17" i="5"/>
  <c r="C17" i="5" s="1"/>
  <c r="B16" i="5"/>
  <c r="C16" i="5" s="1"/>
  <c r="B15" i="5"/>
  <c r="C15" i="5" s="1"/>
  <c r="F18" i="5"/>
  <c r="F19" i="5"/>
  <c r="F23" i="5"/>
  <c r="F24" i="5"/>
  <c r="E19" i="5"/>
  <c r="E20" i="5"/>
  <c r="F20" i="5" s="1"/>
  <c r="E21" i="5"/>
  <c r="F21" i="5" s="1"/>
  <c r="E22" i="5"/>
  <c r="F22" i="5" s="1"/>
  <c r="E23" i="5"/>
  <c r="E24" i="5"/>
  <c r="E18" i="5"/>
  <c r="E16" i="5"/>
  <c r="F16" i="5" s="1"/>
  <c r="E17" i="5"/>
  <c r="F17" i="5" s="1"/>
  <c r="E15" i="5"/>
  <c r="F15" i="5" s="1"/>
  <c r="C45" i="2"/>
  <c r="C42" i="2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B44" i="2"/>
  <c r="C44" i="2" s="1"/>
  <c r="B43" i="2"/>
  <c r="C43" i="2" s="1"/>
  <c r="F46" i="2"/>
  <c r="F42" i="2"/>
  <c r="E43" i="2"/>
  <c r="F43" i="2" s="1"/>
  <c r="E44" i="2"/>
  <c r="F44" i="2" s="1"/>
  <c r="E45" i="2"/>
  <c r="F45" i="2" s="1"/>
  <c r="E46" i="2"/>
  <c r="E47" i="2"/>
  <c r="E48" i="2"/>
  <c r="F48" i="2" s="1"/>
  <c r="E49" i="2"/>
  <c r="F49" i="2" s="1"/>
  <c r="E50" i="2"/>
  <c r="F50" i="2" s="1"/>
  <c r="E51" i="2"/>
  <c r="F51" i="2" s="1"/>
  <c r="E42" i="2"/>
  <c r="C17" i="2"/>
  <c r="C22" i="2"/>
  <c r="C23" i="2"/>
  <c r="C24" i="2"/>
  <c r="C25" i="2"/>
  <c r="B17" i="2"/>
  <c r="B18" i="2"/>
  <c r="C18" i="2" s="1"/>
  <c r="B19" i="2"/>
  <c r="C19" i="2" s="1"/>
  <c r="B20" i="2"/>
  <c r="C20" i="2" s="1"/>
  <c r="B21" i="2"/>
  <c r="C21" i="2" s="1"/>
  <c r="B22" i="2"/>
  <c r="B23" i="2"/>
  <c r="B24" i="2"/>
  <c r="B25" i="2"/>
  <c r="C16" i="2"/>
  <c r="F19" i="2"/>
  <c r="F20" i="2"/>
  <c r="F21" i="2"/>
  <c r="F25" i="2"/>
  <c r="E20" i="2"/>
  <c r="E21" i="2"/>
  <c r="E22" i="2"/>
  <c r="F22" i="2" s="1"/>
  <c r="E23" i="2"/>
  <c r="F23" i="2" s="1"/>
  <c r="E24" i="2"/>
  <c r="F24" i="2" s="1"/>
  <c r="E25" i="2"/>
  <c r="E19" i="2"/>
  <c r="E17" i="2"/>
  <c r="F17" i="2" s="1"/>
  <c r="E18" i="2"/>
  <c r="F18" i="2" s="1"/>
  <c r="F16" i="2"/>
</calcChain>
</file>

<file path=xl/sharedStrings.xml><?xml version="1.0" encoding="utf-8"?>
<sst xmlns="http://schemas.openxmlformats.org/spreadsheetml/2006/main" count="418" uniqueCount="39">
  <si>
    <t>delayn1=</t>
  </si>
  <si>
    <t>p</t>
  </si>
  <si>
    <t>targ=</t>
  </si>
  <si>
    <t>n</t>
  </si>
  <si>
    <t>trig=</t>
  </si>
  <si>
    <t>delay</t>
    <phoneticPr fontId="1" type="noConversion"/>
  </si>
  <si>
    <t>c</t>
    <phoneticPr fontId="1" type="noConversion"/>
  </si>
  <si>
    <t>pw=</t>
  </si>
  <si>
    <t>u</t>
  </si>
  <si>
    <t>from=</t>
  </si>
  <si>
    <t>to=</t>
  </si>
  <si>
    <t>640.0000n</t>
  </si>
  <si>
    <t>pw</t>
    <phoneticPr fontId="1" type="noConversion"/>
  </si>
  <si>
    <t>160.4496n</t>
  </si>
  <si>
    <t>160.1500n</t>
  </si>
  <si>
    <t>160.7286n</t>
  </si>
  <si>
    <t>160.9935n</t>
  </si>
  <si>
    <t>161.2672n</t>
  </si>
  <si>
    <t>161.5190n</t>
  </si>
  <si>
    <t>161.7663n</t>
  </si>
  <si>
    <t>162.0537n</t>
  </si>
  <si>
    <t>162.3242n</t>
  </si>
  <si>
    <t>162.5802n</t>
  </si>
  <si>
    <t>162.8334n</t>
  </si>
  <si>
    <t>160.3504n</t>
  </si>
  <si>
    <t>160.4477n</t>
  </si>
  <si>
    <t>160.5446n</t>
  </si>
  <si>
    <t>160.6420n</t>
  </si>
  <si>
    <t>160.7341n</t>
  </si>
  <si>
    <t>160.8349n</t>
  </si>
  <si>
    <t>160.9290n</t>
  </si>
  <si>
    <t>161.0280n</t>
  </si>
  <si>
    <t>161.1186n</t>
  </si>
  <si>
    <t>161.2207n</t>
  </si>
  <si>
    <t>pdp=</t>
  </si>
  <si>
    <t>f</t>
  </si>
  <si>
    <t>倍數</t>
    <phoneticPr fontId="1" type="noConversion"/>
  </si>
  <si>
    <t>pdp</t>
    <phoneticPr fontId="1" type="noConversion"/>
  </si>
  <si>
    <t>pdp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</si>
</sst>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2641447944007"/>
          <c:y val="0.15004401408450707"/>
          <c:w val="0.82243285214348205"/>
          <c:h val="0.73464670899412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'lab4-1'!$F$15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'lab4-1'!$C$16:$C$25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'lab4-1'!$F$16:$F$25</c:f>
              <c:numCache>
                <c:formatCode>General</c:formatCode>
                <c:ptCount val="10"/>
                <c:pt idx="0">
                  <c:v>3.855285E-10</c:v>
                </c:pt>
                <c:pt idx="1">
                  <c:v>6.691915E-10</c:v>
                </c:pt>
                <c:pt idx="2">
                  <c:v>9.5637489999999999E-10</c:v>
                </c:pt>
                <c:pt idx="3">
                  <c:v>1.2393000000000001E-9</c:v>
                </c:pt>
                <c:pt idx="4">
                  <c:v>1.5197000000000002E-9</c:v>
                </c:pt>
                <c:pt idx="5">
                  <c:v>1.7965000000000002E-9</c:v>
                </c:pt>
                <c:pt idx="6">
                  <c:v>2.1037000000000001E-9</c:v>
                </c:pt>
                <c:pt idx="7">
                  <c:v>2.3713000000000003E-9</c:v>
                </c:pt>
                <c:pt idx="8">
                  <c:v>2.6347E-9</c:v>
                </c:pt>
                <c:pt idx="9">
                  <c:v>2.9221000000000001E-9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35-4E88-8631-EFAE1FD65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250024"/>
        <c:axId val="452250352"/>
      </c:scatterChart>
      <c:valAx>
        <c:axId val="45225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250352"/>
        <c:crosses val="autoZero"/>
        <c:crossBetween val="midCat"/>
      </c:valAx>
      <c:valAx>
        <c:axId val="4522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25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'lab4-2.3'!$B$1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'lab4-2.3'!$A$2:$A$6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'lab4-2.3'!$B$2:$B$6</c:f>
              <c:numCache>
                <c:formatCode>General</c:formatCode>
                <c:ptCount val="5"/>
                <c:pt idx="0">
                  <c:v>3.7043389999999998E-10</c:v>
                </c:pt>
                <c:pt idx="1">
                  <c:v>3.7091000000000001E-10</c:v>
                </c:pt>
                <c:pt idx="2">
                  <c:v>3.7225350000000001E-13</c:v>
                </c:pt>
                <c:pt idx="3">
                  <c:v>3.732191E-10</c:v>
                </c:pt>
                <c:pt idx="4">
                  <c:v>3.8031349999999998E-10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3-4431-9DB2-3BCB8B85D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25432"/>
        <c:axId val="550825760"/>
      </c:scatterChart>
      <c:valAx>
        <c:axId val="55082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25760"/>
        <c:crosses val="autoZero"/>
        <c:crossBetween val="midCat"/>
      </c:valAx>
      <c:valAx>
        <c:axId val="55082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2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'lab4-2.3'!$C$1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'lab4-2.3'!$A$2:$A$6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'lab4-2.3'!$C$2:$C$6</c:f>
              <c:numCache>
                <c:formatCode>General</c:formatCode>
                <c:ptCount val="5"/>
                <c:pt idx="0">
                  <c:v>1.2249749999999998E-4</c:v>
                </c:pt>
                <c:pt idx="1">
                  <c:v>1.2448200000000001E-4</c:v>
                </c:pt>
                <c:pt idx="2">
                  <c:v>1.284557E-4</c:v>
                </c:pt>
                <c:pt idx="3">
                  <c:v>1.3682779999999998E-4</c:v>
                </c:pt>
                <c:pt idx="4">
                  <c:v>1.5384589999999998E-4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44-4412-B0C8-3E7867EC4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0016"/>
        <c:axId val="550820184"/>
      </c:scatterChart>
      <c:valAx>
        <c:axId val="55081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20184"/>
        <c:crosses val="autoZero"/>
        <c:crossBetween val="midCat"/>
      </c:valAx>
      <c:valAx>
        <c:axId val="5508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1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'lab4-2.3'!$D$1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'lab4-2.3'!$A$2:$A$6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'lab4-2.3'!$D$2:$D$6</c:f>
              <c:numCache>
                <c:formatCode>General</c:formatCode>
                <c:ptCount val="5"/>
                <c:pt idx="0">
                  <c:v>4.5377200000000004E-14</c:v>
                </c:pt>
                <c:pt idx="1">
                  <c:v>4.6171600000000003E-14</c:v>
                </c:pt>
                <c:pt idx="2">
                  <c:v>4.7818100000000006E-14</c:v>
                </c:pt>
                <c:pt idx="3">
                  <c:v>5.1066800000000005E-14</c:v>
                </c:pt>
                <c:pt idx="4">
                  <c:v>5.8509700000000011E-14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F-4011-ABFF-AB069C1F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51896"/>
        <c:axId val="545559768"/>
      </c:scatterChart>
      <c:valAx>
        <c:axId val="54555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59768"/>
        <c:crosses val="autoZero"/>
        <c:crossBetween val="midCat"/>
      </c:valAx>
      <c:valAx>
        <c:axId val="5455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5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'lab4-3'!$F$14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'lab4-3'!$C$15:$C$24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'lab4-3'!$F$15:$F$24</c:f>
              <c:numCache>
                <c:formatCode>General</c:formatCode>
                <c:ptCount val="10"/>
                <c:pt idx="0">
                  <c:v>2.003871E-10</c:v>
                </c:pt>
                <c:pt idx="1">
                  <c:v>2.977478E-10</c:v>
                </c:pt>
                <c:pt idx="2">
                  <c:v>3.9457940000000001E-10</c:v>
                </c:pt>
                <c:pt idx="3">
                  <c:v>4.9202339999999997E-10</c:v>
                </c:pt>
                <c:pt idx="4">
                  <c:v>5.8407579999999992E-10</c:v>
                </c:pt>
                <c:pt idx="5">
                  <c:v>6.8491429999999999E-10</c:v>
                </c:pt>
                <c:pt idx="6">
                  <c:v>7.7897770000000002E-10</c:v>
                </c:pt>
                <c:pt idx="7">
                  <c:v>8.7795099999999996E-10</c:v>
                </c:pt>
                <c:pt idx="8">
                  <c:v>9.6855890000000008E-10</c:v>
                </c:pt>
                <c:pt idx="9">
                  <c:v>1.0707E-9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91-4D17-806D-0F15096A3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625792"/>
        <c:axId val="442623824"/>
      </c:scatterChart>
      <c:valAx>
        <c:axId val="44262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23824"/>
        <c:crosses val="autoZero"/>
        <c:crossBetween val="midCat"/>
      </c:valAx>
      <c:valAx>
        <c:axId val="4426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262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'lab4-3'!$F$40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'lab4-3'!$C$41:$C$50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'lab4-3'!$F$41:$F$50</c:f>
              <c:numCache>
                <c:formatCode>General</c:formatCode>
                <c:ptCount val="10"/>
                <c:pt idx="0">
                  <c:v>4.9208999999999998E-6</c:v>
                </c:pt>
                <c:pt idx="1">
                  <c:v>6.4440999999999998E-6</c:v>
                </c:pt>
                <c:pt idx="2">
                  <c:v>7.991199999999999E-6</c:v>
                </c:pt>
                <c:pt idx="3">
                  <c:v>9.5228999999999999E-6</c:v>
                </c:pt>
                <c:pt idx="4">
                  <c:v>1.11336E-5</c:v>
                </c:pt>
                <c:pt idx="5">
                  <c:v>1.26666E-5</c:v>
                </c:pt>
                <c:pt idx="6">
                  <c:v>1.4149599999999999E-5</c:v>
                </c:pt>
                <c:pt idx="7">
                  <c:v>1.5677899999999998E-5</c:v>
                </c:pt>
                <c:pt idx="8">
                  <c:v>1.7203199999999998E-5</c:v>
                </c:pt>
                <c:pt idx="9">
                  <c:v>1.86874E-5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4-407C-AAE8-5E81E48AF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52632"/>
        <c:axId val="632447056"/>
      </c:scatterChart>
      <c:valAx>
        <c:axId val="63245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447056"/>
        <c:crosses val="autoZero"/>
        <c:crossBetween val="midCat"/>
      </c:valAx>
      <c:valAx>
        <c:axId val="63244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2452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'lab4-3'!$G$55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'lab4-3'!$F$56:$F$65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'lab4-3'!$G$56:$G$65</c:f>
              <c:numCache>
                <c:formatCode>General</c:formatCode>
                <c:ptCount val="10"/>
                <c:pt idx="0">
                  <c:v>5.914992E-13</c:v>
                </c:pt>
                <c:pt idx="1">
                  <c:v>7.7521420000000009E-13</c:v>
                </c:pt>
                <c:pt idx="2">
                  <c:v>9.6209440000000011E-13</c:v>
                </c:pt>
                <c:pt idx="3">
                  <c:v>1.1473999999999999E-12</c:v>
                </c:pt>
                <c:pt idx="4">
                  <c:v>1.3425E-12</c:v>
                </c:pt>
                <c:pt idx="5">
                  <c:v>1.5286999999999999E-12</c:v>
                </c:pt>
                <c:pt idx="6">
                  <c:v>1.7090000000000001E-12</c:v>
                </c:pt>
                <c:pt idx="7">
                  <c:v>1.8950999999999999E-12</c:v>
                </c:pt>
                <c:pt idx="8">
                  <c:v>2.0811000000000001E-12</c:v>
                </c:pt>
                <c:pt idx="9">
                  <c:v>2.2625000000000001E-12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31-4E46-907F-F1A963AC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18328"/>
        <c:axId val="557920296"/>
      </c:scatterChart>
      <c:valAx>
        <c:axId val="55791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920296"/>
        <c:crosses val="autoZero"/>
        <c:crossBetween val="midCat"/>
      </c:valAx>
      <c:valAx>
        <c:axId val="5579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91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'lab4-3.3'!$B$1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'lab4-3.3'!$A$2:$A$6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'lab4-3.3'!$B$2:$B$6</c:f>
              <c:numCache>
                <c:formatCode>General</c:formatCode>
                <c:ptCount val="5"/>
                <c:pt idx="0">
                  <c:v>3.6117189999999999E-10</c:v>
                </c:pt>
                <c:pt idx="1">
                  <c:v>3.6372989999999996E-10</c:v>
                </c:pt>
                <c:pt idx="2">
                  <c:v>3.6317499999999999E-10</c:v>
                </c:pt>
                <c:pt idx="3">
                  <c:v>3.628364E-10</c:v>
                </c:pt>
                <c:pt idx="4">
                  <c:v>3.6345769999999999E-10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32-44C9-9D3B-ACC1381C0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26416"/>
        <c:axId val="550823792"/>
      </c:scatterChart>
      <c:valAx>
        <c:axId val="55082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23792"/>
        <c:crosses val="autoZero"/>
        <c:crossBetween val="midCat"/>
      </c:valAx>
      <c:valAx>
        <c:axId val="55082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2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'lab4-3.3'!$C$1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'lab4-3.3'!$A$2:$A$6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'lab4-3.3'!$C$2:$C$6</c:f>
              <c:numCache>
                <c:formatCode>General</c:formatCode>
                <c:ptCount val="5"/>
                <c:pt idx="0">
                  <c:v>4.9208999999999998E-6</c:v>
                </c:pt>
                <c:pt idx="1">
                  <c:v>9.4473000000000002E-6</c:v>
                </c:pt>
                <c:pt idx="2">
                  <c:v>1.8242899999999998E-5</c:v>
                </c:pt>
                <c:pt idx="3">
                  <c:v>3.5624000000000003E-5</c:v>
                </c:pt>
                <c:pt idx="4">
                  <c:v>6.9183299999999999E-5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D8-4DBB-BBCE-AC06C5BA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890776"/>
        <c:axId val="557892416"/>
      </c:scatterChart>
      <c:valAx>
        <c:axId val="55789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892416"/>
        <c:crosses val="autoZero"/>
        <c:crossBetween val="midCat"/>
      </c:valAx>
      <c:valAx>
        <c:axId val="55789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89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'lab4-3.3'!$D$1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'lab4-3.3'!$A$2:$A$6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'lab4-3.3'!$D$2:$D$6</c:f>
              <c:numCache>
                <c:formatCode>General</c:formatCode>
                <c:ptCount val="5"/>
                <c:pt idx="0">
                  <c:v>1.7773000000000003E-15</c:v>
                </c:pt>
                <c:pt idx="1">
                  <c:v>3.4363000000000002E-15</c:v>
                </c:pt>
                <c:pt idx="2">
                  <c:v>6.6254000000000007E-15</c:v>
                </c:pt>
                <c:pt idx="3">
                  <c:v>1.2925700000000003E-14</c:v>
                </c:pt>
                <c:pt idx="4">
                  <c:v>2.5145200000000002E-14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D-47C5-A693-9E656B30A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14720"/>
        <c:axId val="557921936"/>
      </c:scatterChart>
      <c:valAx>
        <c:axId val="5579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921936"/>
        <c:crosses val="autoZero"/>
        <c:crossBetween val="midCat"/>
      </c:valAx>
      <c:valAx>
        <c:axId val="5579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791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'lab4-1'!$F$41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'lab4-1'!$C$42:$C$51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'lab4-1'!$F$42:$F$51</c:f>
              <c:numCache>
                <c:formatCode>General</c:formatCode>
                <c:ptCount val="10"/>
                <c:pt idx="0">
                  <c:v>3.9500999999999997E-6</c:v>
                </c:pt>
                <c:pt idx="1">
                  <c:v>5.4775999999999999E-6</c:v>
                </c:pt>
                <c:pt idx="2">
                  <c:v>7.0265000000000004E-6</c:v>
                </c:pt>
                <c:pt idx="3">
                  <c:v>8.5813000000000003E-6</c:v>
                </c:pt>
                <c:pt idx="4">
                  <c:v>1.0129899999999999E-5</c:v>
                </c:pt>
                <c:pt idx="5">
                  <c:v>1.1609E-5</c:v>
                </c:pt>
                <c:pt idx="6">
                  <c:v>1.32331E-5</c:v>
                </c:pt>
                <c:pt idx="7">
                  <c:v>1.4726699999999999E-5</c:v>
                </c:pt>
                <c:pt idx="8">
                  <c:v>1.6219999999999997E-5</c:v>
                </c:pt>
                <c:pt idx="9">
                  <c:v>1.7734599999999998E-5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3-46EE-910A-4A90D9EE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56232"/>
        <c:axId val="628089728"/>
      </c:scatterChart>
      <c:valAx>
        <c:axId val="55875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28089728"/>
        <c:crosses val="autoZero"/>
        <c:crossBetween val="midCat"/>
      </c:valAx>
      <c:valAx>
        <c:axId val="6280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75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pdp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'lab4-1'!$F$55:$F$64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'lab4-1'!$G$55:$G$64</c:f>
              <c:numCache>
                <c:formatCode>General</c:formatCode>
                <c:ptCount val="10"/>
                <c:pt idx="0">
                  <c:v>1.5229E-15</c:v>
                </c:pt>
                <c:pt idx="1">
                  <c:v>3.6656000000000002E-15</c:v>
                </c:pt>
                <c:pt idx="2">
                  <c:v>6.7200000000000003E-15</c:v>
                </c:pt>
                <c:pt idx="3">
                  <c:v>1.0634600000000001E-14</c:v>
                </c:pt>
                <c:pt idx="4">
                  <c:v>1.5394700000000001E-14</c:v>
                </c:pt>
                <c:pt idx="5">
                  <c:v>2.0855000000000003E-14</c:v>
                </c:pt>
                <c:pt idx="6">
                  <c:v>2.78389E-14</c:v>
                </c:pt>
                <c:pt idx="7">
                  <c:v>3.4921999999999998E-14</c:v>
                </c:pt>
                <c:pt idx="8">
                  <c:v>4.2734000000000004E-14</c:v>
                </c:pt>
                <c:pt idx="9">
                  <c:v>5.1822900000000002E-14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F-4505-8514-A22304ED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334776"/>
        <c:axId val="548335760"/>
      </c:scatterChart>
      <c:valAx>
        <c:axId val="54833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335760"/>
        <c:crosses val="autoZero"/>
        <c:crossBetween val="midCat"/>
      </c:valAx>
      <c:valAx>
        <c:axId val="54833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334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'lab4-1.3'!$B$1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'lab4-1.3'!$A$2:$A$6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'lab4-1.3'!$B$2:$B$6</c:f>
              <c:numCache>
                <c:formatCode>General</c:formatCode>
                <c:ptCount val="5"/>
                <c:pt idx="0">
                  <c:v>5.441765E-10</c:v>
                </c:pt>
                <c:pt idx="1">
                  <c:v>5.3822429999999995E-10</c:v>
                </c:pt>
                <c:pt idx="2">
                  <c:v>5.3690049999999993E-10</c:v>
                </c:pt>
                <c:pt idx="3">
                  <c:v>5.3216120000000002E-10</c:v>
                </c:pt>
                <c:pt idx="4">
                  <c:v>5.3482320000000001E-10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E-4045-A239-4B0BF8885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61408"/>
        <c:axId val="545560424"/>
      </c:scatterChart>
      <c:valAx>
        <c:axId val="54556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60424"/>
        <c:crosses val="autoZero"/>
        <c:crossBetween val="midCat"/>
      </c:valAx>
      <c:valAx>
        <c:axId val="54556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556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'lab4-1.3'!$C$1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'lab4-1.3'!$A$2:$A$6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'lab4-1.3'!$C$2:$C$6</c:f>
              <c:numCache>
                <c:formatCode>General</c:formatCode>
                <c:ptCount val="5"/>
                <c:pt idx="0">
                  <c:v>3.9500999999999997E-6</c:v>
                </c:pt>
                <c:pt idx="1">
                  <c:v>7.9495999999999992E-6</c:v>
                </c:pt>
                <c:pt idx="2">
                  <c:v>1.5593699999999999E-5</c:v>
                </c:pt>
                <c:pt idx="3">
                  <c:v>3.1802299999999999E-5</c:v>
                </c:pt>
                <c:pt idx="4">
                  <c:v>6.4014300000000008E-5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9C-4163-8B91-2601738CB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10840"/>
        <c:axId val="542911168"/>
      </c:scatterChart>
      <c:valAx>
        <c:axId val="54291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2911168"/>
        <c:crosses val="autoZero"/>
        <c:crossBetween val="midCat"/>
      </c:valAx>
      <c:valAx>
        <c:axId val="5429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2910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'lab4-1.3'!$D$1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'lab4-1.3'!$A$2:$A$6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'lab4-1.3'!$D$2:$D$6</c:f>
              <c:numCache>
                <c:formatCode>General</c:formatCode>
                <c:ptCount val="5"/>
                <c:pt idx="0">
                  <c:v>2.1495000000000003E-15</c:v>
                </c:pt>
                <c:pt idx="1">
                  <c:v>4.2786000000000005E-15</c:v>
                </c:pt>
                <c:pt idx="2">
                  <c:v>8.3722999999999992E-15</c:v>
                </c:pt>
                <c:pt idx="3">
                  <c:v>1.69239E-14</c:v>
                </c:pt>
                <c:pt idx="4">
                  <c:v>3.4236300000000005E-14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8-4B82-AD68-561DB10BF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353456"/>
        <c:axId val="331354768"/>
      </c:scatterChart>
      <c:valAx>
        <c:axId val="33135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354768"/>
        <c:crosses val="autoZero"/>
        <c:crossBetween val="midCat"/>
      </c:valAx>
      <c:valAx>
        <c:axId val="3313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3135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'lab4-2'!$F$14</c:f>
              <c:strCache>
                <c:ptCount val="1"/>
                <c:pt idx="0">
                  <c:v>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'lab4-2'!$C$15:$C$24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'lab4-2'!$F$15:$F$24</c:f>
              <c:numCache>
                <c:formatCode>General</c:formatCode>
                <c:ptCount val="10"/>
                <c:pt idx="0">
                  <c:v>2.9957870000000001E-10</c:v>
                </c:pt>
                <c:pt idx="1">
                  <c:v>5.7858090000000006E-10</c:v>
                </c:pt>
                <c:pt idx="2">
                  <c:v>8.4345959999999998E-10</c:v>
                </c:pt>
                <c:pt idx="3">
                  <c:v>1.1172E-9</c:v>
                </c:pt>
                <c:pt idx="4">
                  <c:v>1.3690000000000001E-9</c:v>
                </c:pt>
                <c:pt idx="5">
                  <c:v>1.6163000000000001E-9</c:v>
                </c:pt>
                <c:pt idx="6">
                  <c:v>1.9037E-9</c:v>
                </c:pt>
                <c:pt idx="7">
                  <c:v>2.1742000000000002E-9</c:v>
                </c:pt>
                <c:pt idx="8">
                  <c:v>2.4302000000000001E-9</c:v>
                </c:pt>
                <c:pt idx="9">
                  <c:v>2.6834000000000001E-9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C-4F1F-B2E8-85EA47A0D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286856"/>
        <c:axId val="451722272"/>
      </c:scatterChart>
      <c:valAx>
        <c:axId val="45328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1722272"/>
        <c:crosses val="autoZero"/>
        <c:crossBetween val="midCat"/>
      </c:valAx>
      <c:valAx>
        <c:axId val="4517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3286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'lab4-2'!$F$40</c:f>
              <c:strCache>
                <c:ptCount val="1"/>
                <c:pt idx="0">
                  <c:v>pw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'lab4-2'!$C$41:$C$50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'lab4-2'!$F$41:$F$50</c:f>
              <c:numCache>
                <c:formatCode>General</c:formatCode>
                <c:ptCount val="10"/>
                <c:pt idx="0">
                  <c:v>1.2249749999999998E-4</c:v>
                </c:pt>
                <c:pt idx="1">
                  <c:v>1.2360029999999999E-4</c:v>
                </c:pt>
                <c:pt idx="2">
                  <c:v>1.2466450000000001E-4</c:v>
                </c:pt>
                <c:pt idx="3">
                  <c:v>1.2579339999999999E-4</c:v>
                </c:pt>
                <c:pt idx="4">
                  <c:v>1.2693739999999998E-4</c:v>
                </c:pt>
                <c:pt idx="5">
                  <c:v>1.280442E-4</c:v>
                </c:pt>
                <c:pt idx="6">
                  <c:v>1.2910809999999999E-4</c:v>
                </c:pt>
                <c:pt idx="7">
                  <c:v>1.3021070000000001E-4</c:v>
                </c:pt>
                <c:pt idx="8">
                  <c:v>1.3129529999999999E-4</c:v>
                </c:pt>
                <c:pt idx="9">
                  <c:v>1.323947E-4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2F-4DB3-BD03-63A67554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46400"/>
        <c:axId val="452751320"/>
      </c:scatterChart>
      <c:valAx>
        <c:axId val="4527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751320"/>
        <c:crosses val="autoZero"/>
        <c:crossBetween val="midCat"/>
      </c:valAx>
      <c:valAx>
        <c:axId val="45275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27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'lab4-2'!$G$54</c:f>
              <c:strCache>
                <c:ptCount val="1"/>
                <c:pt idx="0">
                  <c:v>pdp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'lab4-2'!$F$55:$F$64</c:f>
              <c:numCache>
                <c:formatCode>General</c:formatCode>
                <c:ptCount val="10"/>
                <c:pt idx="0">
                  <c:v>5.0000000000000002E-14</c:v>
                </c:pt>
                <c:pt idx="1">
                  <c:v>1E-13</c:v>
                </c:pt>
                <c:pt idx="2">
                  <c:v>1.4999999999999999E-13</c:v>
                </c:pt>
                <c:pt idx="3">
                  <c:v>2.0000000000000001E-13</c:v>
                </c:pt>
                <c:pt idx="4">
                  <c:v>2.4999999999999999E-13</c:v>
                </c:pt>
                <c:pt idx="5">
                  <c:v>2.9999999999999998E-13</c:v>
                </c:pt>
                <c:pt idx="6">
                  <c:v>3.4999999999999997E-13</c:v>
                </c:pt>
                <c:pt idx="7">
                  <c:v>4.0000000000000001E-13</c:v>
                </c:pt>
                <c:pt idx="8">
                  <c:v>4.5E-13</c:v>
                </c:pt>
                <c:pt idx="9">
                  <c:v>4.9999999999999999E-13</c:v>
                </c:pt>
              </c:numCache>
            </c:numRef>
          </c:xVal>
          <c:yVal>
            <c:numRef>
              <c:f>'lab4-2'!$G$55:$G$64</c:f>
              <c:numCache>
                <c:formatCode>General</c:formatCode>
                <c:ptCount val="10"/>
                <c:pt idx="0">
                  <c:v>3.6697700000000001E-14</c:v>
                </c:pt>
                <c:pt idx="1">
                  <c:v>7.1512800000000004E-14</c:v>
                </c:pt>
                <c:pt idx="2">
                  <c:v>1.0514950000000001E-13</c:v>
                </c:pt>
                <c:pt idx="3">
                  <c:v>1.4053780000000002E-13</c:v>
                </c:pt>
                <c:pt idx="4">
                  <c:v>1.7377480000000002E-13</c:v>
                </c:pt>
                <c:pt idx="5">
                  <c:v>2.0695750000000003E-13</c:v>
                </c:pt>
                <c:pt idx="6">
                  <c:v>2.4578330000000003E-13</c:v>
                </c:pt>
                <c:pt idx="7">
                  <c:v>2.8310250000000006E-13</c:v>
                </c:pt>
                <c:pt idx="8">
                  <c:v>3.1906830000000005E-13</c:v>
                </c:pt>
                <c:pt idx="9">
                  <c:v>3.5526960000000003E-13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1-44A2-8BBB-C9663D80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813624"/>
        <c:axId val="550809360"/>
      </c:scatterChart>
      <c:valAx>
        <c:axId val="55081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09360"/>
        <c:crosses val="autoZero"/>
        <c:crossBetween val="midCat"/>
      </c:valAx>
      <c:valAx>
        <c:axId val="5508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0813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12</xdr:row>
      <xdr:rowOff>152400</xdr:rowOff>
    </xdr:from>
    <xdr:to>
      <xdr:col>15</xdr:col>
      <xdr:colOff>19050</xdr:colOff>
      <xdr:row>26</xdr:row>
      <xdr:rowOff>15240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B9E2910-D8D6-4327-9475-82AA101A6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331470</xdr:colOff>
      <xdr:row>37</xdr:row>
      <xdr:rowOff>129540</xdr:rowOff>
    </xdr:from>
    <xdr:to>
      <xdr:col>15</xdr:col>
      <xdr:colOff>26670</xdr:colOff>
      <xdr:row>50</xdr:row>
      <xdr:rowOff>198120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FA5EA2A-A468-4304-8E3E-54BDE8950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445770</xdr:colOff>
      <xdr:row>53</xdr:row>
      <xdr:rowOff>60960</xdr:rowOff>
    </xdr:from>
    <xdr:to>
      <xdr:col>15</xdr:col>
      <xdr:colOff>140970</xdr:colOff>
      <xdr:row>66</xdr:row>
      <xdr:rowOff>129540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DE917DD-E543-4F1D-966C-D186F31F7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</xdr:colOff>
      <xdr:row>0</xdr:row>
      <xdr:rowOff>53340</xdr:rowOff>
    </xdr:from>
    <xdr:to>
      <xdr:col>13</xdr:col>
      <xdr:colOff>308610</xdr:colOff>
      <xdr:row>13</xdr:row>
      <xdr:rowOff>121920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8B8D32C-EA22-4606-AFF6-B61743626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102870</xdr:colOff>
      <xdr:row>13</xdr:row>
      <xdr:rowOff>182880</xdr:rowOff>
    </xdr:from>
    <xdr:to>
      <xdr:col>13</xdr:col>
      <xdr:colOff>407670</xdr:colOff>
      <xdr:row>27</xdr:row>
      <xdr:rowOff>45720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DDF06382-7F7D-4AD7-A278-717B27DDE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537210</xdr:colOff>
      <xdr:row>0</xdr:row>
      <xdr:rowOff>0</xdr:rowOff>
    </xdr:from>
    <xdr:to>
      <xdr:col>21</xdr:col>
      <xdr:colOff>232410</xdr:colOff>
      <xdr:row>13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B97E95E7-726E-44D6-8D8C-8BDADF61A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11</xdr:row>
      <xdr:rowOff>68580</xdr:rowOff>
    </xdr:from>
    <xdr:to>
      <xdr:col>14</xdr:col>
      <xdr:colOff>331470</xdr:colOff>
      <xdr:row>24</xdr:row>
      <xdr:rowOff>137160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7DF5D6-BD7B-4E44-8C6F-4A96BAA56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140970</xdr:colOff>
      <xdr:row>37</xdr:row>
      <xdr:rowOff>53340</xdr:rowOff>
    </xdr:from>
    <xdr:to>
      <xdr:col>14</xdr:col>
      <xdr:colOff>445770</xdr:colOff>
      <xdr:row>50</xdr:row>
      <xdr:rowOff>121920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67BC083-A3A3-4FE8-948F-FA59DA1E1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537210</xdr:colOff>
      <xdr:row>51</xdr:row>
      <xdr:rowOff>106680</xdr:rowOff>
    </xdr:from>
    <xdr:to>
      <xdr:col>15</xdr:col>
      <xdr:colOff>232410</xdr:colOff>
      <xdr:row>64</xdr:row>
      <xdr:rowOff>175260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0A09A74-4AFF-4248-A0B9-2ABF99DD2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255270</xdr:colOff>
      <xdr:row>0</xdr:row>
      <xdr:rowOff>83820</xdr:rowOff>
    </xdr:from>
    <xdr:to>
      <xdr:col>13</xdr:col>
      <xdr:colOff>560070</xdr:colOff>
      <xdr:row>13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9B5B53A-4209-41E5-B5AD-F97EE8E05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369570</xdr:colOff>
      <xdr:row>14</xdr:row>
      <xdr:rowOff>45720</xdr:rowOff>
    </xdr:from>
    <xdr:to>
      <xdr:col>14</xdr:col>
      <xdr:colOff>64770</xdr:colOff>
      <xdr:row>27</xdr:row>
      <xdr:rowOff>114300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8F06DA9B-7E2C-4DA2-B4DA-29EAE4ED3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598170</xdr:colOff>
      <xdr:row>0</xdr:row>
      <xdr:rowOff>129540</xdr:rowOff>
    </xdr:from>
    <xdr:to>
      <xdr:col>21</xdr:col>
      <xdr:colOff>293370</xdr:colOff>
      <xdr:row>13</xdr:row>
      <xdr:rowOff>198120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C9D5D20-6CDC-4C5C-8AA1-CF22FCA16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529590</xdr:colOff>
      <xdr:row>10</xdr:row>
      <xdr:rowOff>144780</xdr:rowOff>
    </xdr:from>
    <xdr:to>
      <xdr:col>14</xdr:col>
      <xdr:colOff>224790</xdr:colOff>
      <xdr:row>24</xdr:row>
      <xdr:rowOff>7620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24FAABD-D7B8-42FA-93A9-646A531A0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</xdr:colOff>
      <xdr:row>34</xdr:row>
      <xdr:rowOff>175260</xdr:rowOff>
    </xdr:from>
    <xdr:to>
      <xdr:col>15</xdr:col>
      <xdr:colOff>308610</xdr:colOff>
      <xdr:row>50</xdr:row>
      <xdr:rowOff>38100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981D5DA-B8C1-42BB-B2F9-B78EB28DE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51</xdr:row>
      <xdr:rowOff>167640</xdr:rowOff>
    </xdr:from>
    <xdr:to>
      <xdr:col>16</xdr:col>
      <xdr:colOff>95250</xdr:colOff>
      <xdr:row>65</xdr:row>
      <xdr:rowOff>30480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CF96E2A-0544-42EA-880C-FC81D6968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1</xdr:row>
      <xdr:rowOff>45720</xdr:rowOff>
    </xdr:from>
    <xdr:to>
      <xdr:col>13</xdr:col>
      <xdr:colOff>361950</xdr:colOff>
      <xdr:row>14</xdr:row>
      <xdr:rowOff>114300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BB3A0C-8D71-45FD-9269-CBAC7A34C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</xdr:colOff>
      <xdr:row>14</xdr:row>
      <xdr:rowOff>137160</xdr:rowOff>
    </xdr:from>
    <xdr:to>
      <xdr:col>13</xdr:col>
      <xdr:colOff>354330</xdr:colOff>
      <xdr:row>28</xdr:row>
      <xdr:rowOff>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B3C541A6-5B88-4DF0-869F-B1FC2CED59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521970</xdr:colOff>
      <xdr:row>1</xdr:row>
      <xdr:rowOff>30480</xdr:rowOff>
    </xdr:from>
    <xdr:to>
      <xdr:col>21</xdr:col>
      <xdr:colOff>217170</xdr:colOff>
      <xdr:row>14</xdr:row>
      <xdr:rowOff>99060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48D8C1A-4649-4144-90F3-02B0001B4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0C3D-C561-4CA1-AF64-4CDA24D727A3}">
  <dimension ref="A2:I64"/>
  <sheetViews>
    <sheetView workbookViewId="0">
      <selection activeCell="B16" sqref="B16"/>
    </sheetView>
  </sheetViews>
  <sheetFormatPr defaultRowHeight="17" x14ac:dyDescent="0.4"/>
  <cols>
    <col min="5" max="5" width="12.81640625" bestFit="1" customWidth="1"/>
    <col min="6" max="6" width="13.36328125" bestFit="1" customWidth="1"/>
    <col min="7" max="7" width="12.1796875" bestFit="1" customWidth="1"/>
  </cols>
  <sheetData>
    <row r="2" spans="1:9" x14ac:dyDescent="0.4">
      <c r="A2" t="s">
        <v>0</v>
      </c>
      <c r="B2">
        <v>385.52850000000001</v>
      </c>
      <c r="C2" t="s">
        <v>1</v>
      </c>
      <c r="D2" t="s">
        <v>2</v>
      </c>
      <c r="E2">
        <v>160.53550000000001</v>
      </c>
      <c r="F2" t="s">
        <v>3</v>
      </c>
      <c r="G2" t="s">
        <v>4</v>
      </c>
      <c r="H2">
        <v>160.15</v>
      </c>
      <c r="I2" t="s">
        <v>3</v>
      </c>
    </row>
    <row r="3" spans="1:9" x14ac:dyDescent="0.4">
      <c r="A3" t="s">
        <v>0</v>
      </c>
      <c r="B3">
        <v>669.19150000000002</v>
      </c>
      <c r="C3" t="s">
        <v>1</v>
      </c>
      <c r="D3" t="s">
        <v>2</v>
      </c>
      <c r="E3">
        <v>160.8192</v>
      </c>
      <c r="F3" t="s">
        <v>3</v>
      </c>
      <c r="G3" t="s">
        <v>4</v>
      </c>
      <c r="H3">
        <v>160.15</v>
      </c>
      <c r="I3" t="s">
        <v>3</v>
      </c>
    </row>
    <row r="4" spans="1:9" x14ac:dyDescent="0.4">
      <c r="A4" t="s">
        <v>0</v>
      </c>
      <c r="B4">
        <v>956.37490000000003</v>
      </c>
      <c r="C4" t="s">
        <v>1</v>
      </c>
      <c r="D4" t="s">
        <v>2</v>
      </c>
      <c r="E4">
        <v>161.10640000000001</v>
      </c>
      <c r="F4" t="s">
        <v>3</v>
      </c>
      <c r="G4" t="s">
        <v>4</v>
      </c>
      <c r="H4">
        <v>160.15</v>
      </c>
      <c r="I4" t="s">
        <v>3</v>
      </c>
    </row>
    <row r="5" spans="1:9" x14ac:dyDescent="0.4">
      <c r="A5" t="s">
        <v>0</v>
      </c>
      <c r="B5">
        <v>1.2393000000000001</v>
      </c>
      <c r="C5" t="s">
        <v>3</v>
      </c>
      <c r="D5" t="s">
        <v>2</v>
      </c>
      <c r="E5">
        <v>161.38929999999999</v>
      </c>
      <c r="F5" t="s">
        <v>3</v>
      </c>
      <c r="G5" t="s">
        <v>4</v>
      </c>
      <c r="H5">
        <v>160.15</v>
      </c>
      <c r="I5" t="s">
        <v>3</v>
      </c>
    </row>
    <row r="6" spans="1:9" x14ac:dyDescent="0.4">
      <c r="A6" t="s">
        <v>0</v>
      </c>
      <c r="B6">
        <v>1.5197000000000001</v>
      </c>
      <c r="C6" t="s">
        <v>3</v>
      </c>
      <c r="D6" t="s">
        <v>2</v>
      </c>
      <c r="E6">
        <v>161.66970000000001</v>
      </c>
      <c r="F6" t="s">
        <v>3</v>
      </c>
      <c r="G6" t="s">
        <v>4</v>
      </c>
      <c r="H6">
        <v>160.15</v>
      </c>
      <c r="I6" t="s">
        <v>3</v>
      </c>
    </row>
    <row r="7" spans="1:9" x14ac:dyDescent="0.4">
      <c r="A7" t="s">
        <v>0</v>
      </c>
      <c r="B7">
        <v>1.7965</v>
      </c>
      <c r="C7" t="s">
        <v>3</v>
      </c>
      <c r="D7" t="s">
        <v>2</v>
      </c>
      <c r="E7">
        <v>161.94649999999999</v>
      </c>
      <c r="F7" t="s">
        <v>3</v>
      </c>
      <c r="G7" t="s">
        <v>4</v>
      </c>
      <c r="H7">
        <v>160.15</v>
      </c>
      <c r="I7" t="s">
        <v>3</v>
      </c>
    </row>
    <row r="8" spans="1:9" x14ac:dyDescent="0.4">
      <c r="A8" t="s">
        <v>0</v>
      </c>
      <c r="B8">
        <v>2.1036999999999999</v>
      </c>
      <c r="C8" t="s">
        <v>3</v>
      </c>
      <c r="D8" t="s">
        <v>2</v>
      </c>
      <c r="E8">
        <v>162.25370000000001</v>
      </c>
      <c r="F8" t="s">
        <v>3</v>
      </c>
      <c r="G8" t="s">
        <v>4</v>
      </c>
      <c r="H8">
        <v>160.15</v>
      </c>
      <c r="I8" t="s">
        <v>3</v>
      </c>
    </row>
    <row r="9" spans="1:9" x14ac:dyDescent="0.4">
      <c r="A9" t="s">
        <v>0</v>
      </c>
      <c r="B9">
        <v>2.3713000000000002</v>
      </c>
      <c r="C9" t="s">
        <v>3</v>
      </c>
      <c r="D9" t="s">
        <v>2</v>
      </c>
      <c r="E9">
        <v>162.5213</v>
      </c>
      <c r="F9" t="s">
        <v>3</v>
      </c>
      <c r="G9" t="s">
        <v>4</v>
      </c>
      <c r="H9">
        <v>160.15</v>
      </c>
      <c r="I9" t="s">
        <v>3</v>
      </c>
    </row>
    <row r="10" spans="1:9" x14ac:dyDescent="0.4">
      <c r="A10" t="s">
        <v>0</v>
      </c>
      <c r="B10">
        <v>2.6347</v>
      </c>
      <c r="C10" t="s">
        <v>3</v>
      </c>
      <c r="D10" t="s">
        <v>2</v>
      </c>
      <c r="E10">
        <v>162.78469999999999</v>
      </c>
      <c r="F10" t="s">
        <v>3</v>
      </c>
      <c r="G10" t="s">
        <v>4</v>
      </c>
      <c r="H10">
        <v>160.15</v>
      </c>
      <c r="I10" t="s">
        <v>3</v>
      </c>
    </row>
    <row r="11" spans="1:9" x14ac:dyDescent="0.4">
      <c r="A11" t="s">
        <v>0</v>
      </c>
      <c r="B11">
        <v>2.9220999999999999</v>
      </c>
      <c r="C11" t="s">
        <v>3</v>
      </c>
      <c r="D11" t="s">
        <v>2</v>
      </c>
      <c r="E11">
        <v>163.07210000000001</v>
      </c>
      <c r="F11" t="s">
        <v>3</v>
      </c>
      <c r="G11" t="s">
        <v>4</v>
      </c>
      <c r="H11">
        <v>160.15</v>
      </c>
      <c r="I11" t="s">
        <v>3</v>
      </c>
    </row>
    <row r="15" spans="1:9" x14ac:dyDescent="0.4">
      <c r="C15" t="s">
        <v>6</v>
      </c>
      <c r="F15" t="s">
        <v>5</v>
      </c>
    </row>
    <row r="16" spans="1:9" x14ac:dyDescent="0.4">
      <c r="A16">
        <v>0.05</v>
      </c>
      <c r="B16">
        <f>POWER(10,-12)</f>
        <v>9.9999999999999998E-13</v>
      </c>
      <c r="C16">
        <f>A16*B16</f>
        <v>5.0000000000000002E-14</v>
      </c>
      <c r="D16">
        <v>385.52850000000001</v>
      </c>
      <c r="E16">
        <f>POWER(10,-12)</f>
        <v>9.9999999999999998E-13</v>
      </c>
      <c r="F16">
        <f>D16*E16</f>
        <v>3.855285E-10</v>
      </c>
    </row>
    <row r="17" spans="1:7" x14ac:dyDescent="0.4">
      <c r="A17">
        <v>0.1</v>
      </c>
      <c r="B17">
        <f t="shared" ref="B17:B25" si="0">POWER(10,-12)</f>
        <v>9.9999999999999998E-13</v>
      </c>
      <c r="C17">
        <f t="shared" ref="C17:C25" si="1">A17*B17</f>
        <v>1E-13</v>
      </c>
      <c r="D17">
        <v>669.19150000000002</v>
      </c>
      <c r="E17">
        <f t="shared" ref="E17:E18" si="2">POWER(10,-12)</f>
        <v>9.9999999999999998E-13</v>
      </c>
      <c r="F17">
        <f t="shared" ref="F17:F25" si="3">D17*E17</f>
        <v>6.691915E-10</v>
      </c>
    </row>
    <row r="18" spans="1:7" x14ac:dyDescent="0.4">
      <c r="A18">
        <v>0.15</v>
      </c>
      <c r="B18">
        <f t="shared" si="0"/>
        <v>9.9999999999999998E-13</v>
      </c>
      <c r="C18">
        <f t="shared" si="1"/>
        <v>1.4999999999999999E-13</v>
      </c>
      <c r="D18">
        <v>956.37490000000003</v>
      </c>
      <c r="E18">
        <f t="shared" si="2"/>
        <v>9.9999999999999998E-13</v>
      </c>
      <c r="F18">
        <f t="shared" si="3"/>
        <v>9.5637489999999999E-10</v>
      </c>
    </row>
    <row r="19" spans="1:7" x14ac:dyDescent="0.4">
      <c r="A19">
        <v>0.2</v>
      </c>
      <c r="B19">
        <f t="shared" si="0"/>
        <v>9.9999999999999998E-13</v>
      </c>
      <c r="C19">
        <f t="shared" si="1"/>
        <v>2.0000000000000001E-13</v>
      </c>
      <c r="D19">
        <v>1.2393000000000001</v>
      </c>
      <c r="E19">
        <f>POWER(10,-9)</f>
        <v>1.0000000000000001E-9</v>
      </c>
      <c r="F19">
        <f t="shared" si="3"/>
        <v>1.2393000000000001E-9</v>
      </c>
    </row>
    <row r="20" spans="1:7" x14ac:dyDescent="0.4">
      <c r="A20">
        <v>0.25</v>
      </c>
      <c r="B20">
        <f t="shared" si="0"/>
        <v>9.9999999999999998E-13</v>
      </c>
      <c r="C20">
        <f t="shared" si="1"/>
        <v>2.4999999999999999E-13</v>
      </c>
      <c r="D20">
        <v>1.5197000000000001</v>
      </c>
      <c r="E20">
        <f t="shared" ref="E20:E25" si="4">POWER(10,-9)</f>
        <v>1.0000000000000001E-9</v>
      </c>
      <c r="F20">
        <f t="shared" si="3"/>
        <v>1.5197000000000002E-9</v>
      </c>
    </row>
    <row r="21" spans="1:7" x14ac:dyDescent="0.4">
      <c r="A21">
        <v>0.3</v>
      </c>
      <c r="B21">
        <f t="shared" si="0"/>
        <v>9.9999999999999998E-13</v>
      </c>
      <c r="C21">
        <f t="shared" si="1"/>
        <v>2.9999999999999998E-13</v>
      </c>
      <c r="D21">
        <v>1.7965</v>
      </c>
      <c r="E21">
        <f t="shared" si="4"/>
        <v>1.0000000000000001E-9</v>
      </c>
      <c r="F21">
        <f t="shared" si="3"/>
        <v>1.7965000000000002E-9</v>
      </c>
    </row>
    <row r="22" spans="1:7" x14ac:dyDescent="0.4">
      <c r="A22">
        <v>0.35</v>
      </c>
      <c r="B22">
        <f t="shared" si="0"/>
        <v>9.9999999999999998E-13</v>
      </c>
      <c r="C22">
        <f t="shared" si="1"/>
        <v>3.4999999999999997E-13</v>
      </c>
      <c r="D22">
        <v>2.1036999999999999</v>
      </c>
      <c r="E22">
        <f t="shared" si="4"/>
        <v>1.0000000000000001E-9</v>
      </c>
      <c r="F22">
        <f t="shared" si="3"/>
        <v>2.1037000000000001E-9</v>
      </c>
    </row>
    <row r="23" spans="1:7" x14ac:dyDescent="0.4">
      <c r="A23">
        <v>0.4</v>
      </c>
      <c r="B23">
        <f t="shared" si="0"/>
        <v>9.9999999999999998E-13</v>
      </c>
      <c r="C23">
        <f t="shared" si="1"/>
        <v>4.0000000000000001E-13</v>
      </c>
      <c r="D23">
        <v>2.3713000000000002</v>
      </c>
      <c r="E23">
        <f t="shared" si="4"/>
        <v>1.0000000000000001E-9</v>
      </c>
      <c r="F23">
        <f t="shared" si="3"/>
        <v>2.3713000000000003E-9</v>
      </c>
    </row>
    <row r="24" spans="1:7" x14ac:dyDescent="0.4">
      <c r="A24">
        <v>0.45</v>
      </c>
      <c r="B24">
        <f t="shared" si="0"/>
        <v>9.9999999999999998E-13</v>
      </c>
      <c r="C24">
        <f t="shared" si="1"/>
        <v>4.5E-13</v>
      </c>
      <c r="D24">
        <v>2.6347</v>
      </c>
      <c r="E24">
        <f t="shared" si="4"/>
        <v>1.0000000000000001E-9</v>
      </c>
      <c r="F24">
        <f t="shared" si="3"/>
        <v>2.6347E-9</v>
      </c>
    </row>
    <row r="25" spans="1:7" x14ac:dyDescent="0.4">
      <c r="A25">
        <v>0.5</v>
      </c>
      <c r="B25">
        <f t="shared" si="0"/>
        <v>9.9999999999999998E-13</v>
      </c>
      <c r="C25">
        <f t="shared" si="1"/>
        <v>4.9999999999999999E-13</v>
      </c>
      <c r="D25">
        <v>2.9220999999999999</v>
      </c>
      <c r="E25">
        <f t="shared" si="4"/>
        <v>1.0000000000000001E-9</v>
      </c>
      <c r="F25">
        <f t="shared" si="3"/>
        <v>2.9221000000000001E-9</v>
      </c>
    </row>
    <row r="28" spans="1:7" x14ac:dyDescent="0.4">
      <c r="A28" t="s">
        <v>7</v>
      </c>
      <c r="B28">
        <v>3.9500999999999999</v>
      </c>
      <c r="C28" t="s">
        <v>8</v>
      </c>
      <c r="D28" t="s">
        <v>9</v>
      </c>
      <c r="E28">
        <v>0</v>
      </c>
      <c r="F28" t="s">
        <v>10</v>
      </c>
      <c r="G28" t="s">
        <v>11</v>
      </c>
    </row>
    <row r="29" spans="1:7" x14ac:dyDescent="0.4">
      <c r="A29" t="s">
        <v>7</v>
      </c>
      <c r="B29">
        <v>5.4775999999999998</v>
      </c>
      <c r="C29" t="s">
        <v>8</v>
      </c>
      <c r="D29" t="s">
        <v>9</v>
      </c>
      <c r="E29">
        <v>0</v>
      </c>
      <c r="F29" t="s">
        <v>10</v>
      </c>
      <c r="G29" t="s">
        <v>11</v>
      </c>
    </row>
    <row r="30" spans="1:7" x14ac:dyDescent="0.4">
      <c r="A30" t="s">
        <v>7</v>
      </c>
      <c r="B30">
        <v>7.0265000000000004</v>
      </c>
      <c r="C30" t="s">
        <v>8</v>
      </c>
      <c r="D30" t="s">
        <v>9</v>
      </c>
      <c r="E30">
        <v>0</v>
      </c>
      <c r="F30" t="s">
        <v>10</v>
      </c>
      <c r="G30" t="s">
        <v>11</v>
      </c>
    </row>
    <row r="31" spans="1:7" x14ac:dyDescent="0.4">
      <c r="A31" t="s">
        <v>7</v>
      </c>
      <c r="B31">
        <v>8.5813000000000006</v>
      </c>
      <c r="C31" t="s">
        <v>8</v>
      </c>
      <c r="D31" t="s">
        <v>9</v>
      </c>
      <c r="E31">
        <v>0</v>
      </c>
      <c r="F31" t="s">
        <v>10</v>
      </c>
      <c r="G31" t="s">
        <v>11</v>
      </c>
    </row>
    <row r="32" spans="1:7" x14ac:dyDescent="0.4">
      <c r="A32" t="s">
        <v>7</v>
      </c>
      <c r="B32">
        <v>10.129899999999999</v>
      </c>
      <c r="C32" t="s">
        <v>8</v>
      </c>
      <c r="D32" t="s">
        <v>9</v>
      </c>
      <c r="E32">
        <v>0</v>
      </c>
      <c r="F32" t="s">
        <v>10</v>
      </c>
      <c r="G32" t="s">
        <v>11</v>
      </c>
    </row>
    <row r="33" spans="1:7" x14ac:dyDescent="0.4">
      <c r="A33" t="s">
        <v>7</v>
      </c>
      <c r="B33">
        <v>11.609</v>
      </c>
      <c r="C33" t="s">
        <v>8</v>
      </c>
      <c r="D33" t="s">
        <v>9</v>
      </c>
      <c r="E33">
        <v>0</v>
      </c>
      <c r="F33" t="s">
        <v>10</v>
      </c>
      <c r="G33" t="s">
        <v>11</v>
      </c>
    </row>
    <row r="34" spans="1:7" x14ac:dyDescent="0.4">
      <c r="A34" t="s">
        <v>7</v>
      </c>
      <c r="B34">
        <v>13.2331</v>
      </c>
      <c r="C34" t="s">
        <v>8</v>
      </c>
      <c r="D34" t="s">
        <v>9</v>
      </c>
      <c r="E34">
        <v>0</v>
      </c>
      <c r="F34" t="s">
        <v>10</v>
      </c>
      <c r="G34" t="s">
        <v>11</v>
      </c>
    </row>
    <row r="35" spans="1:7" x14ac:dyDescent="0.4">
      <c r="A35" t="s">
        <v>7</v>
      </c>
      <c r="B35">
        <v>14.726699999999999</v>
      </c>
      <c r="C35" t="s">
        <v>8</v>
      </c>
      <c r="D35" t="s">
        <v>9</v>
      </c>
      <c r="E35">
        <v>0</v>
      </c>
      <c r="F35" t="s">
        <v>10</v>
      </c>
      <c r="G35" t="s">
        <v>11</v>
      </c>
    </row>
    <row r="36" spans="1:7" x14ac:dyDescent="0.4">
      <c r="A36" t="s">
        <v>7</v>
      </c>
      <c r="B36">
        <v>16.22</v>
      </c>
      <c r="C36" t="s">
        <v>8</v>
      </c>
      <c r="D36" t="s">
        <v>9</v>
      </c>
      <c r="E36">
        <v>0</v>
      </c>
      <c r="F36" t="s">
        <v>10</v>
      </c>
      <c r="G36" t="s">
        <v>11</v>
      </c>
    </row>
    <row r="37" spans="1:7" x14ac:dyDescent="0.4">
      <c r="A37" t="s">
        <v>7</v>
      </c>
      <c r="B37">
        <v>17.7346</v>
      </c>
      <c r="C37" t="s">
        <v>8</v>
      </c>
      <c r="D37" t="s">
        <v>9</v>
      </c>
      <c r="E37">
        <v>0</v>
      </c>
      <c r="F37" t="s">
        <v>10</v>
      </c>
      <c r="G37" t="s">
        <v>11</v>
      </c>
    </row>
    <row r="41" spans="1:7" x14ac:dyDescent="0.4">
      <c r="C41" t="s">
        <v>6</v>
      </c>
      <c r="F41" t="s">
        <v>12</v>
      </c>
    </row>
    <row r="42" spans="1:7" x14ac:dyDescent="0.4">
      <c r="A42">
        <v>0.05</v>
      </c>
      <c r="B42">
        <f>POWER(10,-12)</f>
        <v>9.9999999999999998E-13</v>
      </c>
      <c r="C42">
        <f>A42*B42</f>
        <v>5.0000000000000002E-14</v>
      </c>
      <c r="D42">
        <v>3.9500999999999999</v>
      </c>
      <c r="E42">
        <f>POWER(10,-6)</f>
        <v>9.9999999999999995E-7</v>
      </c>
      <c r="F42">
        <f>D42*E42</f>
        <v>3.9500999999999997E-6</v>
      </c>
    </row>
    <row r="43" spans="1:7" x14ac:dyDescent="0.4">
      <c r="A43">
        <v>0.1</v>
      </c>
      <c r="B43">
        <f t="shared" ref="B43:B51" si="5">POWER(10,-12)</f>
        <v>9.9999999999999998E-13</v>
      </c>
      <c r="C43">
        <f t="shared" ref="C43:C51" si="6">A43*B43</f>
        <v>1E-13</v>
      </c>
      <c r="D43">
        <v>5.4775999999999998</v>
      </c>
      <c r="E43">
        <f t="shared" ref="E43:E51" si="7">POWER(10,-6)</f>
        <v>9.9999999999999995E-7</v>
      </c>
      <c r="F43">
        <f t="shared" ref="F43:F51" si="8">D43*E43</f>
        <v>5.4775999999999999E-6</v>
      </c>
    </row>
    <row r="44" spans="1:7" x14ac:dyDescent="0.4">
      <c r="A44">
        <v>0.15</v>
      </c>
      <c r="B44">
        <f t="shared" si="5"/>
        <v>9.9999999999999998E-13</v>
      </c>
      <c r="C44">
        <f t="shared" si="6"/>
        <v>1.4999999999999999E-13</v>
      </c>
      <c r="D44">
        <v>7.0265000000000004</v>
      </c>
      <c r="E44">
        <f t="shared" si="7"/>
        <v>9.9999999999999995E-7</v>
      </c>
      <c r="F44">
        <f t="shared" si="8"/>
        <v>7.0265000000000004E-6</v>
      </c>
    </row>
    <row r="45" spans="1:7" x14ac:dyDescent="0.4">
      <c r="A45">
        <v>0.2</v>
      </c>
      <c r="B45">
        <f t="shared" si="5"/>
        <v>9.9999999999999998E-13</v>
      </c>
      <c r="C45">
        <f t="shared" si="6"/>
        <v>2.0000000000000001E-13</v>
      </c>
      <c r="D45">
        <v>8.5813000000000006</v>
      </c>
      <c r="E45">
        <f t="shared" si="7"/>
        <v>9.9999999999999995E-7</v>
      </c>
      <c r="F45">
        <f t="shared" si="8"/>
        <v>8.5813000000000003E-6</v>
      </c>
    </row>
    <row r="46" spans="1:7" x14ac:dyDescent="0.4">
      <c r="A46">
        <v>0.25</v>
      </c>
      <c r="B46">
        <f t="shared" si="5"/>
        <v>9.9999999999999998E-13</v>
      </c>
      <c r="C46">
        <f t="shared" si="6"/>
        <v>2.4999999999999999E-13</v>
      </c>
      <c r="D46">
        <v>10.129899999999999</v>
      </c>
      <c r="E46">
        <f t="shared" si="7"/>
        <v>9.9999999999999995E-7</v>
      </c>
      <c r="F46">
        <f t="shared" si="8"/>
        <v>1.0129899999999999E-5</v>
      </c>
    </row>
    <row r="47" spans="1:7" x14ac:dyDescent="0.4">
      <c r="A47">
        <v>0.3</v>
      </c>
      <c r="B47">
        <f t="shared" si="5"/>
        <v>9.9999999999999998E-13</v>
      </c>
      <c r="C47">
        <f t="shared" si="6"/>
        <v>2.9999999999999998E-13</v>
      </c>
      <c r="D47">
        <v>11.609</v>
      </c>
      <c r="E47">
        <f t="shared" si="7"/>
        <v>9.9999999999999995E-7</v>
      </c>
      <c r="F47">
        <f t="shared" si="8"/>
        <v>1.1609E-5</v>
      </c>
    </row>
    <row r="48" spans="1:7" x14ac:dyDescent="0.4">
      <c r="A48">
        <v>0.35</v>
      </c>
      <c r="B48">
        <f t="shared" si="5"/>
        <v>9.9999999999999998E-13</v>
      </c>
      <c r="C48">
        <f t="shared" si="6"/>
        <v>3.4999999999999997E-13</v>
      </c>
      <c r="D48">
        <v>13.2331</v>
      </c>
      <c r="E48">
        <f t="shared" si="7"/>
        <v>9.9999999999999995E-7</v>
      </c>
      <c r="F48">
        <f t="shared" si="8"/>
        <v>1.32331E-5</v>
      </c>
    </row>
    <row r="49" spans="1:7" x14ac:dyDescent="0.4">
      <c r="A49">
        <v>0.4</v>
      </c>
      <c r="B49">
        <f t="shared" si="5"/>
        <v>9.9999999999999998E-13</v>
      </c>
      <c r="C49">
        <f t="shared" si="6"/>
        <v>4.0000000000000001E-13</v>
      </c>
      <c r="D49">
        <v>14.726699999999999</v>
      </c>
      <c r="E49">
        <f t="shared" si="7"/>
        <v>9.9999999999999995E-7</v>
      </c>
      <c r="F49">
        <f t="shared" si="8"/>
        <v>1.4726699999999999E-5</v>
      </c>
    </row>
    <row r="50" spans="1:7" x14ac:dyDescent="0.4">
      <c r="A50">
        <v>0.45</v>
      </c>
      <c r="B50">
        <f t="shared" si="5"/>
        <v>9.9999999999999998E-13</v>
      </c>
      <c r="C50">
        <f t="shared" si="6"/>
        <v>4.5E-13</v>
      </c>
      <c r="D50">
        <v>16.22</v>
      </c>
      <c r="E50">
        <f t="shared" si="7"/>
        <v>9.9999999999999995E-7</v>
      </c>
      <c r="F50">
        <f t="shared" si="8"/>
        <v>1.6219999999999997E-5</v>
      </c>
    </row>
    <row r="51" spans="1:7" x14ac:dyDescent="0.4">
      <c r="A51">
        <v>0.5</v>
      </c>
      <c r="B51">
        <f t="shared" si="5"/>
        <v>9.9999999999999998E-13</v>
      </c>
      <c r="C51">
        <f t="shared" si="6"/>
        <v>4.9999999999999999E-13</v>
      </c>
      <c r="D51">
        <v>17.7346</v>
      </c>
      <c r="E51">
        <f t="shared" si="7"/>
        <v>9.9999999999999995E-7</v>
      </c>
      <c r="F51">
        <f t="shared" si="8"/>
        <v>1.7734599999999998E-5</v>
      </c>
    </row>
    <row r="55" spans="1:7" x14ac:dyDescent="0.4">
      <c r="A55" t="s">
        <v>34</v>
      </c>
      <c r="B55">
        <v>1.5228999999999999</v>
      </c>
      <c r="C55" t="s">
        <v>35</v>
      </c>
      <c r="D55">
        <v>0.05</v>
      </c>
      <c r="E55">
        <f>POWER(10,-12)</f>
        <v>9.9999999999999998E-13</v>
      </c>
      <c r="F55">
        <f>D55*E55</f>
        <v>5.0000000000000002E-14</v>
      </c>
      <c r="G55">
        <f>B55*10^-15</f>
        <v>1.5229E-15</v>
      </c>
    </row>
    <row r="56" spans="1:7" x14ac:dyDescent="0.4">
      <c r="A56" t="s">
        <v>34</v>
      </c>
      <c r="B56">
        <v>3.6656</v>
      </c>
      <c r="C56" t="s">
        <v>35</v>
      </c>
      <c r="D56">
        <v>0.1</v>
      </c>
      <c r="E56">
        <f t="shared" ref="E56:E64" si="9">POWER(10,-12)</f>
        <v>9.9999999999999998E-13</v>
      </c>
      <c r="F56">
        <f t="shared" ref="F56:F64" si="10">D56*E56</f>
        <v>1E-13</v>
      </c>
      <c r="G56">
        <f t="shared" ref="G56:G64" si="11">B56*10^-15</f>
        <v>3.6656000000000002E-15</v>
      </c>
    </row>
    <row r="57" spans="1:7" x14ac:dyDescent="0.4">
      <c r="A57" t="s">
        <v>34</v>
      </c>
      <c r="B57">
        <v>6.72</v>
      </c>
      <c r="C57" t="s">
        <v>35</v>
      </c>
      <c r="D57">
        <v>0.15</v>
      </c>
      <c r="E57">
        <f t="shared" si="9"/>
        <v>9.9999999999999998E-13</v>
      </c>
      <c r="F57">
        <f t="shared" si="10"/>
        <v>1.4999999999999999E-13</v>
      </c>
      <c r="G57">
        <f t="shared" si="11"/>
        <v>6.7200000000000003E-15</v>
      </c>
    </row>
    <row r="58" spans="1:7" x14ac:dyDescent="0.4">
      <c r="A58" t="s">
        <v>34</v>
      </c>
      <c r="B58">
        <v>10.634600000000001</v>
      </c>
      <c r="C58" t="s">
        <v>35</v>
      </c>
      <c r="D58">
        <v>0.2</v>
      </c>
      <c r="E58">
        <f t="shared" si="9"/>
        <v>9.9999999999999998E-13</v>
      </c>
      <c r="F58">
        <f t="shared" si="10"/>
        <v>2.0000000000000001E-13</v>
      </c>
      <c r="G58">
        <f t="shared" si="11"/>
        <v>1.0634600000000001E-14</v>
      </c>
    </row>
    <row r="59" spans="1:7" x14ac:dyDescent="0.4">
      <c r="A59" t="s">
        <v>34</v>
      </c>
      <c r="B59">
        <v>15.3947</v>
      </c>
      <c r="C59" t="s">
        <v>35</v>
      </c>
      <c r="D59">
        <v>0.25</v>
      </c>
      <c r="E59">
        <f t="shared" si="9"/>
        <v>9.9999999999999998E-13</v>
      </c>
      <c r="F59">
        <f t="shared" si="10"/>
        <v>2.4999999999999999E-13</v>
      </c>
      <c r="G59">
        <f t="shared" si="11"/>
        <v>1.5394700000000001E-14</v>
      </c>
    </row>
    <row r="60" spans="1:7" x14ac:dyDescent="0.4">
      <c r="A60" t="s">
        <v>34</v>
      </c>
      <c r="B60">
        <v>20.855</v>
      </c>
      <c r="C60" t="s">
        <v>35</v>
      </c>
      <c r="D60">
        <v>0.3</v>
      </c>
      <c r="E60">
        <f t="shared" si="9"/>
        <v>9.9999999999999998E-13</v>
      </c>
      <c r="F60">
        <f t="shared" si="10"/>
        <v>2.9999999999999998E-13</v>
      </c>
      <c r="G60">
        <f t="shared" si="11"/>
        <v>2.0855000000000003E-14</v>
      </c>
    </row>
    <row r="61" spans="1:7" x14ac:dyDescent="0.4">
      <c r="A61" t="s">
        <v>34</v>
      </c>
      <c r="B61">
        <v>27.838899999999999</v>
      </c>
      <c r="C61" t="s">
        <v>35</v>
      </c>
      <c r="D61">
        <v>0.35</v>
      </c>
      <c r="E61">
        <f t="shared" si="9"/>
        <v>9.9999999999999998E-13</v>
      </c>
      <c r="F61">
        <f t="shared" si="10"/>
        <v>3.4999999999999997E-13</v>
      </c>
      <c r="G61">
        <f t="shared" si="11"/>
        <v>2.78389E-14</v>
      </c>
    </row>
    <row r="62" spans="1:7" x14ac:dyDescent="0.4">
      <c r="A62" t="s">
        <v>34</v>
      </c>
      <c r="B62">
        <v>34.921999999999997</v>
      </c>
      <c r="C62" t="s">
        <v>35</v>
      </c>
      <c r="D62">
        <v>0.4</v>
      </c>
      <c r="E62">
        <f t="shared" si="9"/>
        <v>9.9999999999999998E-13</v>
      </c>
      <c r="F62">
        <f t="shared" si="10"/>
        <v>4.0000000000000001E-13</v>
      </c>
      <c r="G62">
        <f t="shared" si="11"/>
        <v>3.4921999999999998E-14</v>
      </c>
    </row>
    <row r="63" spans="1:7" x14ac:dyDescent="0.4">
      <c r="A63" t="s">
        <v>34</v>
      </c>
      <c r="B63">
        <v>42.734000000000002</v>
      </c>
      <c r="C63" t="s">
        <v>35</v>
      </c>
      <c r="D63">
        <v>0.45</v>
      </c>
      <c r="E63">
        <f t="shared" si="9"/>
        <v>9.9999999999999998E-13</v>
      </c>
      <c r="F63">
        <f t="shared" si="10"/>
        <v>4.5E-13</v>
      </c>
      <c r="G63">
        <f t="shared" si="11"/>
        <v>4.2734000000000004E-14</v>
      </c>
    </row>
    <row r="64" spans="1:7" x14ac:dyDescent="0.4">
      <c r="A64" t="s">
        <v>34</v>
      </c>
      <c r="B64">
        <v>51.822899999999997</v>
      </c>
      <c r="C64" t="s">
        <v>35</v>
      </c>
      <c r="D64">
        <v>0.5</v>
      </c>
      <c r="E64">
        <f t="shared" si="9"/>
        <v>9.9999999999999998E-13</v>
      </c>
      <c r="F64">
        <f t="shared" si="10"/>
        <v>4.9999999999999999E-13</v>
      </c>
      <c r="G64">
        <f t="shared" si="11"/>
        <v>5.1822900000000002E-14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0907B-1C26-4E13-BC23-2228B96DF8F2}">
  <dimension ref="A1:D6"/>
  <sheetViews>
    <sheetView workbookViewId="0">
      <selection activeCell="G34" sqref="G34"/>
    </sheetView>
  </sheetViews>
  <sheetFormatPr defaultRowHeight="17" x14ac:dyDescent="0.4"/>
  <cols>
    <col min="2" max="4" width="13.36328125" bestFit="1" customWidth="1"/>
  </cols>
  <sheetData>
    <row r="1" spans="1:4" x14ac:dyDescent="0.4">
      <c r="A1" t="s">
        <v>36</v>
      </c>
      <c r="B1" t="s">
        <v>5</v>
      </c>
      <c r="C1" t="s">
        <v>12</v>
      </c>
      <c r="D1" t="s">
        <v>37</v>
      </c>
    </row>
    <row r="2" spans="1:4" x14ac:dyDescent="0.4">
      <c r="A2">
        <v>1</v>
      </c>
      <c r="B2">
        <f>544.1765*10^-12</f>
        <v>5.441765E-10</v>
      </c>
      <c r="C2">
        <f>3.9501*10^-6</f>
        <v>3.9500999999999997E-6</v>
      </c>
      <c r="D2">
        <f>2.1495*10^-15</f>
        <v>2.1495000000000003E-15</v>
      </c>
    </row>
    <row r="3" spans="1:4" x14ac:dyDescent="0.4">
      <c r="A3">
        <v>2</v>
      </c>
      <c r="B3">
        <f>538.2243*10^-12</f>
        <v>5.3822429999999995E-10</v>
      </c>
      <c r="C3">
        <f>7.9496*10^-6</f>
        <v>7.9495999999999992E-6</v>
      </c>
      <c r="D3">
        <f>4.2786*10^-15</f>
        <v>4.2786000000000005E-15</v>
      </c>
    </row>
    <row r="4" spans="1:4" x14ac:dyDescent="0.4">
      <c r="A4">
        <v>4</v>
      </c>
      <c r="B4">
        <f>536.9005*10^-12</f>
        <v>5.3690049999999993E-10</v>
      </c>
      <c r="C4">
        <f>15.5937*10^-6</f>
        <v>1.5593699999999999E-5</v>
      </c>
      <c r="D4">
        <f>8.3723*10^-15</f>
        <v>8.3722999999999992E-15</v>
      </c>
    </row>
    <row r="5" spans="1:4" x14ac:dyDescent="0.4">
      <c r="A5">
        <v>8</v>
      </c>
      <c r="B5">
        <f>532.1612*10^-12</f>
        <v>5.3216120000000002E-10</v>
      </c>
      <c r="C5">
        <f>31.8023*10^-6</f>
        <v>3.1802299999999999E-5</v>
      </c>
      <c r="D5">
        <f>16.9239*10^-15</f>
        <v>1.69239E-14</v>
      </c>
    </row>
    <row r="6" spans="1:4" x14ac:dyDescent="0.4">
      <c r="A6">
        <v>16</v>
      </c>
      <c r="B6">
        <f>534.8232*10^-12</f>
        <v>5.3482320000000001E-10</v>
      </c>
      <c r="C6">
        <f>64.0143*10^-6</f>
        <v>6.4014300000000008E-5</v>
      </c>
      <c r="D6">
        <f>34.2363*10^-15</f>
        <v>3.4236300000000005E-14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89EB-48EA-40D4-BA62-471209489D54}">
  <dimension ref="A2:G64"/>
  <sheetViews>
    <sheetView workbookViewId="0">
      <selection activeCell="C11" sqref="C11"/>
    </sheetView>
  </sheetViews>
  <sheetFormatPr defaultRowHeight="17" x14ac:dyDescent="0.4"/>
  <cols>
    <col min="5" max="5" width="12.81640625" bestFit="1" customWidth="1"/>
    <col min="6" max="7" width="13.36328125" bestFit="1" customWidth="1"/>
  </cols>
  <sheetData>
    <row r="2" spans="1:7" x14ac:dyDescent="0.4">
      <c r="A2" t="s">
        <v>0</v>
      </c>
      <c r="B2">
        <v>299.57870000000003</v>
      </c>
      <c r="C2" t="s">
        <v>1</v>
      </c>
      <c r="D2" t="s">
        <v>2</v>
      </c>
      <c r="E2" t="s">
        <v>13</v>
      </c>
      <c r="F2" t="s">
        <v>4</v>
      </c>
      <c r="G2" t="s">
        <v>14</v>
      </c>
    </row>
    <row r="3" spans="1:7" x14ac:dyDescent="0.4">
      <c r="A3" t="s">
        <v>0</v>
      </c>
      <c r="B3">
        <v>578.58090000000004</v>
      </c>
      <c r="C3" t="s">
        <v>1</v>
      </c>
      <c r="D3" t="s">
        <v>2</v>
      </c>
      <c r="E3" t="s">
        <v>15</v>
      </c>
      <c r="F3" t="s">
        <v>4</v>
      </c>
      <c r="G3" t="s">
        <v>14</v>
      </c>
    </row>
    <row r="4" spans="1:7" x14ac:dyDescent="0.4">
      <c r="A4" t="s">
        <v>0</v>
      </c>
      <c r="B4">
        <v>843.45960000000002</v>
      </c>
      <c r="C4" t="s">
        <v>1</v>
      </c>
      <c r="D4" t="s">
        <v>2</v>
      </c>
      <c r="E4" t="s">
        <v>16</v>
      </c>
      <c r="F4" t="s">
        <v>4</v>
      </c>
      <c r="G4" t="s">
        <v>14</v>
      </c>
    </row>
    <row r="5" spans="1:7" x14ac:dyDescent="0.4">
      <c r="A5" t="s">
        <v>0</v>
      </c>
      <c r="B5">
        <v>1.1172</v>
      </c>
      <c r="C5" t="s">
        <v>3</v>
      </c>
      <c r="D5" t="s">
        <v>2</v>
      </c>
      <c r="E5" t="s">
        <v>17</v>
      </c>
      <c r="F5" t="s">
        <v>4</v>
      </c>
      <c r="G5" t="s">
        <v>14</v>
      </c>
    </row>
    <row r="6" spans="1:7" x14ac:dyDescent="0.4">
      <c r="A6" t="s">
        <v>0</v>
      </c>
      <c r="B6">
        <v>1.369</v>
      </c>
      <c r="C6" t="s">
        <v>3</v>
      </c>
      <c r="D6" t="s">
        <v>2</v>
      </c>
      <c r="E6" t="s">
        <v>18</v>
      </c>
      <c r="F6" t="s">
        <v>4</v>
      </c>
      <c r="G6" t="s">
        <v>14</v>
      </c>
    </row>
    <row r="7" spans="1:7" x14ac:dyDescent="0.4">
      <c r="A7" t="s">
        <v>0</v>
      </c>
      <c r="B7">
        <v>1.6163000000000001</v>
      </c>
      <c r="C7" t="s">
        <v>3</v>
      </c>
      <c r="D7" t="s">
        <v>2</v>
      </c>
      <c r="E7" t="s">
        <v>19</v>
      </c>
      <c r="F7" t="s">
        <v>4</v>
      </c>
      <c r="G7" t="s">
        <v>14</v>
      </c>
    </row>
    <row r="8" spans="1:7" x14ac:dyDescent="0.4">
      <c r="A8" t="s">
        <v>0</v>
      </c>
      <c r="B8">
        <v>1.9036999999999999</v>
      </c>
      <c r="C8" t="s">
        <v>3</v>
      </c>
      <c r="D8" t="s">
        <v>2</v>
      </c>
      <c r="E8" t="s">
        <v>20</v>
      </c>
      <c r="F8" t="s">
        <v>4</v>
      </c>
      <c r="G8" t="s">
        <v>14</v>
      </c>
    </row>
    <row r="9" spans="1:7" x14ac:dyDescent="0.4">
      <c r="A9" t="s">
        <v>0</v>
      </c>
      <c r="B9">
        <v>2.1741999999999999</v>
      </c>
      <c r="C9" t="s">
        <v>3</v>
      </c>
      <c r="D9" t="s">
        <v>2</v>
      </c>
      <c r="E9" t="s">
        <v>21</v>
      </c>
      <c r="F9" t="s">
        <v>4</v>
      </c>
      <c r="G9" t="s">
        <v>14</v>
      </c>
    </row>
    <row r="10" spans="1:7" x14ac:dyDescent="0.4">
      <c r="A10" t="s">
        <v>0</v>
      </c>
      <c r="B10">
        <v>2.4302000000000001</v>
      </c>
      <c r="C10" t="s">
        <v>3</v>
      </c>
      <c r="D10" t="s">
        <v>2</v>
      </c>
      <c r="E10" t="s">
        <v>22</v>
      </c>
      <c r="F10" t="s">
        <v>4</v>
      </c>
      <c r="G10" t="s">
        <v>14</v>
      </c>
    </row>
    <row r="11" spans="1:7" x14ac:dyDescent="0.4">
      <c r="A11" t="s">
        <v>0</v>
      </c>
      <c r="B11">
        <v>2.6833999999999998</v>
      </c>
      <c r="C11" t="s">
        <v>3</v>
      </c>
      <c r="D11" t="s">
        <v>2</v>
      </c>
      <c r="E11" t="s">
        <v>23</v>
      </c>
      <c r="F11" t="s">
        <v>4</v>
      </c>
      <c r="G11" t="s">
        <v>14</v>
      </c>
    </row>
    <row r="14" spans="1:7" x14ac:dyDescent="0.4">
      <c r="C14" t="s">
        <v>6</v>
      </c>
      <c r="F14" t="s">
        <v>5</v>
      </c>
    </row>
    <row r="15" spans="1:7" x14ac:dyDescent="0.4">
      <c r="A15">
        <v>0.05</v>
      </c>
      <c r="B15">
        <f>POWER(10,-12)</f>
        <v>9.9999999999999998E-13</v>
      </c>
      <c r="C15">
        <f>A15*B15</f>
        <v>5.0000000000000002E-14</v>
      </c>
      <c r="D15">
        <v>299.57870000000003</v>
      </c>
      <c r="E15">
        <f>POWER(10,-12)</f>
        <v>9.9999999999999998E-13</v>
      </c>
      <c r="F15">
        <f>D15*E15</f>
        <v>2.9957870000000001E-10</v>
      </c>
    </row>
    <row r="16" spans="1:7" x14ac:dyDescent="0.4">
      <c r="A16">
        <v>0.1</v>
      </c>
      <c r="B16">
        <f t="shared" ref="B16:B24" si="0">POWER(10,-12)</f>
        <v>9.9999999999999998E-13</v>
      </c>
      <c r="C16">
        <f t="shared" ref="C16:C24" si="1">A16*B16</f>
        <v>1E-13</v>
      </c>
      <c r="D16">
        <v>578.58090000000004</v>
      </c>
      <c r="E16">
        <f t="shared" ref="E16:E17" si="2">POWER(10,-12)</f>
        <v>9.9999999999999998E-13</v>
      </c>
      <c r="F16">
        <f t="shared" ref="F16:F24" si="3">D16*E16</f>
        <v>5.7858090000000006E-10</v>
      </c>
    </row>
    <row r="17" spans="1:7" x14ac:dyDescent="0.4">
      <c r="A17">
        <v>0.15</v>
      </c>
      <c r="B17">
        <f t="shared" si="0"/>
        <v>9.9999999999999998E-13</v>
      </c>
      <c r="C17">
        <f t="shared" si="1"/>
        <v>1.4999999999999999E-13</v>
      </c>
      <c r="D17">
        <v>843.45960000000002</v>
      </c>
      <c r="E17">
        <f t="shared" si="2"/>
        <v>9.9999999999999998E-13</v>
      </c>
      <c r="F17">
        <f t="shared" si="3"/>
        <v>8.4345959999999998E-10</v>
      </c>
    </row>
    <row r="18" spans="1:7" x14ac:dyDescent="0.4">
      <c r="A18">
        <v>0.2</v>
      </c>
      <c r="B18">
        <f t="shared" si="0"/>
        <v>9.9999999999999998E-13</v>
      </c>
      <c r="C18">
        <f t="shared" si="1"/>
        <v>2.0000000000000001E-13</v>
      </c>
      <c r="D18">
        <v>1.1172</v>
      </c>
      <c r="E18">
        <f>POWER(10,-9)</f>
        <v>1.0000000000000001E-9</v>
      </c>
      <c r="F18">
        <f t="shared" si="3"/>
        <v>1.1172E-9</v>
      </c>
    </row>
    <row r="19" spans="1:7" x14ac:dyDescent="0.4">
      <c r="A19">
        <v>0.25</v>
      </c>
      <c r="B19">
        <f t="shared" si="0"/>
        <v>9.9999999999999998E-13</v>
      </c>
      <c r="C19">
        <f t="shared" si="1"/>
        <v>2.4999999999999999E-13</v>
      </c>
      <c r="D19">
        <v>1.369</v>
      </c>
      <c r="E19">
        <f t="shared" ref="E19:E24" si="4">POWER(10,-9)</f>
        <v>1.0000000000000001E-9</v>
      </c>
      <c r="F19">
        <f t="shared" si="3"/>
        <v>1.3690000000000001E-9</v>
      </c>
    </row>
    <row r="20" spans="1:7" x14ac:dyDescent="0.4">
      <c r="A20">
        <v>0.3</v>
      </c>
      <c r="B20">
        <f t="shared" si="0"/>
        <v>9.9999999999999998E-13</v>
      </c>
      <c r="C20">
        <f t="shared" si="1"/>
        <v>2.9999999999999998E-13</v>
      </c>
      <c r="D20">
        <v>1.6163000000000001</v>
      </c>
      <c r="E20">
        <f t="shared" si="4"/>
        <v>1.0000000000000001E-9</v>
      </c>
      <c r="F20">
        <f t="shared" si="3"/>
        <v>1.6163000000000001E-9</v>
      </c>
    </row>
    <row r="21" spans="1:7" x14ac:dyDescent="0.4">
      <c r="A21">
        <v>0.35</v>
      </c>
      <c r="B21">
        <f t="shared" si="0"/>
        <v>9.9999999999999998E-13</v>
      </c>
      <c r="C21">
        <f t="shared" si="1"/>
        <v>3.4999999999999997E-13</v>
      </c>
      <c r="D21">
        <v>1.9036999999999999</v>
      </c>
      <c r="E21">
        <f t="shared" si="4"/>
        <v>1.0000000000000001E-9</v>
      </c>
      <c r="F21">
        <f t="shared" si="3"/>
        <v>1.9037E-9</v>
      </c>
    </row>
    <row r="22" spans="1:7" x14ac:dyDescent="0.4">
      <c r="A22">
        <v>0.4</v>
      </c>
      <c r="B22">
        <f t="shared" si="0"/>
        <v>9.9999999999999998E-13</v>
      </c>
      <c r="C22">
        <f t="shared" si="1"/>
        <v>4.0000000000000001E-13</v>
      </c>
      <c r="D22">
        <v>2.1741999999999999</v>
      </c>
      <c r="E22">
        <f t="shared" si="4"/>
        <v>1.0000000000000001E-9</v>
      </c>
      <c r="F22">
        <f t="shared" si="3"/>
        <v>2.1742000000000002E-9</v>
      </c>
    </row>
    <row r="23" spans="1:7" x14ac:dyDescent="0.4">
      <c r="A23">
        <v>0.45</v>
      </c>
      <c r="B23">
        <f t="shared" si="0"/>
        <v>9.9999999999999998E-13</v>
      </c>
      <c r="C23">
        <f t="shared" si="1"/>
        <v>4.5E-13</v>
      </c>
      <c r="D23">
        <v>2.4302000000000001</v>
      </c>
      <c r="E23">
        <f t="shared" si="4"/>
        <v>1.0000000000000001E-9</v>
      </c>
      <c r="F23">
        <f t="shared" si="3"/>
        <v>2.4302000000000001E-9</v>
      </c>
    </row>
    <row r="24" spans="1:7" x14ac:dyDescent="0.4">
      <c r="A24">
        <v>0.5</v>
      </c>
      <c r="B24">
        <f t="shared" si="0"/>
        <v>9.9999999999999998E-13</v>
      </c>
      <c r="C24">
        <f t="shared" si="1"/>
        <v>4.9999999999999999E-13</v>
      </c>
      <c r="D24">
        <v>2.6833999999999998</v>
      </c>
      <c r="E24">
        <f t="shared" si="4"/>
        <v>1.0000000000000001E-9</v>
      </c>
      <c r="F24">
        <f t="shared" si="3"/>
        <v>2.6834000000000001E-9</v>
      </c>
    </row>
    <row r="28" spans="1:7" x14ac:dyDescent="0.4">
      <c r="A28" t="s">
        <v>7</v>
      </c>
      <c r="B28">
        <v>122.4975</v>
      </c>
      <c r="C28" t="s">
        <v>8</v>
      </c>
      <c r="D28" t="s">
        <v>9</v>
      </c>
      <c r="E28">
        <v>0</v>
      </c>
      <c r="F28" t="s">
        <v>10</v>
      </c>
      <c r="G28" t="s">
        <v>11</v>
      </c>
    </row>
    <row r="29" spans="1:7" x14ac:dyDescent="0.4">
      <c r="A29" t="s">
        <v>7</v>
      </c>
      <c r="B29">
        <v>123.6003</v>
      </c>
      <c r="C29" t="s">
        <v>8</v>
      </c>
      <c r="D29" t="s">
        <v>9</v>
      </c>
      <c r="E29">
        <v>0</v>
      </c>
      <c r="F29" t="s">
        <v>10</v>
      </c>
      <c r="G29" t="s">
        <v>11</v>
      </c>
    </row>
    <row r="30" spans="1:7" x14ac:dyDescent="0.4">
      <c r="A30" t="s">
        <v>7</v>
      </c>
      <c r="B30">
        <v>124.6645</v>
      </c>
      <c r="C30" t="s">
        <v>8</v>
      </c>
      <c r="D30" t="s">
        <v>9</v>
      </c>
      <c r="E30">
        <v>0</v>
      </c>
      <c r="F30" t="s">
        <v>10</v>
      </c>
      <c r="G30" t="s">
        <v>11</v>
      </c>
    </row>
    <row r="31" spans="1:7" x14ac:dyDescent="0.4">
      <c r="A31" t="s">
        <v>7</v>
      </c>
      <c r="B31">
        <v>125.79340000000001</v>
      </c>
      <c r="C31" t="s">
        <v>8</v>
      </c>
      <c r="D31" t="s">
        <v>9</v>
      </c>
      <c r="E31">
        <v>0</v>
      </c>
      <c r="F31" t="s">
        <v>10</v>
      </c>
      <c r="G31" t="s">
        <v>11</v>
      </c>
    </row>
    <row r="32" spans="1:7" x14ac:dyDescent="0.4">
      <c r="A32" t="s">
        <v>7</v>
      </c>
      <c r="B32">
        <v>126.9374</v>
      </c>
      <c r="C32" t="s">
        <v>8</v>
      </c>
      <c r="D32" t="s">
        <v>9</v>
      </c>
      <c r="E32">
        <v>0</v>
      </c>
      <c r="F32" t="s">
        <v>10</v>
      </c>
      <c r="G32" t="s">
        <v>11</v>
      </c>
    </row>
    <row r="33" spans="1:7" x14ac:dyDescent="0.4">
      <c r="A33" t="s">
        <v>7</v>
      </c>
      <c r="B33">
        <v>128.04419999999999</v>
      </c>
      <c r="C33" t="s">
        <v>8</v>
      </c>
      <c r="D33" t="s">
        <v>9</v>
      </c>
      <c r="E33">
        <v>0</v>
      </c>
      <c r="F33" t="s">
        <v>10</v>
      </c>
      <c r="G33" t="s">
        <v>11</v>
      </c>
    </row>
    <row r="34" spans="1:7" x14ac:dyDescent="0.4">
      <c r="A34" t="s">
        <v>7</v>
      </c>
      <c r="B34">
        <v>129.10810000000001</v>
      </c>
      <c r="C34" t="s">
        <v>8</v>
      </c>
      <c r="D34" t="s">
        <v>9</v>
      </c>
      <c r="E34">
        <v>0</v>
      </c>
      <c r="F34" t="s">
        <v>10</v>
      </c>
      <c r="G34" t="s">
        <v>11</v>
      </c>
    </row>
    <row r="35" spans="1:7" x14ac:dyDescent="0.4">
      <c r="A35" t="s">
        <v>7</v>
      </c>
      <c r="B35">
        <v>130.2107</v>
      </c>
      <c r="C35" t="s">
        <v>8</v>
      </c>
      <c r="D35" t="s">
        <v>9</v>
      </c>
      <c r="E35">
        <v>0</v>
      </c>
      <c r="F35" t="s">
        <v>10</v>
      </c>
      <c r="G35" t="s">
        <v>11</v>
      </c>
    </row>
    <row r="36" spans="1:7" x14ac:dyDescent="0.4">
      <c r="A36" t="s">
        <v>7</v>
      </c>
      <c r="B36">
        <v>131.2953</v>
      </c>
      <c r="C36" t="s">
        <v>8</v>
      </c>
      <c r="D36" t="s">
        <v>9</v>
      </c>
      <c r="E36">
        <v>0</v>
      </c>
      <c r="F36" t="s">
        <v>10</v>
      </c>
      <c r="G36" t="s">
        <v>11</v>
      </c>
    </row>
    <row r="37" spans="1:7" x14ac:dyDescent="0.4">
      <c r="A37" t="s">
        <v>7</v>
      </c>
      <c r="B37">
        <v>132.3947</v>
      </c>
      <c r="C37" t="s">
        <v>8</v>
      </c>
      <c r="D37" t="s">
        <v>9</v>
      </c>
      <c r="E37">
        <v>0</v>
      </c>
      <c r="F37" t="s">
        <v>10</v>
      </c>
      <c r="G37" t="s">
        <v>11</v>
      </c>
    </row>
    <row r="40" spans="1:7" x14ac:dyDescent="0.4">
      <c r="C40" t="s">
        <v>6</v>
      </c>
      <c r="F40" t="s">
        <v>12</v>
      </c>
    </row>
    <row r="41" spans="1:7" x14ac:dyDescent="0.4">
      <c r="A41">
        <v>0.05</v>
      </c>
      <c r="B41">
        <f>POWER(10,-12)</f>
        <v>9.9999999999999998E-13</v>
      </c>
      <c r="C41">
        <f>A41*B41</f>
        <v>5.0000000000000002E-14</v>
      </c>
      <c r="D41">
        <v>122.4975</v>
      </c>
      <c r="E41">
        <f>POWER(10,-6)</f>
        <v>9.9999999999999995E-7</v>
      </c>
      <c r="F41">
        <f>D41*E41</f>
        <v>1.2249749999999998E-4</v>
      </c>
    </row>
    <row r="42" spans="1:7" x14ac:dyDescent="0.4">
      <c r="A42">
        <v>0.1</v>
      </c>
      <c r="B42">
        <f t="shared" ref="B42:B50" si="5">POWER(10,-12)</f>
        <v>9.9999999999999998E-13</v>
      </c>
      <c r="C42">
        <f t="shared" ref="C42:C50" si="6">A42*B42</f>
        <v>1E-13</v>
      </c>
      <c r="D42">
        <v>123.6003</v>
      </c>
      <c r="E42">
        <f t="shared" ref="E42:E50" si="7">POWER(10,-6)</f>
        <v>9.9999999999999995E-7</v>
      </c>
      <c r="F42">
        <f t="shared" ref="F42:F50" si="8">D42*E42</f>
        <v>1.2360029999999999E-4</v>
      </c>
    </row>
    <row r="43" spans="1:7" x14ac:dyDescent="0.4">
      <c r="A43">
        <v>0.15</v>
      </c>
      <c r="B43">
        <f t="shared" si="5"/>
        <v>9.9999999999999998E-13</v>
      </c>
      <c r="C43">
        <f t="shared" si="6"/>
        <v>1.4999999999999999E-13</v>
      </c>
      <c r="D43">
        <v>124.6645</v>
      </c>
      <c r="E43">
        <f t="shared" si="7"/>
        <v>9.9999999999999995E-7</v>
      </c>
      <c r="F43">
        <f t="shared" si="8"/>
        <v>1.2466450000000001E-4</v>
      </c>
    </row>
    <row r="44" spans="1:7" x14ac:dyDescent="0.4">
      <c r="A44">
        <v>0.2</v>
      </c>
      <c r="B44">
        <f t="shared" si="5"/>
        <v>9.9999999999999998E-13</v>
      </c>
      <c r="C44">
        <f t="shared" si="6"/>
        <v>2.0000000000000001E-13</v>
      </c>
      <c r="D44">
        <v>125.79340000000001</v>
      </c>
      <c r="E44">
        <f t="shared" si="7"/>
        <v>9.9999999999999995E-7</v>
      </c>
      <c r="F44">
        <f t="shared" si="8"/>
        <v>1.2579339999999999E-4</v>
      </c>
    </row>
    <row r="45" spans="1:7" x14ac:dyDescent="0.4">
      <c r="A45">
        <v>0.25</v>
      </c>
      <c r="B45">
        <f t="shared" si="5"/>
        <v>9.9999999999999998E-13</v>
      </c>
      <c r="C45">
        <f t="shared" si="6"/>
        <v>2.4999999999999999E-13</v>
      </c>
      <c r="D45">
        <v>126.9374</v>
      </c>
      <c r="E45">
        <f t="shared" si="7"/>
        <v>9.9999999999999995E-7</v>
      </c>
      <c r="F45">
        <f t="shared" si="8"/>
        <v>1.2693739999999998E-4</v>
      </c>
    </row>
    <row r="46" spans="1:7" x14ac:dyDescent="0.4">
      <c r="A46">
        <v>0.3</v>
      </c>
      <c r="B46">
        <f t="shared" si="5"/>
        <v>9.9999999999999998E-13</v>
      </c>
      <c r="C46">
        <f t="shared" si="6"/>
        <v>2.9999999999999998E-13</v>
      </c>
      <c r="D46">
        <v>128.04419999999999</v>
      </c>
      <c r="E46">
        <f t="shared" si="7"/>
        <v>9.9999999999999995E-7</v>
      </c>
      <c r="F46">
        <f t="shared" si="8"/>
        <v>1.280442E-4</v>
      </c>
    </row>
    <row r="47" spans="1:7" x14ac:dyDescent="0.4">
      <c r="A47">
        <v>0.35</v>
      </c>
      <c r="B47">
        <f t="shared" si="5"/>
        <v>9.9999999999999998E-13</v>
      </c>
      <c r="C47">
        <f t="shared" si="6"/>
        <v>3.4999999999999997E-13</v>
      </c>
      <c r="D47">
        <v>129.10810000000001</v>
      </c>
      <c r="E47">
        <f t="shared" si="7"/>
        <v>9.9999999999999995E-7</v>
      </c>
      <c r="F47">
        <f t="shared" si="8"/>
        <v>1.2910809999999999E-4</v>
      </c>
    </row>
    <row r="48" spans="1:7" x14ac:dyDescent="0.4">
      <c r="A48">
        <v>0.4</v>
      </c>
      <c r="B48">
        <f t="shared" si="5"/>
        <v>9.9999999999999998E-13</v>
      </c>
      <c r="C48">
        <f t="shared" si="6"/>
        <v>4.0000000000000001E-13</v>
      </c>
      <c r="D48">
        <v>130.2107</v>
      </c>
      <c r="E48">
        <f t="shared" si="7"/>
        <v>9.9999999999999995E-7</v>
      </c>
      <c r="F48">
        <f t="shared" si="8"/>
        <v>1.3021070000000001E-4</v>
      </c>
    </row>
    <row r="49" spans="1:7" x14ac:dyDescent="0.4">
      <c r="A49">
        <v>0.45</v>
      </c>
      <c r="B49">
        <f t="shared" si="5"/>
        <v>9.9999999999999998E-13</v>
      </c>
      <c r="C49">
        <f t="shared" si="6"/>
        <v>4.5E-13</v>
      </c>
      <c r="D49">
        <v>131.2953</v>
      </c>
      <c r="E49">
        <f t="shared" si="7"/>
        <v>9.9999999999999995E-7</v>
      </c>
      <c r="F49">
        <f t="shared" si="8"/>
        <v>1.3129529999999999E-4</v>
      </c>
    </row>
    <row r="50" spans="1:7" x14ac:dyDescent="0.4">
      <c r="A50">
        <v>0.5</v>
      </c>
      <c r="B50">
        <f t="shared" si="5"/>
        <v>9.9999999999999998E-13</v>
      </c>
      <c r="C50">
        <f t="shared" si="6"/>
        <v>4.9999999999999999E-13</v>
      </c>
      <c r="D50">
        <v>132.3947</v>
      </c>
      <c r="E50">
        <f t="shared" si="7"/>
        <v>9.9999999999999995E-7</v>
      </c>
      <c r="F50">
        <f t="shared" si="8"/>
        <v>1.323947E-4</v>
      </c>
    </row>
    <row r="54" spans="1:7" x14ac:dyDescent="0.4">
      <c r="F54" t="s">
        <v>6</v>
      </c>
      <c r="G54" t="s">
        <v>38</v>
      </c>
    </row>
    <row r="55" spans="1:7" x14ac:dyDescent="0.4">
      <c r="A55" t="s">
        <v>34</v>
      </c>
      <c r="B55">
        <v>36.697699999999998</v>
      </c>
      <c r="C55" t="s">
        <v>35</v>
      </c>
      <c r="D55">
        <v>0.05</v>
      </c>
      <c r="E55">
        <f>POWER(10,-12)</f>
        <v>9.9999999999999998E-13</v>
      </c>
      <c r="F55">
        <f>D55*E55</f>
        <v>5.0000000000000002E-14</v>
      </c>
      <c r="G55">
        <f>B55*10^-15</f>
        <v>3.6697700000000001E-14</v>
      </c>
    </row>
    <row r="56" spans="1:7" x14ac:dyDescent="0.4">
      <c r="A56" t="s">
        <v>34</v>
      </c>
      <c r="B56">
        <v>71.512799999999999</v>
      </c>
      <c r="C56" t="s">
        <v>35</v>
      </c>
      <c r="D56">
        <v>0.1</v>
      </c>
      <c r="E56">
        <f t="shared" ref="E56:E64" si="9">POWER(10,-12)</f>
        <v>9.9999999999999998E-13</v>
      </c>
      <c r="F56">
        <f t="shared" ref="F56:F64" si="10">D56*E56</f>
        <v>1E-13</v>
      </c>
      <c r="G56">
        <f t="shared" ref="G56:G64" si="11">B56*10^-15</f>
        <v>7.1512800000000004E-14</v>
      </c>
    </row>
    <row r="57" spans="1:7" x14ac:dyDescent="0.4">
      <c r="A57" t="s">
        <v>34</v>
      </c>
      <c r="B57">
        <v>105.1495</v>
      </c>
      <c r="C57" t="s">
        <v>35</v>
      </c>
      <c r="D57">
        <v>0.15</v>
      </c>
      <c r="E57">
        <f t="shared" si="9"/>
        <v>9.9999999999999998E-13</v>
      </c>
      <c r="F57">
        <f t="shared" si="10"/>
        <v>1.4999999999999999E-13</v>
      </c>
      <c r="G57">
        <f t="shared" si="11"/>
        <v>1.0514950000000001E-13</v>
      </c>
    </row>
    <row r="58" spans="1:7" x14ac:dyDescent="0.4">
      <c r="A58" t="s">
        <v>34</v>
      </c>
      <c r="B58">
        <v>140.5378</v>
      </c>
      <c r="C58" t="s">
        <v>35</v>
      </c>
      <c r="D58">
        <v>0.2</v>
      </c>
      <c r="E58">
        <f t="shared" si="9"/>
        <v>9.9999999999999998E-13</v>
      </c>
      <c r="F58">
        <f t="shared" si="10"/>
        <v>2.0000000000000001E-13</v>
      </c>
      <c r="G58">
        <f t="shared" si="11"/>
        <v>1.4053780000000002E-13</v>
      </c>
    </row>
    <row r="59" spans="1:7" x14ac:dyDescent="0.4">
      <c r="A59" t="s">
        <v>34</v>
      </c>
      <c r="B59">
        <v>173.7748</v>
      </c>
      <c r="C59" t="s">
        <v>35</v>
      </c>
      <c r="D59">
        <v>0.25</v>
      </c>
      <c r="E59">
        <f t="shared" si="9"/>
        <v>9.9999999999999998E-13</v>
      </c>
      <c r="F59">
        <f t="shared" si="10"/>
        <v>2.4999999999999999E-13</v>
      </c>
      <c r="G59">
        <f t="shared" si="11"/>
        <v>1.7377480000000002E-13</v>
      </c>
    </row>
    <row r="60" spans="1:7" x14ac:dyDescent="0.4">
      <c r="A60" t="s">
        <v>34</v>
      </c>
      <c r="B60">
        <v>206.95750000000001</v>
      </c>
      <c r="C60" t="s">
        <v>35</v>
      </c>
      <c r="D60">
        <v>0.3</v>
      </c>
      <c r="E60">
        <f t="shared" si="9"/>
        <v>9.9999999999999998E-13</v>
      </c>
      <c r="F60">
        <f t="shared" si="10"/>
        <v>2.9999999999999998E-13</v>
      </c>
      <c r="G60">
        <f t="shared" si="11"/>
        <v>2.0695750000000003E-13</v>
      </c>
    </row>
    <row r="61" spans="1:7" x14ac:dyDescent="0.4">
      <c r="A61" t="s">
        <v>34</v>
      </c>
      <c r="B61">
        <v>245.7833</v>
      </c>
      <c r="C61" t="s">
        <v>35</v>
      </c>
      <c r="D61">
        <v>0.35</v>
      </c>
      <c r="E61">
        <f t="shared" si="9"/>
        <v>9.9999999999999998E-13</v>
      </c>
      <c r="F61">
        <f t="shared" si="10"/>
        <v>3.4999999999999997E-13</v>
      </c>
      <c r="G61">
        <f t="shared" si="11"/>
        <v>2.4578330000000003E-13</v>
      </c>
    </row>
    <row r="62" spans="1:7" x14ac:dyDescent="0.4">
      <c r="A62" t="s">
        <v>34</v>
      </c>
      <c r="B62">
        <v>283.10250000000002</v>
      </c>
      <c r="C62" t="s">
        <v>35</v>
      </c>
      <c r="D62">
        <v>0.4</v>
      </c>
      <c r="E62">
        <f t="shared" si="9"/>
        <v>9.9999999999999998E-13</v>
      </c>
      <c r="F62">
        <f t="shared" si="10"/>
        <v>4.0000000000000001E-13</v>
      </c>
      <c r="G62">
        <f t="shared" si="11"/>
        <v>2.8310250000000006E-13</v>
      </c>
    </row>
    <row r="63" spans="1:7" x14ac:dyDescent="0.4">
      <c r="A63" t="s">
        <v>34</v>
      </c>
      <c r="B63">
        <v>319.06830000000002</v>
      </c>
      <c r="C63" t="s">
        <v>35</v>
      </c>
      <c r="D63">
        <v>0.45</v>
      </c>
      <c r="E63">
        <f t="shared" si="9"/>
        <v>9.9999999999999998E-13</v>
      </c>
      <c r="F63">
        <f t="shared" si="10"/>
        <v>4.5E-13</v>
      </c>
      <c r="G63">
        <f t="shared" si="11"/>
        <v>3.1906830000000005E-13</v>
      </c>
    </row>
    <row r="64" spans="1:7" x14ac:dyDescent="0.4">
      <c r="A64" t="s">
        <v>34</v>
      </c>
      <c r="B64">
        <v>355.26960000000003</v>
      </c>
      <c r="C64" t="s">
        <v>35</v>
      </c>
      <c r="D64">
        <v>0.5</v>
      </c>
      <c r="E64">
        <f t="shared" si="9"/>
        <v>9.9999999999999998E-13</v>
      </c>
      <c r="F64">
        <f t="shared" si="10"/>
        <v>4.9999999999999999E-13</v>
      </c>
      <c r="G64">
        <f t="shared" si="11"/>
        <v>3.5526960000000003E-13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C9C58-A602-462B-897B-A01F131B1EC4}">
  <dimension ref="A1:D6"/>
  <sheetViews>
    <sheetView tabSelected="1" workbookViewId="0">
      <selection activeCell="D2" sqref="D2"/>
    </sheetView>
  </sheetViews>
  <sheetFormatPr defaultRowHeight="17" x14ac:dyDescent="0.4"/>
  <cols>
    <col min="2" max="2" width="13.36328125" bestFit="1" customWidth="1"/>
    <col min="4" max="4" width="13.36328125" bestFit="1" customWidth="1"/>
  </cols>
  <sheetData>
    <row r="1" spans="1:4" x14ac:dyDescent="0.4">
      <c r="A1" t="s">
        <v>36</v>
      </c>
      <c r="B1" t="s">
        <v>5</v>
      </c>
      <c r="C1" t="s">
        <v>12</v>
      </c>
      <c r="D1" t="s">
        <v>37</v>
      </c>
    </row>
    <row r="2" spans="1:4" x14ac:dyDescent="0.4">
      <c r="A2">
        <v>1</v>
      </c>
      <c r="B2">
        <f>370.4339*10^-12</f>
        <v>3.7043389999999998E-10</v>
      </c>
      <c r="C2">
        <f>122.4975*10^-6</f>
        <v>1.2249749999999998E-4</v>
      </c>
      <c r="D2">
        <f>45.3772*10^-15</f>
        <v>4.5377200000000004E-14</v>
      </c>
    </row>
    <row r="3" spans="1:4" x14ac:dyDescent="0.4">
      <c r="A3">
        <v>2</v>
      </c>
      <c r="B3">
        <f>370.91*10^-12</f>
        <v>3.7091000000000001E-10</v>
      </c>
      <c r="C3">
        <f>124.482*10^-6</f>
        <v>1.2448200000000001E-4</v>
      </c>
      <c r="D3">
        <f>46.1716*10^-15</f>
        <v>4.6171600000000003E-14</v>
      </c>
    </row>
    <row r="4" spans="1:4" x14ac:dyDescent="0.4">
      <c r="A4">
        <v>4</v>
      </c>
      <c r="B4">
        <f>372.2535*10^-15</f>
        <v>3.7225350000000001E-13</v>
      </c>
      <c r="C4">
        <f>128.4557*10^-6</f>
        <v>1.284557E-4</v>
      </c>
      <c r="D4">
        <f>47.8181*10^-15</f>
        <v>4.7818100000000006E-14</v>
      </c>
    </row>
    <row r="5" spans="1:4" x14ac:dyDescent="0.4">
      <c r="A5">
        <v>8</v>
      </c>
      <c r="B5">
        <f>373.2191*10^-12</f>
        <v>3.732191E-10</v>
      </c>
      <c r="C5">
        <f>136.8278*10^-6</f>
        <v>1.3682779999999998E-4</v>
      </c>
      <c r="D5">
        <f>51.0668*10^-15</f>
        <v>5.1066800000000005E-14</v>
      </c>
    </row>
    <row r="6" spans="1:4" x14ac:dyDescent="0.4">
      <c r="A6">
        <v>16</v>
      </c>
      <c r="B6">
        <f>380.3135*10^-12</f>
        <v>3.8031349999999998E-10</v>
      </c>
      <c r="C6">
        <f>153.8459*10^-6</f>
        <v>1.5384589999999998E-4</v>
      </c>
      <c r="D6">
        <f>58.5097*10^-15</f>
        <v>5.8509700000000011E-14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F1BF-EB89-4641-BD31-497998755B22}">
  <dimension ref="A2:G65"/>
  <sheetViews>
    <sheetView topLeftCell="A46" workbookViewId="0">
      <selection activeCell="F55" sqref="F55:G65"/>
    </sheetView>
  </sheetViews>
  <sheetFormatPr defaultRowHeight="17" x14ac:dyDescent="0.4"/>
  <cols>
    <col min="5" max="5" width="12.81640625" bestFit="1" customWidth="1"/>
    <col min="6" max="7" width="13.36328125" bestFit="1" customWidth="1"/>
  </cols>
  <sheetData>
    <row r="2" spans="1:7" x14ac:dyDescent="0.4">
      <c r="A2" t="s">
        <v>0</v>
      </c>
      <c r="B2">
        <v>200.3871</v>
      </c>
      <c r="C2" t="s">
        <v>1</v>
      </c>
      <c r="D2" t="s">
        <v>2</v>
      </c>
      <c r="E2" t="s">
        <v>24</v>
      </c>
      <c r="F2" t="s">
        <v>4</v>
      </c>
      <c r="G2" t="s">
        <v>14</v>
      </c>
    </row>
    <row r="3" spans="1:7" x14ac:dyDescent="0.4">
      <c r="A3" t="s">
        <v>0</v>
      </c>
      <c r="B3">
        <v>297.74779999999998</v>
      </c>
      <c r="C3" t="s">
        <v>1</v>
      </c>
      <c r="D3" t="s">
        <v>2</v>
      </c>
      <c r="E3" t="s">
        <v>25</v>
      </c>
      <c r="F3" t="s">
        <v>4</v>
      </c>
      <c r="G3" t="s">
        <v>14</v>
      </c>
    </row>
    <row r="4" spans="1:7" x14ac:dyDescent="0.4">
      <c r="A4" t="s">
        <v>0</v>
      </c>
      <c r="B4">
        <v>394.57940000000002</v>
      </c>
      <c r="C4" t="s">
        <v>1</v>
      </c>
      <c r="D4" t="s">
        <v>2</v>
      </c>
      <c r="E4" t="s">
        <v>26</v>
      </c>
      <c r="F4" t="s">
        <v>4</v>
      </c>
      <c r="G4" t="s">
        <v>14</v>
      </c>
    </row>
    <row r="5" spans="1:7" x14ac:dyDescent="0.4">
      <c r="A5" t="s">
        <v>0</v>
      </c>
      <c r="B5">
        <v>492.02339999999998</v>
      </c>
      <c r="C5" t="s">
        <v>1</v>
      </c>
      <c r="D5" t="s">
        <v>2</v>
      </c>
      <c r="E5" t="s">
        <v>27</v>
      </c>
      <c r="F5" t="s">
        <v>4</v>
      </c>
      <c r="G5" t="s">
        <v>14</v>
      </c>
    </row>
    <row r="6" spans="1:7" x14ac:dyDescent="0.4">
      <c r="A6" t="s">
        <v>0</v>
      </c>
      <c r="B6">
        <v>584.07579999999996</v>
      </c>
      <c r="C6" t="s">
        <v>1</v>
      </c>
      <c r="D6" t="s">
        <v>2</v>
      </c>
      <c r="E6" t="s">
        <v>28</v>
      </c>
      <c r="F6" t="s">
        <v>4</v>
      </c>
      <c r="G6" t="s">
        <v>14</v>
      </c>
    </row>
    <row r="7" spans="1:7" x14ac:dyDescent="0.4">
      <c r="A7" t="s">
        <v>0</v>
      </c>
      <c r="B7">
        <v>684.91430000000003</v>
      </c>
      <c r="C7" t="s">
        <v>1</v>
      </c>
      <c r="D7" t="s">
        <v>2</v>
      </c>
      <c r="E7" t="s">
        <v>29</v>
      </c>
      <c r="F7" t="s">
        <v>4</v>
      </c>
      <c r="G7" t="s">
        <v>14</v>
      </c>
    </row>
    <row r="8" spans="1:7" x14ac:dyDescent="0.4">
      <c r="A8" t="s">
        <v>0</v>
      </c>
      <c r="B8">
        <v>778.97770000000003</v>
      </c>
      <c r="C8" t="s">
        <v>1</v>
      </c>
      <c r="D8" t="s">
        <v>2</v>
      </c>
      <c r="E8" t="s">
        <v>30</v>
      </c>
      <c r="F8" t="s">
        <v>4</v>
      </c>
      <c r="G8" t="s">
        <v>14</v>
      </c>
    </row>
    <row r="9" spans="1:7" x14ac:dyDescent="0.4">
      <c r="A9" t="s">
        <v>0</v>
      </c>
      <c r="B9">
        <v>877.95100000000002</v>
      </c>
      <c r="C9" t="s">
        <v>1</v>
      </c>
      <c r="D9" t="s">
        <v>2</v>
      </c>
      <c r="E9" t="s">
        <v>31</v>
      </c>
      <c r="F9" t="s">
        <v>4</v>
      </c>
      <c r="G9" t="s">
        <v>14</v>
      </c>
    </row>
    <row r="10" spans="1:7" x14ac:dyDescent="0.4">
      <c r="A10" t="s">
        <v>0</v>
      </c>
      <c r="B10">
        <v>968.55889999999999</v>
      </c>
      <c r="C10" t="s">
        <v>1</v>
      </c>
      <c r="D10" t="s">
        <v>2</v>
      </c>
      <c r="E10" t="s">
        <v>32</v>
      </c>
      <c r="F10" t="s">
        <v>4</v>
      </c>
      <c r="G10" t="s">
        <v>14</v>
      </c>
    </row>
    <row r="11" spans="1:7" x14ac:dyDescent="0.4">
      <c r="A11" t="s">
        <v>0</v>
      </c>
      <c r="B11">
        <v>1.0707</v>
      </c>
      <c r="C11" t="s">
        <v>3</v>
      </c>
      <c r="D11" t="s">
        <v>2</v>
      </c>
      <c r="E11" t="s">
        <v>33</v>
      </c>
      <c r="F11" t="s">
        <v>4</v>
      </c>
      <c r="G11" t="s">
        <v>14</v>
      </c>
    </row>
    <row r="14" spans="1:7" x14ac:dyDescent="0.4">
      <c r="C14" t="s">
        <v>6</v>
      </c>
      <c r="F14" t="s">
        <v>5</v>
      </c>
    </row>
    <row r="15" spans="1:7" x14ac:dyDescent="0.4">
      <c r="A15">
        <v>0.05</v>
      </c>
      <c r="B15">
        <f>POWER(10,-12)</f>
        <v>9.9999999999999998E-13</v>
      </c>
      <c r="C15">
        <f>A15*B15</f>
        <v>5.0000000000000002E-14</v>
      </c>
      <c r="D15">
        <v>200.3871</v>
      </c>
      <c r="E15">
        <f>POWER(10,-12)</f>
        <v>9.9999999999999998E-13</v>
      </c>
      <c r="F15">
        <f>D15*E15</f>
        <v>2.003871E-10</v>
      </c>
    </row>
    <row r="16" spans="1:7" x14ac:dyDescent="0.4">
      <c r="A16">
        <v>0.1</v>
      </c>
      <c r="B16">
        <f t="shared" ref="B16:B24" si="0">POWER(10,-12)</f>
        <v>9.9999999999999998E-13</v>
      </c>
      <c r="C16">
        <f t="shared" ref="C16:C24" si="1">A16*B16</f>
        <v>1E-13</v>
      </c>
      <c r="D16">
        <v>297.74779999999998</v>
      </c>
      <c r="E16">
        <f t="shared" ref="E16:E23" si="2">POWER(10,-12)</f>
        <v>9.9999999999999998E-13</v>
      </c>
      <c r="F16">
        <f t="shared" ref="F16:F24" si="3">D16*E16</f>
        <v>2.977478E-10</v>
      </c>
    </row>
    <row r="17" spans="1:7" x14ac:dyDescent="0.4">
      <c r="A17">
        <v>0.15</v>
      </c>
      <c r="B17">
        <f t="shared" si="0"/>
        <v>9.9999999999999998E-13</v>
      </c>
      <c r="C17">
        <f t="shared" si="1"/>
        <v>1.4999999999999999E-13</v>
      </c>
      <c r="D17">
        <v>394.57940000000002</v>
      </c>
      <c r="E17">
        <f t="shared" si="2"/>
        <v>9.9999999999999998E-13</v>
      </c>
      <c r="F17">
        <f t="shared" si="3"/>
        <v>3.9457940000000001E-10</v>
      </c>
    </row>
    <row r="18" spans="1:7" x14ac:dyDescent="0.4">
      <c r="A18">
        <v>0.2</v>
      </c>
      <c r="B18">
        <f t="shared" si="0"/>
        <v>9.9999999999999998E-13</v>
      </c>
      <c r="C18">
        <f t="shared" si="1"/>
        <v>2.0000000000000001E-13</v>
      </c>
      <c r="D18">
        <v>492.02339999999998</v>
      </c>
      <c r="E18">
        <f t="shared" si="2"/>
        <v>9.9999999999999998E-13</v>
      </c>
      <c r="F18">
        <f t="shared" si="3"/>
        <v>4.9202339999999997E-10</v>
      </c>
    </row>
    <row r="19" spans="1:7" x14ac:dyDescent="0.4">
      <c r="A19">
        <v>0.25</v>
      </c>
      <c r="B19">
        <f t="shared" si="0"/>
        <v>9.9999999999999998E-13</v>
      </c>
      <c r="C19">
        <f t="shared" si="1"/>
        <v>2.4999999999999999E-13</v>
      </c>
      <c r="D19">
        <v>584.07579999999996</v>
      </c>
      <c r="E19">
        <f t="shared" si="2"/>
        <v>9.9999999999999998E-13</v>
      </c>
      <c r="F19">
        <f t="shared" si="3"/>
        <v>5.8407579999999992E-10</v>
      </c>
    </row>
    <row r="20" spans="1:7" x14ac:dyDescent="0.4">
      <c r="A20">
        <v>0.3</v>
      </c>
      <c r="B20">
        <f t="shared" si="0"/>
        <v>9.9999999999999998E-13</v>
      </c>
      <c r="C20">
        <f t="shared" si="1"/>
        <v>2.9999999999999998E-13</v>
      </c>
      <c r="D20">
        <v>684.91430000000003</v>
      </c>
      <c r="E20">
        <f t="shared" si="2"/>
        <v>9.9999999999999998E-13</v>
      </c>
      <c r="F20">
        <f t="shared" si="3"/>
        <v>6.8491429999999999E-10</v>
      </c>
    </row>
    <row r="21" spans="1:7" x14ac:dyDescent="0.4">
      <c r="A21">
        <v>0.35</v>
      </c>
      <c r="B21">
        <f t="shared" si="0"/>
        <v>9.9999999999999998E-13</v>
      </c>
      <c r="C21">
        <f t="shared" si="1"/>
        <v>3.4999999999999997E-13</v>
      </c>
      <c r="D21">
        <v>778.97770000000003</v>
      </c>
      <c r="E21">
        <f t="shared" si="2"/>
        <v>9.9999999999999998E-13</v>
      </c>
      <c r="F21">
        <f t="shared" si="3"/>
        <v>7.7897770000000002E-10</v>
      </c>
    </row>
    <row r="22" spans="1:7" x14ac:dyDescent="0.4">
      <c r="A22">
        <v>0.4</v>
      </c>
      <c r="B22">
        <f t="shared" si="0"/>
        <v>9.9999999999999998E-13</v>
      </c>
      <c r="C22">
        <f t="shared" si="1"/>
        <v>4.0000000000000001E-13</v>
      </c>
      <c r="D22">
        <v>877.95100000000002</v>
      </c>
      <c r="E22">
        <f t="shared" si="2"/>
        <v>9.9999999999999998E-13</v>
      </c>
      <c r="F22">
        <f t="shared" si="3"/>
        <v>8.7795099999999996E-10</v>
      </c>
    </row>
    <row r="23" spans="1:7" x14ac:dyDescent="0.4">
      <c r="A23">
        <v>0.45</v>
      </c>
      <c r="B23">
        <f t="shared" si="0"/>
        <v>9.9999999999999998E-13</v>
      </c>
      <c r="C23">
        <f t="shared" si="1"/>
        <v>4.5E-13</v>
      </c>
      <c r="D23">
        <v>968.55889999999999</v>
      </c>
      <c r="E23">
        <f t="shared" si="2"/>
        <v>9.9999999999999998E-13</v>
      </c>
      <c r="F23">
        <f t="shared" si="3"/>
        <v>9.6855890000000008E-10</v>
      </c>
    </row>
    <row r="24" spans="1:7" x14ac:dyDescent="0.4">
      <c r="A24">
        <v>0.5</v>
      </c>
      <c r="B24">
        <f t="shared" si="0"/>
        <v>9.9999999999999998E-13</v>
      </c>
      <c r="C24">
        <f t="shared" si="1"/>
        <v>4.9999999999999999E-13</v>
      </c>
      <c r="D24">
        <v>1.0707</v>
      </c>
      <c r="E24">
        <f>POWER(10,-9)</f>
        <v>1.0000000000000001E-9</v>
      </c>
      <c r="F24">
        <f t="shared" si="3"/>
        <v>1.0707E-9</v>
      </c>
    </row>
    <row r="28" spans="1:7" x14ac:dyDescent="0.4">
      <c r="A28" t="s">
        <v>7</v>
      </c>
      <c r="B28">
        <v>4.9208999999999996</v>
      </c>
      <c r="C28" t="s">
        <v>8</v>
      </c>
      <c r="D28" t="s">
        <v>9</v>
      </c>
      <c r="E28">
        <v>0</v>
      </c>
      <c r="F28" t="s">
        <v>10</v>
      </c>
      <c r="G28" t="s">
        <v>11</v>
      </c>
    </row>
    <row r="29" spans="1:7" x14ac:dyDescent="0.4">
      <c r="A29" t="s">
        <v>7</v>
      </c>
      <c r="B29">
        <v>6.4440999999999997</v>
      </c>
      <c r="C29" t="s">
        <v>8</v>
      </c>
      <c r="D29" t="s">
        <v>9</v>
      </c>
      <c r="E29">
        <v>0</v>
      </c>
      <c r="F29" t="s">
        <v>10</v>
      </c>
      <c r="G29" t="s">
        <v>11</v>
      </c>
    </row>
    <row r="30" spans="1:7" x14ac:dyDescent="0.4">
      <c r="A30" t="s">
        <v>7</v>
      </c>
      <c r="B30">
        <v>7.9912000000000001</v>
      </c>
      <c r="C30" t="s">
        <v>8</v>
      </c>
      <c r="D30" t="s">
        <v>9</v>
      </c>
      <c r="E30">
        <v>0</v>
      </c>
      <c r="F30" t="s">
        <v>10</v>
      </c>
      <c r="G30" t="s">
        <v>11</v>
      </c>
    </row>
    <row r="31" spans="1:7" x14ac:dyDescent="0.4">
      <c r="A31" t="s">
        <v>7</v>
      </c>
      <c r="B31">
        <v>9.5228999999999999</v>
      </c>
      <c r="C31" t="s">
        <v>8</v>
      </c>
      <c r="D31" t="s">
        <v>9</v>
      </c>
      <c r="E31">
        <v>0</v>
      </c>
      <c r="F31" t="s">
        <v>10</v>
      </c>
      <c r="G31" t="s">
        <v>11</v>
      </c>
    </row>
    <row r="32" spans="1:7" x14ac:dyDescent="0.4">
      <c r="A32" t="s">
        <v>7</v>
      </c>
      <c r="B32">
        <v>11.133599999999999</v>
      </c>
      <c r="C32" t="s">
        <v>8</v>
      </c>
      <c r="D32" t="s">
        <v>9</v>
      </c>
      <c r="E32">
        <v>0</v>
      </c>
      <c r="F32" t="s">
        <v>10</v>
      </c>
      <c r="G32" t="s">
        <v>11</v>
      </c>
    </row>
    <row r="33" spans="1:7" x14ac:dyDescent="0.4">
      <c r="A33" t="s">
        <v>7</v>
      </c>
      <c r="B33">
        <v>12.666600000000001</v>
      </c>
      <c r="C33" t="s">
        <v>8</v>
      </c>
      <c r="D33" t="s">
        <v>9</v>
      </c>
      <c r="E33">
        <v>0</v>
      </c>
      <c r="F33" t="s">
        <v>10</v>
      </c>
      <c r="G33" t="s">
        <v>11</v>
      </c>
    </row>
    <row r="34" spans="1:7" x14ac:dyDescent="0.4">
      <c r="A34" t="s">
        <v>7</v>
      </c>
      <c r="B34">
        <v>14.1496</v>
      </c>
      <c r="C34" t="s">
        <v>8</v>
      </c>
      <c r="D34" t="s">
        <v>9</v>
      </c>
      <c r="E34">
        <v>0</v>
      </c>
      <c r="F34" t="s">
        <v>10</v>
      </c>
      <c r="G34" t="s">
        <v>11</v>
      </c>
    </row>
    <row r="35" spans="1:7" x14ac:dyDescent="0.4">
      <c r="A35" t="s">
        <v>7</v>
      </c>
      <c r="B35">
        <v>15.677899999999999</v>
      </c>
      <c r="C35" t="s">
        <v>8</v>
      </c>
      <c r="D35" t="s">
        <v>9</v>
      </c>
      <c r="E35">
        <v>0</v>
      </c>
      <c r="F35" t="s">
        <v>10</v>
      </c>
      <c r="G35" t="s">
        <v>11</v>
      </c>
    </row>
    <row r="36" spans="1:7" x14ac:dyDescent="0.4">
      <c r="A36" t="s">
        <v>7</v>
      </c>
      <c r="B36">
        <v>17.203199999999999</v>
      </c>
      <c r="C36" t="s">
        <v>8</v>
      </c>
      <c r="D36" t="s">
        <v>9</v>
      </c>
      <c r="E36">
        <v>0</v>
      </c>
      <c r="F36" t="s">
        <v>10</v>
      </c>
      <c r="G36" t="s">
        <v>11</v>
      </c>
    </row>
    <row r="37" spans="1:7" x14ac:dyDescent="0.4">
      <c r="A37" t="s">
        <v>7</v>
      </c>
      <c r="B37">
        <v>18.6874</v>
      </c>
      <c r="C37" t="s">
        <v>8</v>
      </c>
      <c r="D37" t="s">
        <v>9</v>
      </c>
      <c r="E37">
        <v>0</v>
      </c>
      <c r="F37" t="s">
        <v>10</v>
      </c>
      <c r="G37" t="s">
        <v>11</v>
      </c>
    </row>
    <row r="40" spans="1:7" x14ac:dyDescent="0.4">
      <c r="C40" t="s">
        <v>6</v>
      </c>
      <c r="F40" t="s">
        <v>12</v>
      </c>
    </row>
    <row r="41" spans="1:7" x14ac:dyDescent="0.4">
      <c r="A41">
        <v>0.05</v>
      </c>
      <c r="B41">
        <f>POWER(10,-12)</f>
        <v>9.9999999999999998E-13</v>
      </c>
      <c r="C41">
        <f>A41*B41</f>
        <v>5.0000000000000002E-14</v>
      </c>
      <c r="D41">
        <v>4.9208999999999996</v>
      </c>
      <c r="E41">
        <f>POWER(10,-6)</f>
        <v>9.9999999999999995E-7</v>
      </c>
      <c r="F41">
        <f>D41*E41</f>
        <v>4.9208999999999998E-6</v>
      </c>
    </row>
    <row r="42" spans="1:7" x14ac:dyDescent="0.4">
      <c r="A42">
        <v>0.1</v>
      </c>
      <c r="B42">
        <f t="shared" ref="B42:B50" si="4">POWER(10,-12)</f>
        <v>9.9999999999999998E-13</v>
      </c>
      <c r="C42">
        <f t="shared" ref="C42:C50" si="5">A42*B42</f>
        <v>1E-13</v>
      </c>
      <c r="D42">
        <v>6.4440999999999997</v>
      </c>
      <c r="E42">
        <f t="shared" ref="E42:E50" si="6">POWER(10,-6)</f>
        <v>9.9999999999999995E-7</v>
      </c>
      <c r="F42">
        <f t="shared" ref="F42:F50" si="7">D42*E42</f>
        <v>6.4440999999999998E-6</v>
      </c>
    </row>
    <row r="43" spans="1:7" x14ac:dyDescent="0.4">
      <c r="A43">
        <v>0.15</v>
      </c>
      <c r="B43">
        <f t="shared" si="4"/>
        <v>9.9999999999999998E-13</v>
      </c>
      <c r="C43">
        <f t="shared" si="5"/>
        <v>1.4999999999999999E-13</v>
      </c>
      <c r="D43">
        <v>7.9912000000000001</v>
      </c>
      <c r="E43">
        <f t="shared" si="6"/>
        <v>9.9999999999999995E-7</v>
      </c>
      <c r="F43">
        <f t="shared" si="7"/>
        <v>7.991199999999999E-6</v>
      </c>
    </row>
    <row r="44" spans="1:7" x14ac:dyDescent="0.4">
      <c r="A44">
        <v>0.2</v>
      </c>
      <c r="B44">
        <f t="shared" si="4"/>
        <v>9.9999999999999998E-13</v>
      </c>
      <c r="C44">
        <f t="shared" si="5"/>
        <v>2.0000000000000001E-13</v>
      </c>
      <c r="D44">
        <v>9.5228999999999999</v>
      </c>
      <c r="E44">
        <f t="shared" si="6"/>
        <v>9.9999999999999995E-7</v>
      </c>
      <c r="F44">
        <f t="shared" si="7"/>
        <v>9.5228999999999999E-6</v>
      </c>
    </row>
    <row r="45" spans="1:7" x14ac:dyDescent="0.4">
      <c r="A45">
        <v>0.25</v>
      </c>
      <c r="B45">
        <f t="shared" si="4"/>
        <v>9.9999999999999998E-13</v>
      </c>
      <c r="C45">
        <f t="shared" si="5"/>
        <v>2.4999999999999999E-13</v>
      </c>
      <c r="D45">
        <v>11.133599999999999</v>
      </c>
      <c r="E45">
        <f t="shared" si="6"/>
        <v>9.9999999999999995E-7</v>
      </c>
      <c r="F45">
        <f t="shared" si="7"/>
        <v>1.11336E-5</v>
      </c>
    </row>
    <row r="46" spans="1:7" x14ac:dyDescent="0.4">
      <c r="A46">
        <v>0.3</v>
      </c>
      <c r="B46">
        <f t="shared" si="4"/>
        <v>9.9999999999999998E-13</v>
      </c>
      <c r="C46">
        <f t="shared" si="5"/>
        <v>2.9999999999999998E-13</v>
      </c>
      <c r="D46">
        <v>12.666600000000001</v>
      </c>
      <c r="E46">
        <f t="shared" si="6"/>
        <v>9.9999999999999995E-7</v>
      </c>
      <c r="F46">
        <f t="shared" si="7"/>
        <v>1.26666E-5</v>
      </c>
    </row>
    <row r="47" spans="1:7" x14ac:dyDescent="0.4">
      <c r="A47">
        <v>0.35</v>
      </c>
      <c r="B47">
        <f t="shared" si="4"/>
        <v>9.9999999999999998E-13</v>
      </c>
      <c r="C47">
        <f t="shared" si="5"/>
        <v>3.4999999999999997E-13</v>
      </c>
      <c r="D47">
        <v>14.1496</v>
      </c>
      <c r="E47">
        <f t="shared" si="6"/>
        <v>9.9999999999999995E-7</v>
      </c>
      <c r="F47">
        <f t="shared" si="7"/>
        <v>1.4149599999999999E-5</v>
      </c>
    </row>
    <row r="48" spans="1:7" x14ac:dyDescent="0.4">
      <c r="A48">
        <v>0.4</v>
      </c>
      <c r="B48">
        <f t="shared" si="4"/>
        <v>9.9999999999999998E-13</v>
      </c>
      <c r="C48">
        <f t="shared" si="5"/>
        <v>4.0000000000000001E-13</v>
      </c>
      <c r="D48">
        <v>15.677899999999999</v>
      </c>
      <c r="E48">
        <f t="shared" si="6"/>
        <v>9.9999999999999995E-7</v>
      </c>
      <c r="F48">
        <f t="shared" si="7"/>
        <v>1.5677899999999998E-5</v>
      </c>
    </row>
    <row r="49" spans="1:7" x14ac:dyDescent="0.4">
      <c r="A49">
        <v>0.45</v>
      </c>
      <c r="B49">
        <f t="shared" si="4"/>
        <v>9.9999999999999998E-13</v>
      </c>
      <c r="C49">
        <f t="shared" si="5"/>
        <v>4.5E-13</v>
      </c>
      <c r="D49">
        <v>17.203199999999999</v>
      </c>
      <c r="E49">
        <f t="shared" si="6"/>
        <v>9.9999999999999995E-7</v>
      </c>
      <c r="F49">
        <f t="shared" si="7"/>
        <v>1.7203199999999998E-5</v>
      </c>
    </row>
    <row r="50" spans="1:7" x14ac:dyDescent="0.4">
      <c r="A50">
        <v>0.5</v>
      </c>
      <c r="B50">
        <f t="shared" si="4"/>
        <v>9.9999999999999998E-13</v>
      </c>
      <c r="C50">
        <f t="shared" si="5"/>
        <v>4.9999999999999999E-13</v>
      </c>
      <c r="D50">
        <v>18.6874</v>
      </c>
      <c r="E50">
        <f t="shared" si="6"/>
        <v>9.9999999999999995E-7</v>
      </c>
      <c r="F50">
        <f t="shared" si="7"/>
        <v>1.86874E-5</v>
      </c>
    </row>
    <row r="55" spans="1:7" x14ac:dyDescent="0.4">
      <c r="F55" t="s">
        <v>6</v>
      </c>
      <c r="G55" t="s">
        <v>38</v>
      </c>
    </row>
    <row r="56" spans="1:7" x14ac:dyDescent="0.4">
      <c r="A56" t="s">
        <v>34</v>
      </c>
      <c r="B56">
        <v>591.49919999999997</v>
      </c>
      <c r="C56" t="s">
        <v>35</v>
      </c>
      <c r="D56">
        <v>0.05</v>
      </c>
      <c r="E56">
        <f>POWER(10,-12)</f>
        <v>9.9999999999999998E-13</v>
      </c>
      <c r="F56">
        <f>D56*E56</f>
        <v>5.0000000000000002E-14</v>
      </c>
      <c r="G56">
        <f>B56*10^-15</f>
        <v>5.914992E-13</v>
      </c>
    </row>
    <row r="57" spans="1:7" x14ac:dyDescent="0.4">
      <c r="A57" t="s">
        <v>34</v>
      </c>
      <c r="B57">
        <v>775.21420000000001</v>
      </c>
      <c r="C57" t="s">
        <v>35</v>
      </c>
      <c r="D57">
        <v>0.1</v>
      </c>
      <c r="E57">
        <f t="shared" ref="E57:E65" si="8">POWER(10,-12)</f>
        <v>9.9999999999999998E-13</v>
      </c>
      <c r="F57">
        <f t="shared" ref="F57:F65" si="9">D57*E57</f>
        <v>1E-13</v>
      </c>
      <c r="G57">
        <f t="shared" ref="G57:G58" si="10">B57*10^-15</f>
        <v>7.7521420000000009E-13</v>
      </c>
    </row>
    <row r="58" spans="1:7" x14ac:dyDescent="0.4">
      <c r="A58" t="s">
        <v>34</v>
      </c>
      <c r="B58">
        <v>962.09439999999995</v>
      </c>
      <c r="C58" t="s">
        <v>35</v>
      </c>
      <c r="D58">
        <v>0.15</v>
      </c>
      <c r="E58">
        <f t="shared" si="8"/>
        <v>9.9999999999999998E-13</v>
      </c>
      <c r="F58">
        <f t="shared" si="9"/>
        <v>1.4999999999999999E-13</v>
      </c>
      <c r="G58">
        <f t="shared" si="10"/>
        <v>9.6209440000000011E-13</v>
      </c>
    </row>
    <row r="59" spans="1:7" x14ac:dyDescent="0.4">
      <c r="A59" t="s">
        <v>34</v>
      </c>
      <c r="B59">
        <v>1.1474</v>
      </c>
      <c r="C59" t="s">
        <v>1</v>
      </c>
      <c r="D59">
        <v>0.2</v>
      </c>
      <c r="E59">
        <f t="shared" si="8"/>
        <v>9.9999999999999998E-13</v>
      </c>
      <c r="F59">
        <f t="shared" si="9"/>
        <v>2.0000000000000001E-13</v>
      </c>
      <c r="G59">
        <f>B59*10^-12</f>
        <v>1.1473999999999999E-12</v>
      </c>
    </row>
    <row r="60" spans="1:7" x14ac:dyDescent="0.4">
      <c r="A60" t="s">
        <v>34</v>
      </c>
      <c r="B60">
        <v>1.3425</v>
      </c>
      <c r="C60" t="s">
        <v>1</v>
      </c>
      <c r="D60">
        <v>0.25</v>
      </c>
      <c r="E60">
        <f t="shared" si="8"/>
        <v>9.9999999999999998E-13</v>
      </c>
      <c r="F60">
        <f t="shared" si="9"/>
        <v>2.4999999999999999E-13</v>
      </c>
      <c r="G60">
        <f t="shared" ref="G60:G65" si="11">B60*10^-12</f>
        <v>1.3425E-12</v>
      </c>
    </row>
    <row r="61" spans="1:7" x14ac:dyDescent="0.4">
      <c r="A61" t="s">
        <v>34</v>
      </c>
      <c r="B61">
        <v>1.5286999999999999</v>
      </c>
      <c r="C61" t="s">
        <v>1</v>
      </c>
      <c r="D61">
        <v>0.3</v>
      </c>
      <c r="E61">
        <f t="shared" si="8"/>
        <v>9.9999999999999998E-13</v>
      </c>
      <c r="F61">
        <f t="shared" si="9"/>
        <v>2.9999999999999998E-13</v>
      </c>
      <c r="G61">
        <f t="shared" si="11"/>
        <v>1.5286999999999999E-12</v>
      </c>
    </row>
    <row r="62" spans="1:7" x14ac:dyDescent="0.4">
      <c r="A62" t="s">
        <v>34</v>
      </c>
      <c r="B62">
        <v>1.7090000000000001</v>
      </c>
      <c r="C62" t="s">
        <v>1</v>
      </c>
      <c r="D62">
        <v>0.35</v>
      </c>
      <c r="E62">
        <f t="shared" si="8"/>
        <v>9.9999999999999998E-13</v>
      </c>
      <c r="F62">
        <f t="shared" si="9"/>
        <v>3.4999999999999997E-13</v>
      </c>
      <c r="G62">
        <f t="shared" si="11"/>
        <v>1.7090000000000001E-12</v>
      </c>
    </row>
    <row r="63" spans="1:7" x14ac:dyDescent="0.4">
      <c r="A63" t="s">
        <v>34</v>
      </c>
      <c r="B63">
        <v>1.8951</v>
      </c>
      <c r="C63" t="s">
        <v>1</v>
      </c>
      <c r="D63">
        <v>0.4</v>
      </c>
      <c r="E63">
        <f t="shared" si="8"/>
        <v>9.9999999999999998E-13</v>
      </c>
      <c r="F63">
        <f t="shared" si="9"/>
        <v>4.0000000000000001E-13</v>
      </c>
      <c r="G63">
        <f t="shared" si="11"/>
        <v>1.8950999999999999E-12</v>
      </c>
    </row>
    <row r="64" spans="1:7" x14ac:dyDescent="0.4">
      <c r="A64" t="s">
        <v>34</v>
      </c>
      <c r="B64">
        <v>2.0811000000000002</v>
      </c>
      <c r="C64" t="s">
        <v>1</v>
      </c>
      <c r="D64">
        <v>0.45</v>
      </c>
      <c r="E64">
        <f t="shared" si="8"/>
        <v>9.9999999999999998E-13</v>
      </c>
      <c r="F64">
        <f t="shared" si="9"/>
        <v>4.5E-13</v>
      </c>
      <c r="G64">
        <f t="shared" si="11"/>
        <v>2.0811000000000001E-12</v>
      </c>
    </row>
    <row r="65" spans="1:7" x14ac:dyDescent="0.4">
      <c r="A65" t="s">
        <v>34</v>
      </c>
      <c r="B65">
        <v>2.2625000000000002</v>
      </c>
      <c r="C65" t="s">
        <v>1</v>
      </c>
      <c r="D65">
        <v>0.5</v>
      </c>
      <c r="E65">
        <f t="shared" si="8"/>
        <v>9.9999999999999998E-13</v>
      </c>
      <c r="F65">
        <f t="shared" si="9"/>
        <v>4.9999999999999999E-13</v>
      </c>
      <c r="G65">
        <f t="shared" si="11"/>
        <v>2.2625000000000001E-12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B826-77EB-43D2-A850-C1BDD8BB3837}">
  <dimension ref="A1:D6"/>
  <sheetViews>
    <sheetView workbookViewId="0">
      <selection activeCell="D1" activeCellId="1" sqref="A1:A1048576 D1:D1048576"/>
    </sheetView>
  </sheetViews>
  <sheetFormatPr defaultRowHeight="17" x14ac:dyDescent="0.4"/>
  <cols>
    <col min="2" max="4" width="13.36328125" bestFit="1" customWidth="1"/>
  </cols>
  <sheetData>
    <row r="1" spans="1:4" x14ac:dyDescent="0.4">
      <c r="A1" t="s">
        <v>36</v>
      </c>
      <c r="B1" t="s">
        <v>5</v>
      </c>
      <c r="C1" t="s">
        <v>12</v>
      </c>
      <c r="D1" t="s">
        <v>37</v>
      </c>
    </row>
    <row r="2" spans="1:4" x14ac:dyDescent="0.4">
      <c r="A2">
        <v>1</v>
      </c>
      <c r="B2">
        <f>361.1719*10^-12</f>
        <v>3.6117189999999999E-10</v>
      </c>
      <c r="C2">
        <f>4.9209*10^-6</f>
        <v>4.9208999999999998E-6</v>
      </c>
      <c r="D2">
        <f>1.7773*10^-15</f>
        <v>1.7773000000000003E-15</v>
      </c>
    </row>
    <row r="3" spans="1:4" x14ac:dyDescent="0.4">
      <c r="A3">
        <v>2</v>
      </c>
      <c r="B3">
        <f>363.7299*10^-12</f>
        <v>3.6372989999999996E-10</v>
      </c>
      <c r="C3">
        <f>9.4473*10^-6</f>
        <v>9.4473000000000002E-6</v>
      </c>
      <c r="D3">
        <f>3.4363*10^-15</f>
        <v>3.4363000000000002E-15</v>
      </c>
    </row>
    <row r="4" spans="1:4" x14ac:dyDescent="0.4">
      <c r="A4">
        <v>4</v>
      </c>
      <c r="B4">
        <f>363.175*10^-12</f>
        <v>3.6317499999999999E-10</v>
      </c>
      <c r="C4">
        <f>18.2429*10^-6</f>
        <v>1.8242899999999998E-5</v>
      </c>
      <c r="D4">
        <f>6.6254*10^-15</f>
        <v>6.6254000000000007E-15</v>
      </c>
    </row>
    <row r="5" spans="1:4" x14ac:dyDescent="0.4">
      <c r="A5">
        <v>8</v>
      </c>
      <c r="B5">
        <f>362.8364*10^-12</f>
        <v>3.628364E-10</v>
      </c>
      <c r="C5">
        <f>35.624*10^-6</f>
        <v>3.5624000000000003E-5</v>
      </c>
      <c r="D5">
        <f>12.9257*10^-15</f>
        <v>1.2925700000000003E-14</v>
      </c>
    </row>
    <row r="6" spans="1:4" x14ac:dyDescent="0.4">
      <c r="A6">
        <v>16</v>
      </c>
      <c r="B6">
        <f>363.4577*10^-12</f>
        <v>3.6345769999999999E-10</v>
      </c>
      <c r="C6">
        <f>69.1833*10^-6</f>
        <v>6.9183299999999999E-5</v>
      </c>
      <c r="D6">
        <f>25.1452*10^-15</f>
        <v>2.5145200000000002E-14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lab4-1</vt:lpstr>
      <vt:lpstr>lab4-1.3</vt:lpstr>
      <vt:lpstr>lab4-2</vt:lpstr>
      <vt:lpstr>lab4-2.3</vt:lpstr>
      <vt:lpstr>lab4-3</vt:lpstr>
      <vt:lpstr>lab4-3.3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張主洋</cp:lastModifiedBy>
  <dcterms:created xsi:type="dcterms:W3CDTF">2022-12-30T06:05:37Z</dcterms:created>
  <dcterms:modified xsi:type="dcterms:W3CDTF">2024-03-11T18:13:36Z</dcterms:modified>
</cp:coreProperties>
</file>