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jhohan\Downloads\"/>
    </mc:Choice>
  </mc:AlternateContent>
  <xr:revisionPtr revIDLastSave="0" documentId="8_{B6AEC547-D328-4FC5-86A6-03BD59735B8D}" xr6:coauthVersionLast="47" xr6:coauthVersionMax="47" xr10:uidLastSave="{00000000-0000-0000-0000-000000000000}"/>
  <bookViews>
    <workbookView xWindow="-120" yWindow="-120" windowWidth="29040" windowHeight="15720" tabRatio="918" activeTab="2" xr2:uid="{00000000-000D-0000-FFFF-FFFF00000000}"/>
  </bookViews>
  <sheets>
    <sheet name="INV. BALANCES" sheetId="2" r:id="rId1"/>
    <sheet name="LIBRO DIARIO" sheetId="4" r:id="rId2"/>
    <sheet name="Libro mayor" sheetId="20" r:id="rId3"/>
    <sheet name="KARDEXS" sheetId="8" r:id="rId4"/>
    <sheet name="FACTURAS" sheetId="7" r:id="rId5"/>
    <sheet name="REQ. INSUMOS" sheetId="19" r:id="rId6"/>
    <sheet name="Hoja1" sheetId="18" r:id="rId7"/>
  </sheets>
  <externalReferences>
    <externalReference r:id="rId8"/>
  </externalReferences>
  <definedNames>
    <definedName name="_xlnm._FilterDatabase" localSheetId="1" hidden="1">'LIBRO DIARIO'!$C$1:$C$960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20" l="1"/>
  <c r="O33" i="20" s="1"/>
  <c r="L14" i="20"/>
  <c r="L40" i="20"/>
  <c r="B73" i="20"/>
  <c r="F15" i="20"/>
  <c r="B42" i="20"/>
  <c r="F14" i="20"/>
  <c r="E13" i="20"/>
  <c r="C41" i="20"/>
  <c r="E12" i="20"/>
  <c r="I58" i="20"/>
  <c r="N38" i="20"/>
  <c r="N41" i="20" s="1"/>
  <c r="C40" i="20"/>
  <c r="B39" i="20"/>
  <c r="F11" i="20"/>
  <c r="B38" i="20"/>
  <c r="I57" i="20"/>
  <c r="L39" i="20"/>
  <c r="E10" i="20"/>
  <c r="C37" i="20"/>
  <c r="N24" i="20"/>
  <c r="L67" i="20"/>
  <c r="N57" i="20"/>
  <c r="O23" i="20"/>
  <c r="E72" i="20"/>
  <c r="L66" i="20"/>
  <c r="N56" i="20"/>
  <c r="O22" i="20"/>
  <c r="E71" i="20"/>
  <c r="L65" i="20"/>
  <c r="N55" i="20"/>
  <c r="O21" i="20"/>
  <c r="K38" i="20"/>
  <c r="E70" i="20"/>
  <c r="L64" i="20"/>
  <c r="N54" i="20"/>
  <c r="O20" i="20"/>
  <c r="K37" i="20"/>
  <c r="E69" i="20"/>
  <c r="L63" i="20"/>
  <c r="N53" i="20"/>
  <c r="L62" i="20"/>
  <c r="N52" i="20"/>
  <c r="L36" i="20"/>
  <c r="E58" i="20"/>
  <c r="L61" i="20"/>
  <c r="N64" i="20"/>
  <c r="I65" i="20"/>
  <c r="L35" i="20"/>
  <c r="K34" i="20"/>
  <c r="E57" i="20"/>
  <c r="I64" i="20"/>
  <c r="K33" i="20"/>
  <c r="C36" i="20"/>
  <c r="K32" i="20"/>
  <c r="C35" i="20"/>
  <c r="K31" i="20"/>
  <c r="L60" i="20"/>
  <c r="K78" i="20"/>
  <c r="I31" i="20"/>
  <c r="B67" i="20"/>
  <c r="C66" i="20"/>
  <c r="C68" i="20" s="1"/>
  <c r="H30" i="20"/>
  <c r="O19" i="20"/>
  <c r="K30" i="20"/>
  <c r="E21" i="20"/>
  <c r="E25" i="20" s="1"/>
  <c r="L59" i="20"/>
  <c r="N78" i="20"/>
  <c r="N82" i="20" s="1"/>
  <c r="C34" i="20"/>
  <c r="E77" i="20"/>
  <c r="E81" i="20" s="1"/>
  <c r="E56" i="20"/>
  <c r="C33" i="20"/>
  <c r="B32" i="20"/>
  <c r="F9" i="20"/>
  <c r="B31" i="20"/>
  <c r="O37" i="20"/>
  <c r="O41" i="20" s="1"/>
  <c r="L29" i="20"/>
  <c r="E8" i="20"/>
  <c r="L58" i="20"/>
  <c r="K77" i="20"/>
  <c r="I7" i="20"/>
  <c r="E50" i="20"/>
  <c r="L57" i="20"/>
  <c r="N72" i="20"/>
  <c r="I6" i="20"/>
  <c r="E49" i="20"/>
  <c r="C30" i="20"/>
  <c r="N18" i="20"/>
  <c r="L56" i="20"/>
  <c r="N71" i="20"/>
  <c r="N63" i="20"/>
  <c r="O17" i="20"/>
  <c r="K28" i="20"/>
  <c r="E48" i="20"/>
  <c r="C29" i="20"/>
  <c r="B28" i="20"/>
  <c r="C27" i="20"/>
  <c r="N16" i="20"/>
  <c r="L55" i="20"/>
  <c r="N51" i="20"/>
  <c r="O15" i="20"/>
  <c r="K27" i="20"/>
  <c r="E68" i="20"/>
  <c r="L54" i="20"/>
  <c r="N50" i="20"/>
  <c r="O14" i="20"/>
  <c r="K26" i="20"/>
  <c r="E67" i="20"/>
  <c r="L53" i="20"/>
  <c r="N49" i="20"/>
  <c r="O13" i="20"/>
  <c r="E66" i="20"/>
  <c r="L52" i="20"/>
  <c r="N48" i="20"/>
  <c r="O12" i="20"/>
  <c r="E65" i="20"/>
  <c r="C26" i="20"/>
  <c r="K13" i="20"/>
  <c r="K15" i="20" s="1"/>
  <c r="L51" i="20"/>
  <c r="N70" i="20"/>
  <c r="N62" i="20"/>
  <c r="K76" i="20"/>
  <c r="L12" i="20"/>
  <c r="L25" i="20"/>
  <c r="B72" i="20"/>
  <c r="B76" i="20" s="1"/>
  <c r="C25" i="20"/>
  <c r="N11" i="20"/>
  <c r="C24" i="20"/>
  <c r="K24" i="20"/>
  <c r="C23" i="20"/>
  <c r="K23" i="20"/>
  <c r="C22" i="20"/>
  <c r="B21" i="20"/>
  <c r="F31" i="20"/>
  <c r="B20" i="20"/>
  <c r="L50" i="20"/>
  <c r="K75" i="20"/>
  <c r="I29" i="20"/>
  <c r="B65" i="20"/>
  <c r="C19" i="20"/>
  <c r="N10" i="20"/>
  <c r="O9" i="20"/>
  <c r="H5" i="20"/>
  <c r="B17" i="20"/>
  <c r="C18" i="20" s="1"/>
  <c r="B15" i="20"/>
  <c r="C16" i="20" s="1"/>
  <c r="F7" i="20"/>
  <c r="B14" i="20"/>
  <c r="I13" i="20"/>
  <c r="I16" i="20" s="1"/>
  <c r="H48" i="20"/>
  <c r="H52" i="20" s="1"/>
  <c r="I56" i="20"/>
  <c r="I60" i="20" s="1"/>
  <c r="L22" i="20"/>
  <c r="E6" i="20"/>
  <c r="B12" i="20"/>
  <c r="C13" i="20" s="1"/>
  <c r="F30" i="20"/>
  <c r="B11" i="20"/>
  <c r="L49" i="20"/>
  <c r="K74" i="20"/>
  <c r="I21" i="20"/>
  <c r="I24" i="20" s="1"/>
  <c r="B64" i="20"/>
  <c r="C10" i="20"/>
  <c r="N8" i="20"/>
  <c r="L48" i="20"/>
  <c r="K73" i="20"/>
  <c r="O7" i="20"/>
  <c r="K21" i="20"/>
  <c r="E64" i="20"/>
  <c r="N6" i="20"/>
  <c r="C9" i="20"/>
  <c r="O5" i="20"/>
  <c r="K20" i="20"/>
  <c r="H4" i="20"/>
  <c r="H8" i="20" s="1"/>
  <c r="C8" i="20"/>
  <c r="B7" i="20"/>
  <c r="F5" i="20"/>
  <c r="B6" i="20"/>
  <c r="C5" i="20"/>
  <c r="E36" i="20"/>
  <c r="E39" i="20" s="1"/>
  <c r="C56" i="20"/>
  <c r="C60" i="20" s="1"/>
  <c r="C48" i="20"/>
  <c r="C52" i="20" s="1"/>
  <c r="O4" i="20"/>
  <c r="L11" i="20"/>
  <c r="L19" i="20"/>
  <c r="L4" i="20"/>
  <c r="H36" i="20"/>
  <c r="H40" i="20" s="1"/>
  <c r="H28" i="20"/>
  <c r="H20" i="20"/>
  <c r="H24" i="20" s="1"/>
  <c r="H12" i="20"/>
  <c r="H16" i="20" s="1"/>
  <c r="E29" i="20"/>
  <c r="E32" i="20" s="1"/>
  <c r="E4" i="20"/>
  <c r="B4" i="20"/>
  <c r="I839" i="4"/>
  <c r="J838" i="4" s="1"/>
  <c r="I834" i="4"/>
  <c r="J833" i="4" s="1"/>
  <c r="B68" i="20" l="1"/>
  <c r="O25" i="20"/>
  <c r="K41" i="20"/>
  <c r="N66" i="20"/>
  <c r="I8" i="20"/>
  <c r="N74" i="20"/>
  <c r="I32" i="20"/>
  <c r="E60" i="20"/>
  <c r="H32" i="20"/>
  <c r="E16" i="20"/>
  <c r="N58" i="20"/>
  <c r="L15" i="20"/>
  <c r="F32" i="20"/>
  <c r="K79" i="20"/>
  <c r="B43" i="20"/>
  <c r="L41" i="20"/>
  <c r="F16" i="20"/>
  <c r="L68" i="20"/>
  <c r="E52" i="20"/>
  <c r="C43" i="20"/>
  <c r="E73" i="20"/>
  <c r="N25" i="20"/>
  <c r="I68" i="20"/>
  <c r="I81" i="19"/>
  <c r="I80" i="19"/>
  <c r="I79" i="19"/>
  <c r="I78" i="19"/>
  <c r="AJ16" i="19"/>
  <c r="AJ15" i="19"/>
  <c r="AJ14" i="19"/>
  <c r="R119" i="19"/>
  <c r="AA78" i="19"/>
  <c r="AA119" i="19" s="1"/>
  <c r="AJ55" i="19" l="1"/>
  <c r="I119" i="19"/>
  <c r="I732" i="4" l="1"/>
  <c r="I673" i="4" l="1"/>
  <c r="I671" i="4"/>
  <c r="I669" i="4"/>
  <c r="I664" i="4"/>
  <c r="I661" i="4"/>
  <c r="I644" i="4"/>
  <c r="I641" i="4"/>
  <c r="H546" i="4" l="1"/>
  <c r="I538" i="4"/>
  <c r="I459" i="4"/>
  <c r="I489" i="4" s="1"/>
  <c r="I461" i="4"/>
  <c r="I463" i="4"/>
  <c r="I493" i="4" s="1"/>
  <c r="I449" i="4"/>
  <c r="H448" i="4"/>
  <c r="H447" i="4"/>
  <c r="J437" i="4"/>
  <c r="I458" i="4" l="1"/>
  <c r="I488" i="4" s="1"/>
  <c r="I149" i="4"/>
  <c r="H10" i="4" l="1"/>
  <c r="H11" i="2"/>
  <c r="AA14" i="19" l="1"/>
  <c r="AA55" i="19" s="1"/>
  <c r="R14" i="19"/>
  <c r="R55" i="19" s="1"/>
  <c r="I14" i="19"/>
  <c r="I55" i="19" s="1"/>
  <c r="I1072" i="4" l="1"/>
  <c r="J1071" i="4" s="1"/>
  <c r="I1065" i="4"/>
  <c r="I1066" i="4"/>
  <c r="I1067" i="4"/>
  <c r="I1069" i="4"/>
  <c r="I1062" i="4"/>
  <c r="H1043" i="4"/>
  <c r="J849" i="4"/>
  <c r="L848" i="4" s="1"/>
  <c r="K846" i="4"/>
  <c r="I830" i="4"/>
  <c r="J829" i="4" s="1"/>
  <c r="K828" i="4" s="1"/>
  <c r="L837" i="4" l="1"/>
  <c r="F35" i="18" l="1"/>
  <c r="M26" i="18"/>
  <c r="L26" i="18"/>
  <c r="D35" i="18"/>
  <c r="C35" i="18"/>
  <c r="E24" i="18"/>
  <c r="L16" i="18"/>
  <c r="K16" i="18"/>
  <c r="M15" i="18"/>
  <c r="M17" i="18"/>
  <c r="M14" i="18"/>
  <c r="M13" i="18"/>
  <c r="M16" i="18" l="1"/>
  <c r="K17" i="18" s="1"/>
  <c r="M27" i="18"/>
  <c r="L17" i="18"/>
  <c r="F10" i="18" l="1"/>
  <c r="D27" i="18" s="1"/>
  <c r="E27" i="18" s="1"/>
  <c r="E28" i="18" s="1"/>
  <c r="F18" i="18"/>
  <c r="G18" i="18" s="1"/>
  <c r="G9" i="18"/>
  <c r="H9" i="18" s="1"/>
  <c r="G8" i="18"/>
  <c r="H8" i="18" s="1"/>
  <c r="E17" i="18"/>
  <c r="E16" i="18"/>
  <c r="F15" i="18"/>
  <c r="G15" i="18" s="1"/>
  <c r="F14" i="18"/>
  <c r="G13" i="18"/>
  <c r="H13" i="18" s="1"/>
  <c r="H19" i="18" s="1"/>
  <c r="G7" i="18"/>
  <c r="H7" i="18" s="1"/>
  <c r="E19" i="18" l="1"/>
  <c r="F19" i="18"/>
  <c r="H10" i="18"/>
  <c r="G14" i="18"/>
  <c r="G19" i="18" s="1"/>
  <c r="G10" i="18"/>
  <c r="D22" i="18" s="1"/>
  <c r="L19" i="18" l="1"/>
  <c r="D23" i="18" s="1"/>
  <c r="D24" i="18" s="1"/>
  <c r="K19" i="18"/>
  <c r="C23" i="18" s="1"/>
  <c r="M19" i="18"/>
  <c r="J1044" i="4"/>
  <c r="H1061" i="4"/>
  <c r="H1060" i="4"/>
  <c r="H864" i="4"/>
  <c r="I863" i="4" s="1"/>
  <c r="J862" i="4" s="1"/>
  <c r="L861" i="4" s="1"/>
  <c r="J859" i="4"/>
  <c r="K858" i="4" s="1"/>
  <c r="J824" i="4"/>
  <c r="L823" i="4" s="1"/>
  <c r="J1064" i="4" l="1"/>
  <c r="J868" i="4"/>
  <c r="J870" i="4" l="1"/>
  <c r="L869" i="4" s="1"/>
  <c r="K867" i="4"/>
  <c r="J492" i="4" l="1"/>
  <c r="I491" i="4"/>
  <c r="J462" i="4"/>
  <c r="H275" i="4"/>
  <c r="Q277" i="4"/>
  <c r="R277" i="4" s="1"/>
  <c r="Q276" i="4"/>
  <c r="R276" i="4" s="1"/>
  <c r="P397" i="4"/>
  <c r="Q397" i="4" s="1"/>
  <c r="Q394" i="4"/>
  <c r="P393" i="4"/>
  <c r="Q393" i="4" s="1"/>
  <c r="I344" i="4"/>
  <c r="J343" i="4" s="1"/>
  <c r="L342" i="4" s="1"/>
  <c r="I340" i="4"/>
  <c r="J339" i="4" s="1"/>
  <c r="K338" i="4" s="1"/>
  <c r="H279" i="4"/>
  <c r="P271" i="4"/>
  <c r="P272" i="4" s="1"/>
  <c r="P273" i="4" s="1"/>
  <c r="Q395" i="4" l="1"/>
  <c r="H497" i="4"/>
  <c r="R278" i="4"/>
  <c r="S276" i="4"/>
  <c r="T276" i="4" s="1"/>
  <c r="S277" i="4"/>
  <c r="T277" i="4" s="1"/>
  <c r="P274" i="4"/>
  <c r="T278" i="4" l="1"/>
  <c r="S278" i="4"/>
  <c r="Z140" i="7" l="1"/>
  <c r="AA140" i="7" s="1"/>
  <c r="AA144" i="7" s="1"/>
  <c r="AA145" i="7" s="1"/>
  <c r="AA146" i="7" s="1"/>
  <c r="AK71" i="7"/>
  <c r="AK70" i="7"/>
  <c r="AK47" i="7"/>
  <c r="AK46" i="7"/>
  <c r="AA47" i="7"/>
  <c r="AA46" i="7"/>
  <c r="AA21" i="7"/>
  <c r="AA117" i="7"/>
  <c r="AA116" i="7"/>
  <c r="AA92" i="7"/>
  <c r="AA96" i="7" s="1"/>
  <c r="AA69" i="7"/>
  <c r="AA73" i="7" s="1"/>
  <c r="AK22" i="7"/>
  <c r="AK21" i="7"/>
  <c r="AA20" i="7"/>
  <c r="H163" i="7"/>
  <c r="H162" i="7"/>
  <c r="H141" i="7"/>
  <c r="H140" i="7"/>
  <c r="H93" i="7"/>
  <c r="H70" i="7"/>
  <c r="H74" i="7" s="1"/>
  <c r="H75" i="7" s="1"/>
  <c r="H47" i="7"/>
  <c r="AA50" i="7" l="1"/>
  <c r="AA51" i="7" s="1"/>
  <c r="AA52" i="7" s="1"/>
  <c r="AK50" i="7"/>
  <c r="AK51" i="7" s="1"/>
  <c r="AK52" i="7" s="1"/>
  <c r="AK74" i="7"/>
  <c r="AK75" i="7" s="1"/>
  <c r="AK76" i="7" s="1"/>
  <c r="AA24" i="7"/>
  <c r="AA25" i="7" s="1"/>
  <c r="AA26" i="7" s="1"/>
  <c r="AA120" i="7"/>
  <c r="AA121" i="7" s="1"/>
  <c r="AA122" i="7" s="1"/>
  <c r="AK25" i="7"/>
  <c r="AK26" i="7" s="1"/>
  <c r="AK27" i="7" s="1"/>
  <c r="H166" i="7"/>
  <c r="H167" i="7" s="1"/>
  <c r="H168" i="7" s="1"/>
  <c r="H144" i="7"/>
  <c r="H145" i="7" s="1"/>
  <c r="H146" i="7" s="1"/>
  <c r="H76" i="7"/>
  <c r="J930" i="4"/>
  <c r="J928" i="4"/>
  <c r="J518" i="4"/>
  <c r="J516" i="4"/>
  <c r="X277" i="8"/>
  <c r="W277" i="8"/>
  <c r="Z271" i="8"/>
  <c r="Z277" i="8" s="1"/>
  <c r="Y271" i="8"/>
  <c r="Y272" i="8" s="1"/>
  <c r="Z243" i="8"/>
  <c r="AB243" i="8" s="1"/>
  <c r="Y243" i="8"/>
  <c r="Y244" i="8" s="1"/>
  <c r="X249" i="8"/>
  <c r="W249" i="8"/>
  <c r="Z219" i="8"/>
  <c r="X219" i="8"/>
  <c r="W219" i="8"/>
  <c r="AB213" i="8"/>
  <c r="Y213" i="8"/>
  <c r="Y214" i="8" s="1"/>
  <c r="Z191" i="8"/>
  <c r="X191" i="8"/>
  <c r="W191" i="8"/>
  <c r="AB185" i="8"/>
  <c r="Y185" i="8"/>
  <c r="Y186" i="8" s="1"/>
  <c r="Z163" i="8"/>
  <c r="X163" i="8"/>
  <c r="W163" i="8"/>
  <c r="AA163" i="8"/>
  <c r="AA303" i="8" s="1"/>
  <c r="Z132" i="8"/>
  <c r="X132" i="8"/>
  <c r="W132" i="8"/>
  <c r="AA132" i="8"/>
  <c r="Z104" i="8"/>
  <c r="X104" i="8"/>
  <c r="W104" i="8"/>
  <c r="AA104" i="8"/>
  <c r="AA293" i="8" s="1"/>
  <c r="Z76" i="8"/>
  <c r="X76" i="8"/>
  <c r="W76" i="8"/>
  <c r="AA76" i="8"/>
  <c r="AA292" i="8" s="1"/>
  <c r="Z47" i="8"/>
  <c r="X47" i="8"/>
  <c r="W47" i="8"/>
  <c r="Y43" i="8"/>
  <c r="Y44" i="8" s="1"/>
  <c r="Y45" i="8" s="1"/>
  <c r="AA47" i="8"/>
  <c r="X20" i="8"/>
  <c r="W20" i="8"/>
  <c r="Z20" i="8"/>
  <c r="Y20" i="8" l="1"/>
  <c r="Y47" i="8"/>
  <c r="Y76" i="8"/>
  <c r="Y163" i="8"/>
  <c r="Y219" i="8"/>
  <c r="Y249" i="8"/>
  <c r="AC243" i="8"/>
  <c r="AA244" i="8" s="1"/>
  <c r="AB244" i="8" s="1"/>
  <c r="AC244" i="8" s="1"/>
  <c r="Y277" i="8"/>
  <c r="Z249" i="8"/>
  <c r="AB271" i="8"/>
  <c r="AC271" i="8" s="1"/>
  <c r="AA272" i="8" s="1"/>
  <c r="Y104" i="8"/>
  <c r="Y191" i="8"/>
  <c r="AC185" i="8"/>
  <c r="Y132" i="8"/>
  <c r="AB163" i="8"/>
  <c r="AB43" i="8"/>
  <c r="AB44" i="8" s="1"/>
  <c r="AB76" i="8"/>
  <c r="AA294" i="8"/>
  <c r="AA295" i="8" s="1"/>
  <c r="AB132" i="8"/>
  <c r="V293" i="8"/>
  <c r="AB47" i="8"/>
  <c r="AB104" i="8"/>
  <c r="AC213" i="8"/>
  <c r="I213" i="8"/>
  <c r="I214" i="8" s="1"/>
  <c r="J219" i="8"/>
  <c r="H219" i="8"/>
  <c r="G219" i="8"/>
  <c r="L213" i="8"/>
  <c r="J191" i="8"/>
  <c r="H191" i="8"/>
  <c r="G191" i="8"/>
  <c r="L185" i="8"/>
  <c r="I185" i="8"/>
  <c r="I186" i="8" s="1"/>
  <c r="H163" i="8"/>
  <c r="G163" i="8"/>
  <c r="L157" i="8"/>
  <c r="J163" i="8"/>
  <c r="I157" i="8"/>
  <c r="I158" i="8" s="1"/>
  <c r="M158" i="8" s="1"/>
  <c r="J132" i="8"/>
  <c r="H132" i="8"/>
  <c r="G132" i="8"/>
  <c r="L126" i="8"/>
  <c r="I126" i="8"/>
  <c r="I127" i="8" s="1"/>
  <c r="M127" i="8" s="1"/>
  <c r="H104" i="8"/>
  <c r="G104" i="8"/>
  <c r="L98" i="8"/>
  <c r="J104" i="8"/>
  <c r="I98" i="8"/>
  <c r="I99" i="8" s="1"/>
  <c r="M99" i="8" s="1"/>
  <c r="J70" i="8"/>
  <c r="J14" i="8"/>
  <c r="K184" i="2"/>
  <c r="K180" i="2"/>
  <c r="K172" i="2"/>
  <c r="K168" i="2"/>
  <c r="J126" i="2"/>
  <c r="K125" i="2" s="1"/>
  <c r="I121" i="2"/>
  <c r="J120" i="2" s="1"/>
  <c r="K119" i="2" s="1"/>
  <c r="I114" i="2"/>
  <c r="J113" i="2" s="1"/>
  <c r="K112" i="2" s="1"/>
  <c r="J110" i="2"/>
  <c r="J108" i="2"/>
  <c r="J98" i="2"/>
  <c r="I96" i="2"/>
  <c r="J95" i="2" s="1"/>
  <c r="H89" i="2"/>
  <c r="H87" i="2"/>
  <c r="H85" i="2"/>
  <c r="H83" i="2"/>
  <c r="H78" i="2"/>
  <c r="I77" i="2" s="1"/>
  <c r="H75" i="2"/>
  <c r="I74" i="2" s="1"/>
  <c r="H69" i="2"/>
  <c r="I68" i="2" s="1"/>
  <c r="J67" i="2" s="1"/>
  <c r="G66" i="2"/>
  <c r="H65" i="2" s="1"/>
  <c r="I64" i="2" s="1"/>
  <c r="J63" i="2" s="1"/>
  <c r="H61" i="2"/>
  <c r="I60" i="2" s="1"/>
  <c r="J59" i="2" s="1"/>
  <c r="I57" i="2"/>
  <c r="J50" i="2" s="1"/>
  <c r="L51" i="2"/>
  <c r="L56" i="2" s="1"/>
  <c r="L101" i="2" s="1"/>
  <c r="I48" i="2"/>
  <c r="J47" i="2" s="1"/>
  <c r="I42" i="2"/>
  <c r="J41" i="2" s="1"/>
  <c r="J37" i="2"/>
  <c r="J32" i="2"/>
  <c r="K31" i="2" s="1"/>
  <c r="H28" i="2"/>
  <c r="I27" i="2" s="1"/>
  <c r="J26" i="2" s="1"/>
  <c r="K25" i="2" s="1"/>
  <c r="J20" i="2"/>
  <c r="K17" i="2" s="1"/>
  <c r="G16" i="2"/>
  <c r="H15" i="2" s="1"/>
  <c r="J13" i="2"/>
  <c r="K12" i="2" s="1"/>
  <c r="I10" i="2"/>
  <c r="J9" i="2" s="1"/>
  <c r="K7" i="2" s="1"/>
  <c r="AC163" i="8" l="1"/>
  <c r="AC76" i="8"/>
  <c r="K128" i="2"/>
  <c r="AB272" i="8"/>
  <c r="AC272" i="8" s="1"/>
  <c r="AA277" i="8"/>
  <c r="AA186" i="8"/>
  <c r="AB186" i="8" s="1"/>
  <c r="AC186" i="8" s="1"/>
  <c r="AA214" i="8"/>
  <c r="AB214" i="8" s="1"/>
  <c r="AC214" i="8" s="1"/>
  <c r="AA249" i="8"/>
  <c r="I219" i="8"/>
  <c r="I191" i="8"/>
  <c r="M185" i="8"/>
  <c r="K186" i="8" s="1"/>
  <c r="K191" i="8" s="1"/>
  <c r="K246" i="8" s="1"/>
  <c r="AC104" i="8"/>
  <c r="AC132" i="8"/>
  <c r="AA20" i="8"/>
  <c r="M213" i="8"/>
  <c r="K214" i="8" s="1"/>
  <c r="L214" i="8" s="1"/>
  <c r="M214" i="8" s="1"/>
  <c r="M157" i="8"/>
  <c r="K158" i="8" s="1"/>
  <c r="K163" i="8" s="1"/>
  <c r="K245" i="8" s="1"/>
  <c r="I163" i="8"/>
  <c r="I132" i="8"/>
  <c r="M126" i="8"/>
  <c r="K127" i="8" s="1"/>
  <c r="K132" i="8" s="1"/>
  <c r="K236" i="8" s="1"/>
  <c r="I104" i="8"/>
  <c r="M98" i="8"/>
  <c r="K99" i="8" s="1"/>
  <c r="K104" i="8" s="1"/>
  <c r="K235" i="8" s="1"/>
  <c r="K173" i="2"/>
  <c r="K185" i="2"/>
  <c r="K94" i="2"/>
  <c r="K101" i="2" s="1"/>
  <c r="K106" i="2" s="1"/>
  <c r="K107" i="2"/>
  <c r="K36" i="2"/>
  <c r="I82" i="2"/>
  <c r="J81" i="2" s="1"/>
  <c r="K80" i="2" s="1"/>
  <c r="J73" i="2"/>
  <c r="K46" i="2" s="1"/>
  <c r="L1070" i="4"/>
  <c r="I1042" i="4"/>
  <c r="J1049" i="4"/>
  <c r="J1046" i="4"/>
  <c r="I1039" i="4"/>
  <c r="K1026" i="4"/>
  <c r="H1031" i="4"/>
  <c r="I1030" i="4" s="1"/>
  <c r="J1029" i="4" s="1"/>
  <c r="L1028" i="4" s="1"/>
  <c r="L1016" i="4"/>
  <c r="J1024" i="4"/>
  <c r="L1023" i="4" s="1"/>
  <c r="H1021" i="4"/>
  <c r="I1020" i="4" s="1"/>
  <c r="J1019" i="4" s="1"/>
  <c r="K1018" i="4" s="1"/>
  <c r="J1014" i="4"/>
  <c r="K1013" i="4" s="1"/>
  <c r="H1009" i="4"/>
  <c r="I1008" i="4" s="1"/>
  <c r="J1007" i="4" s="1"/>
  <c r="L1000" i="4" s="1"/>
  <c r="J999" i="4"/>
  <c r="K998" i="4" s="1"/>
  <c r="H978" i="4"/>
  <c r="I963" i="4"/>
  <c r="J962" i="4" s="1"/>
  <c r="L961" i="4" s="1"/>
  <c r="I950" i="4"/>
  <c r="J949" i="4" s="1"/>
  <c r="K948" i="4" s="1"/>
  <c r="J945" i="4"/>
  <c r="L944" i="4" s="1"/>
  <c r="J943" i="4"/>
  <c r="K942" i="4" s="1"/>
  <c r="H939" i="4"/>
  <c r="I938" i="4" s="1"/>
  <c r="J937" i="4" s="1"/>
  <c r="L936" i="4" s="1"/>
  <c r="J934" i="4"/>
  <c r="K933" i="4" s="1"/>
  <c r="H924" i="4"/>
  <c r="I923" i="4" s="1"/>
  <c r="J922" i="4" s="1"/>
  <c r="L921" i="4" s="1"/>
  <c r="J919" i="4"/>
  <c r="K918" i="4" s="1"/>
  <c r="K927" i="4" s="1"/>
  <c r="L929" i="4" s="1"/>
  <c r="J913" i="4"/>
  <c r="K912" i="4" s="1"/>
  <c r="L914" i="4" s="1"/>
  <c r="H899" i="4"/>
  <c r="I898" i="4" s="1"/>
  <c r="J897" i="4" s="1"/>
  <c r="K896" i="4" s="1"/>
  <c r="J894" i="4"/>
  <c r="K893" i="4" s="1"/>
  <c r="I875" i="4"/>
  <c r="J874" i="4" s="1"/>
  <c r="K873" i="4" s="1"/>
  <c r="J842" i="4"/>
  <c r="L841" i="4" s="1"/>
  <c r="K832" i="4"/>
  <c r="J820" i="4"/>
  <c r="K819" i="4" s="1"/>
  <c r="H816" i="4"/>
  <c r="I815" i="4" s="1"/>
  <c r="J814" i="4" s="1"/>
  <c r="L813" i="4" s="1"/>
  <c r="I809" i="4"/>
  <c r="J808" i="4" s="1"/>
  <c r="K807" i="4" s="1"/>
  <c r="H798" i="4"/>
  <c r="I797" i="4" s="1"/>
  <c r="J796" i="4" s="1"/>
  <c r="L795" i="4" s="1"/>
  <c r="I793" i="4"/>
  <c r="I791" i="4"/>
  <c r="I784" i="4"/>
  <c r="J783" i="4" s="1"/>
  <c r="I782" i="4"/>
  <c r="J781" i="4" s="1"/>
  <c r="I780" i="4"/>
  <c r="J779" i="4" s="1"/>
  <c r="I772" i="4"/>
  <c r="J771" i="4" s="1"/>
  <c r="I770" i="4"/>
  <c r="I769" i="4"/>
  <c r="I764" i="4"/>
  <c r="I761" i="4"/>
  <c r="I756" i="4"/>
  <c r="J749" i="4" s="1"/>
  <c r="L748" i="4" s="1"/>
  <c r="I745" i="4"/>
  <c r="J744" i="4" s="1"/>
  <c r="K743" i="4" s="1"/>
  <c r="H736" i="4"/>
  <c r="I735" i="4" s="1"/>
  <c r="J734" i="4" s="1"/>
  <c r="K733" i="4" s="1"/>
  <c r="K723" i="4"/>
  <c r="H716" i="4"/>
  <c r="I715" i="4" s="1"/>
  <c r="J714" i="4" s="1"/>
  <c r="K713" i="4" s="1"/>
  <c r="J711" i="4"/>
  <c r="I719" i="4"/>
  <c r="J718" i="4" s="1"/>
  <c r="L717" i="4" s="1"/>
  <c r="J686" i="4"/>
  <c r="H684" i="4"/>
  <c r="I683" i="4" s="1"/>
  <c r="J682" i="4" s="1"/>
  <c r="L681" i="4" s="1"/>
  <c r="L685" i="4"/>
  <c r="L50" i="4"/>
  <c r="L55" i="4" s="1"/>
  <c r="J672" i="4"/>
  <c r="J670" i="4"/>
  <c r="J668" i="4"/>
  <c r="J675" i="4"/>
  <c r="J663" i="4"/>
  <c r="L662" i="4" s="1"/>
  <c r="J643" i="4"/>
  <c r="L642" i="4" s="1"/>
  <c r="J640" i="4"/>
  <c r="K639" i="4" s="1"/>
  <c r="H636" i="4"/>
  <c r="I635" i="4" s="1"/>
  <c r="J634" i="4" s="1"/>
  <c r="L633" i="4" s="1"/>
  <c r="I631" i="4"/>
  <c r="J630" i="4" s="1"/>
  <c r="K629" i="4" s="1"/>
  <c r="J624" i="4"/>
  <c r="J622" i="4"/>
  <c r="I610" i="4"/>
  <c r="H614" i="4" s="1"/>
  <c r="I590" i="4"/>
  <c r="J589" i="4" s="1"/>
  <c r="L588" i="4" s="1"/>
  <c r="I583" i="4"/>
  <c r="J582" i="4" s="1"/>
  <c r="K581" i="4" s="1"/>
  <c r="I563" i="4"/>
  <c r="J562" i="4" s="1"/>
  <c r="K561" i="4" s="1"/>
  <c r="J556" i="4"/>
  <c r="K549" i="4" s="1"/>
  <c r="L557" i="4" s="1"/>
  <c r="I545" i="4"/>
  <c r="J544" i="4" s="1"/>
  <c r="L543" i="4" s="1"/>
  <c r="H542" i="4"/>
  <c r="I541" i="4" s="1"/>
  <c r="J540" i="4" s="1"/>
  <c r="K539" i="4" s="1"/>
  <c r="J537" i="4"/>
  <c r="K536" i="4" s="1"/>
  <c r="K530" i="4"/>
  <c r="L532" i="4" s="1"/>
  <c r="H527" i="4"/>
  <c r="I526" i="4" s="1"/>
  <c r="J525" i="4" s="1"/>
  <c r="L524" i="4" s="1"/>
  <c r="J522" i="4"/>
  <c r="K521" i="4" s="1"/>
  <c r="H512" i="4"/>
  <c r="I511" i="4" s="1"/>
  <c r="J510" i="4" s="1"/>
  <c r="L509" i="4" s="1"/>
  <c r="J507" i="4"/>
  <c r="K506" i="4" s="1"/>
  <c r="I496" i="4"/>
  <c r="J495" i="4" s="1"/>
  <c r="L494" i="4" s="1"/>
  <c r="J490" i="4"/>
  <c r="J487" i="4"/>
  <c r="K486" i="4" l="1"/>
  <c r="K51" i="2"/>
  <c r="K56" i="2" s="1"/>
  <c r="K91" i="2" s="1"/>
  <c r="J132" i="2" s="1"/>
  <c r="AB249" i="8"/>
  <c r="AC249" i="8" s="1"/>
  <c r="AA314" i="8"/>
  <c r="AB277" i="8"/>
  <c r="AC277" i="8" s="1"/>
  <c r="AA315" i="8"/>
  <c r="AA191" i="8"/>
  <c r="AA219" i="8"/>
  <c r="L132" i="8"/>
  <c r="M132" i="8" s="1"/>
  <c r="L163" i="8"/>
  <c r="M163" i="8" s="1"/>
  <c r="L104" i="8"/>
  <c r="M104" i="8" s="1"/>
  <c r="L191" i="8"/>
  <c r="M191" i="8" s="1"/>
  <c r="K219" i="8"/>
  <c r="L186" i="8"/>
  <c r="M186" i="8" s="1"/>
  <c r="V292" i="8"/>
  <c r="V294" i="8" s="1"/>
  <c r="AB20" i="8"/>
  <c r="K116" i="2"/>
  <c r="J133" i="2" s="1"/>
  <c r="J1068" i="4"/>
  <c r="I1059" i="4"/>
  <c r="J1058" i="4" s="1"/>
  <c r="L1057" i="4" s="1"/>
  <c r="J1037" i="4"/>
  <c r="K1036" i="4" s="1"/>
  <c r="H974" i="4"/>
  <c r="I973" i="4" s="1"/>
  <c r="J972" i="4" s="1"/>
  <c r="L971" i="4" s="1"/>
  <c r="I977" i="4"/>
  <c r="J976" i="4" s="1"/>
  <c r="L975" i="4" s="1"/>
  <c r="H909" i="4"/>
  <c r="I908" i="4" s="1"/>
  <c r="J907" i="4" s="1"/>
  <c r="L900" i="4" s="1"/>
  <c r="J888" i="4"/>
  <c r="K887" i="4" s="1"/>
  <c r="L889" i="4" s="1"/>
  <c r="J915" i="4"/>
  <c r="H879" i="4"/>
  <c r="I878" i="4" s="1"/>
  <c r="J877" i="4" s="1"/>
  <c r="K876" i="4" s="1"/>
  <c r="J790" i="4"/>
  <c r="K789" i="4" s="1"/>
  <c r="J731" i="4"/>
  <c r="K730" i="4" s="1"/>
  <c r="J760" i="4"/>
  <c r="K759" i="4" s="1"/>
  <c r="J768" i="4"/>
  <c r="L767" i="4" s="1"/>
  <c r="K778" i="4"/>
  <c r="L785" i="4" s="1"/>
  <c r="H740" i="4"/>
  <c r="I739" i="4" s="1"/>
  <c r="J738" i="4" s="1"/>
  <c r="L737" i="4" s="1"/>
  <c r="I680" i="4"/>
  <c r="J626" i="4"/>
  <c r="L625" i="4" s="1"/>
  <c r="J660" i="4"/>
  <c r="K659" i="4" s="1"/>
  <c r="K667" i="4"/>
  <c r="L674" i="4" s="1"/>
  <c r="J648" i="4"/>
  <c r="K647" i="4" s="1"/>
  <c r="J609" i="4"/>
  <c r="K608" i="4" s="1"/>
  <c r="I613" i="4"/>
  <c r="J612" i="4" s="1"/>
  <c r="K611" i="4" s="1"/>
  <c r="I595" i="4"/>
  <c r="H567" i="4"/>
  <c r="I566" i="4" s="1"/>
  <c r="J565" i="4" s="1"/>
  <c r="K564" i="4" s="1"/>
  <c r="J576" i="4"/>
  <c r="K575" i="4" s="1"/>
  <c r="L577" i="4" s="1"/>
  <c r="J558" i="4"/>
  <c r="K479" i="4"/>
  <c r="K476" i="4"/>
  <c r="J473" i="4"/>
  <c r="J470" i="4"/>
  <c r="J467" i="4"/>
  <c r="J460" i="4"/>
  <c r="J457" i="4"/>
  <c r="I446" i="4"/>
  <c r="J445" i="4" s="1"/>
  <c r="J442" i="4"/>
  <c r="J439" i="4"/>
  <c r="I434" i="4"/>
  <c r="J432" i="4" s="1"/>
  <c r="H428" i="4"/>
  <c r="I427" i="4" s="1"/>
  <c r="J426" i="4" s="1"/>
  <c r="L425" i="4" s="1"/>
  <c r="I423" i="4"/>
  <c r="J422" i="4" s="1"/>
  <c r="K421" i="4" s="1"/>
  <c r="H418" i="4"/>
  <c r="I417" i="4" s="1"/>
  <c r="J416" i="4" s="1"/>
  <c r="L415" i="4" s="1"/>
  <c r="J412" i="4"/>
  <c r="K411" i="4" s="1"/>
  <c r="I407" i="4"/>
  <c r="J406" i="4" s="1"/>
  <c r="L399" i="4" s="1"/>
  <c r="I397" i="4"/>
  <c r="I395" i="4"/>
  <c r="J134" i="2" l="1"/>
  <c r="L456" i="4"/>
  <c r="K431" i="4"/>
  <c r="AA316" i="8"/>
  <c r="L1063" i="4"/>
  <c r="AA305" i="8"/>
  <c r="AB219" i="8"/>
  <c r="AC219" i="8" s="1"/>
  <c r="AA304" i="8"/>
  <c r="AB191" i="8"/>
  <c r="AC191" i="8" s="1"/>
  <c r="L219" i="8"/>
  <c r="M219" i="8" s="1"/>
  <c r="K247" i="8"/>
  <c r="K248" i="8" s="1"/>
  <c r="G970" i="4"/>
  <c r="J890" i="4"/>
  <c r="H883" i="4"/>
  <c r="I882" i="4" s="1"/>
  <c r="J881" i="4" s="1"/>
  <c r="L880" i="4" s="1"/>
  <c r="J679" i="4"/>
  <c r="K678" i="4" s="1"/>
  <c r="J690" i="4"/>
  <c r="I693" i="4"/>
  <c r="J692" i="4" s="1"/>
  <c r="L691" i="4" s="1"/>
  <c r="J656" i="4"/>
  <c r="L649" i="4" s="1"/>
  <c r="I617" i="4"/>
  <c r="J616" i="4" s="1"/>
  <c r="L615" i="4" s="1"/>
  <c r="H571" i="4"/>
  <c r="I570" i="4" s="1"/>
  <c r="J569" i="4" s="1"/>
  <c r="L568" i="4" s="1"/>
  <c r="H599" i="4"/>
  <c r="I598" i="4" s="1"/>
  <c r="J597" i="4" s="1"/>
  <c r="L596" i="4" s="1"/>
  <c r="J594" i="4"/>
  <c r="K593" i="4" s="1"/>
  <c r="J578" i="4"/>
  <c r="L444" i="4"/>
  <c r="K466" i="4"/>
  <c r="L482" i="4" s="1"/>
  <c r="J394" i="4"/>
  <c r="K393" i="4" s="1"/>
  <c r="I382" i="4"/>
  <c r="H388" i="4" s="1"/>
  <c r="J390" i="4" s="1"/>
  <c r="L389" i="4" s="1"/>
  <c r="J379" i="4"/>
  <c r="K378" i="4" s="1"/>
  <c r="I373" i="4"/>
  <c r="J372" i="4" s="1"/>
  <c r="I371" i="4"/>
  <c r="J370" i="4" s="1"/>
  <c r="I369" i="4"/>
  <c r="J368" i="4" s="1"/>
  <c r="H357" i="4"/>
  <c r="I362" i="4" s="1"/>
  <c r="H359" i="4"/>
  <c r="I364" i="4" s="1"/>
  <c r="H358" i="4"/>
  <c r="I363" i="4" s="1"/>
  <c r="I334" i="4"/>
  <c r="J333" i="4" s="1"/>
  <c r="L332" i="4" s="1"/>
  <c r="J330" i="4"/>
  <c r="K329" i="4" s="1"/>
  <c r="I325" i="4"/>
  <c r="J324" i="4" s="1"/>
  <c r="L323" i="4" s="1"/>
  <c r="J321" i="4"/>
  <c r="K320" i="4" s="1"/>
  <c r="H292" i="4"/>
  <c r="I291" i="4" s="1"/>
  <c r="J290" i="4" s="1"/>
  <c r="L289" i="4" s="1"/>
  <c r="G288" i="4"/>
  <c r="G287" i="4"/>
  <c r="H261" i="4"/>
  <c r="I260" i="4" s="1"/>
  <c r="J259" i="4" s="1"/>
  <c r="K258" i="4" s="1"/>
  <c r="J245" i="4"/>
  <c r="L244" i="4" s="1"/>
  <c r="J243" i="4"/>
  <c r="K242" i="4" s="1"/>
  <c r="I236" i="4"/>
  <c r="J235" i="4" s="1"/>
  <c r="I234" i="4"/>
  <c r="J233" i="4" s="1"/>
  <c r="I232" i="4"/>
  <c r="J231" i="4" s="1"/>
  <c r="J223" i="4"/>
  <c r="L222" i="4" s="1"/>
  <c r="H219" i="4"/>
  <c r="I218" i="4" s="1"/>
  <c r="J217" i="4" s="1"/>
  <c r="K216" i="4" s="1"/>
  <c r="I196" i="4"/>
  <c r="J195" i="4" s="1"/>
  <c r="I194" i="4"/>
  <c r="J193" i="4" s="1"/>
  <c r="I192" i="4"/>
  <c r="J191" i="4" s="1"/>
  <c r="I178" i="4"/>
  <c r="J177" i="4" s="1"/>
  <c r="K176" i="4" s="1"/>
  <c r="L143" i="4"/>
  <c r="H142" i="4"/>
  <c r="I141" i="4" s="1"/>
  <c r="J140" i="4" s="1"/>
  <c r="K139" i="4" s="1"/>
  <c r="G136" i="4"/>
  <c r="H135" i="4" s="1"/>
  <c r="J133" i="4"/>
  <c r="L132" i="4" s="1"/>
  <c r="J119" i="4"/>
  <c r="L118" i="4" s="1"/>
  <c r="I114" i="4"/>
  <c r="J113" i="4" s="1"/>
  <c r="L112" i="4" s="1"/>
  <c r="I110" i="4"/>
  <c r="J109" i="4" s="1"/>
  <c r="L108" i="4" s="1"/>
  <c r="J106" i="4"/>
  <c r="J98" i="4"/>
  <c r="J94" i="4"/>
  <c r="I92" i="4"/>
  <c r="J91" i="4" s="1"/>
  <c r="H88" i="4"/>
  <c r="H86" i="4"/>
  <c r="H84" i="4"/>
  <c r="H82" i="4"/>
  <c r="H77" i="4"/>
  <c r="I76" i="4" s="1"/>
  <c r="H74" i="4"/>
  <c r="I73" i="4" s="1"/>
  <c r="H68" i="4"/>
  <c r="I67" i="4" s="1"/>
  <c r="J66" i="4" s="1"/>
  <c r="G65" i="4"/>
  <c r="H64" i="4" s="1"/>
  <c r="I63" i="4" s="1"/>
  <c r="J62" i="4" s="1"/>
  <c r="H60" i="4"/>
  <c r="I59" i="4" s="1"/>
  <c r="J58" i="4" s="1"/>
  <c r="I56" i="4"/>
  <c r="J49" i="4" s="1"/>
  <c r="I47" i="4"/>
  <c r="J46" i="4" s="1"/>
  <c r="I41" i="4"/>
  <c r="J40" i="4" s="1"/>
  <c r="J36" i="4"/>
  <c r="J31" i="4"/>
  <c r="K30" i="4" s="1"/>
  <c r="G15" i="4"/>
  <c r="H14" i="4" s="1"/>
  <c r="H27" i="4"/>
  <c r="I26" i="4" s="1"/>
  <c r="J25" i="4" s="1"/>
  <c r="K24" i="4" s="1"/>
  <c r="J19" i="4"/>
  <c r="K16" i="4" s="1"/>
  <c r="J12" i="4"/>
  <c r="K11" i="4" s="1"/>
  <c r="I9" i="4"/>
  <c r="J8" i="4" s="1"/>
  <c r="K6" i="4" s="1"/>
  <c r="I274" i="4" l="1"/>
  <c r="J273" i="4" s="1"/>
  <c r="L272" i="4" s="1"/>
  <c r="G271" i="4"/>
  <c r="AA306" i="8"/>
  <c r="H969" i="4"/>
  <c r="I968" i="4" s="1"/>
  <c r="J967" i="4" s="1"/>
  <c r="K966" i="4" s="1"/>
  <c r="G987" i="4"/>
  <c r="H986" i="4" s="1"/>
  <c r="I985" i="4" s="1"/>
  <c r="J984" i="4" s="1"/>
  <c r="K983" i="4" s="1"/>
  <c r="J982" i="4"/>
  <c r="K689" i="4"/>
  <c r="H699" i="4"/>
  <c r="I698" i="4" s="1"/>
  <c r="J697" i="4" s="1"/>
  <c r="K696" i="4" s="1"/>
  <c r="J707" i="4"/>
  <c r="L706" i="4" s="1"/>
  <c r="J381" i="4"/>
  <c r="L380" i="4" s="1"/>
  <c r="K190" i="4"/>
  <c r="L197" i="4" s="1"/>
  <c r="I387" i="4"/>
  <c r="J386" i="4" s="1"/>
  <c r="K385" i="4" s="1"/>
  <c r="K367" i="4"/>
  <c r="L374" i="4" s="1"/>
  <c r="I356" i="4"/>
  <c r="J349" i="4" s="1"/>
  <c r="K348" i="4" s="1"/>
  <c r="J361" i="4"/>
  <c r="L360" i="4" s="1"/>
  <c r="H286" i="4"/>
  <c r="I285" i="4" s="1"/>
  <c r="J284" i="4" s="1"/>
  <c r="K283" i="4" s="1"/>
  <c r="J263" i="4"/>
  <c r="L262" i="4" s="1"/>
  <c r="I278" i="4"/>
  <c r="J277" i="4" s="1"/>
  <c r="L276" i="4" s="1"/>
  <c r="K230" i="4"/>
  <c r="L237" i="4" s="1"/>
  <c r="H159" i="4"/>
  <c r="I158" i="4" s="1"/>
  <c r="J157" i="4" s="1"/>
  <c r="K156" i="4" s="1"/>
  <c r="J148" i="4"/>
  <c r="K147" i="4" s="1"/>
  <c r="L90" i="4"/>
  <c r="L97" i="4"/>
  <c r="J72" i="4"/>
  <c r="K45" i="4" s="1"/>
  <c r="K35" i="4"/>
  <c r="I81" i="4"/>
  <c r="J80" i="4" s="1"/>
  <c r="L79" i="4" s="1"/>
  <c r="H116" i="7"/>
  <c r="H120" i="7" s="1"/>
  <c r="H97" i="7"/>
  <c r="H46" i="7"/>
  <c r="H50" i="7" s="1"/>
  <c r="H20" i="7"/>
  <c r="J298" i="4" l="1"/>
  <c r="H270" i="4"/>
  <c r="I269" i="4" s="1"/>
  <c r="J268" i="4" s="1"/>
  <c r="K267" i="4" s="1"/>
  <c r="H315" i="4"/>
  <c r="L981" i="4"/>
  <c r="H993" i="4"/>
  <c r="L100" i="4"/>
  <c r="L105" i="4" s="1"/>
  <c r="L150" i="4" s="1"/>
  <c r="L155" i="4" s="1"/>
  <c r="K50" i="4"/>
  <c r="K55" i="4" s="1"/>
  <c r="K100" i="4" s="1"/>
  <c r="K105" i="4" s="1"/>
  <c r="K150" i="4" s="1"/>
  <c r="K155" i="4" s="1"/>
  <c r="H163" i="4"/>
  <c r="I162" i="4" s="1"/>
  <c r="H189" i="7"/>
  <c r="H51" i="7"/>
  <c r="H52" i="7" s="1"/>
  <c r="H24" i="7"/>
  <c r="H25" i="7" s="1"/>
  <c r="G309" i="4" l="1"/>
  <c r="H308" i="4" s="1"/>
  <c r="I307" i="4" s="1"/>
  <c r="J306" i="4" s="1"/>
  <c r="L299" i="4" s="1"/>
  <c r="K297" i="4"/>
  <c r="I314" i="4"/>
  <c r="J313" i="4" s="1"/>
  <c r="K312" i="4" s="1"/>
  <c r="J317" i="4"/>
  <c r="L316" i="4" s="1"/>
  <c r="I992" i="4"/>
  <c r="J991" i="4" s="1"/>
  <c r="K990" i="4" s="1"/>
  <c r="J995" i="4"/>
  <c r="L994" i="4" s="1"/>
  <c r="J161" i="4"/>
  <c r="L160" i="4" s="1"/>
  <c r="H170" i="4"/>
  <c r="H190" i="7"/>
  <c r="H191" i="7" s="1"/>
  <c r="H26" i="7"/>
  <c r="I169" i="4" l="1"/>
  <c r="J168" i="4" s="1"/>
  <c r="K167" i="4" s="1"/>
  <c r="J172" i="4"/>
  <c r="L171" i="4" s="1"/>
  <c r="L726" i="4" l="1"/>
  <c r="K515" i="4" l="1"/>
  <c r="L517" i="4" s="1"/>
  <c r="J47" i="8" l="1"/>
  <c r="J20" i="8"/>
  <c r="J76" i="8"/>
  <c r="H76" i="8"/>
  <c r="G76" i="8"/>
  <c r="L70" i="8"/>
  <c r="I70" i="8"/>
  <c r="I71" i="8" s="1"/>
  <c r="M71" i="8" s="1"/>
  <c r="H47" i="8"/>
  <c r="G47" i="8"/>
  <c r="I41" i="8"/>
  <c r="H20" i="8"/>
  <c r="G20" i="8"/>
  <c r="I14" i="8"/>
  <c r="I15" i="8" s="1"/>
  <c r="R22" i="7"/>
  <c r="R26" i="7" s="1"/>
  <c r="H182" i="4"/>
  <c r="I42" i="8" l="1"/>
  <c r="I43" i="8" s="1"/>
  <c r="I44" i="8" s="1"/>
  <c r="I45" i="8" s="1"/>
  <c r="M70" i="8"/>
  <c r="K71" i="8" s="1"/>
  <c r="K76" i="8" s="1"/>
  <c r="K234" i="8" s="1"/>
  <c r="K237" i="8" s="1"/>
  <c r="L41" i="8"/>
  <c r="M41" i="8" s="1"/>
  <c r="L14" i="8"/>
  <c r="I181" i="4"/>
  <c r="J180" i="4" s="1"/>
  <c r="K179" i="4" s="1"/>
  <c r="H186" i="4"/>
  <c r="I76" i="8"/>
  <c r="I47" i="8"/>
  <c r="I20" i="8"/>
  <c r="R21" i="7"/>
  <c r="R25" i="7" l="1"/>
  <c r="L76" i="8"/>
  <c r="M76" i="8" s="1"/>
  <c r="K42" i="8"/>
  <c r="L42" i="8" s="1"/>
  <c r="L43" i="8" s="1"/>
  <c r="L44" i="8" s="1"/>
  <c r="M14" i="8"/>
  <c r="K15" i="8" s="1"/>
  <c r="K20" i="8" s="1"/>
  <c r="F234" i="8" s="1"/>
  <c r="K200" i="4"/>
  <c r="K205" i="4" s="1"/>
  <c r="I185" i="4"/>
  <c r="J184" i="4" s="1"/>
  <c r="L183" i="4" s="1"/>
  <c r="L200" i="4" s="1"/>
  <c r="L205" i="4" s="1"/>
  <c r="H210" i="4"/>
  <c r="L20" i="8" l="1"/>
  <c r="K47" i="8"/>
  <c r="L15" i="8"/>
  <c r="J212" i="4"/>
  <c r="L211" i="4" s="1"/>
  <c r="L250" i="4" s="1"/>
  <c r="L255" i="4" s="1"/>
  <c r="L300" i="4" s="1"/>
  <c r="L305" i="4" s="1"/>
  <c r="I209" i="4"/>
  <c r="J208" i="4" s="1"/>
  <c r="K207" i="4" s="1"/>
  <c r="R27" i="7"/>
  <c r="L350" i="4" l="1"/>
  <c r="F235" i="8"/>
  <c r="F236" i="8" s="1"/>
  <c r="L47" i="8"/>
  <c r="K250" i="4"/>
  <c r="K255" i="4" s="1"/>
  <c r="K300" i="4" s="1"/>
  <c r="K305" i="4" s="1"/>
  <c r="L355" i="4" l="1"/>
  <c r="L400" i="4" s="1"/>
  <c r="L405" i="4" s="1"/>
  <c r="L450" i="4" s="1"/>
  <c r="L455" i="4" s="1"/>
  <c r="L500" i="4" s="1"/>
  <c r="L505" i="4" s="1"/>
  <c r="L550" i="4" s="1"/>
  <c r="L555" i="4" s="1"/>
  <c r="L600" i="4" s="1"/>
  <c r="L605" i="4" s="1"/>
  <c r="L650" i="4" s="1"/>
  <c r="L655" i="4" s="1"/>
  <c r="L700" i="4" s="1"/>
  <c r="L705" i="4" s="1"/>
  <c r="L750" i="4" s="1"/>
  <c r="L755" i="4" s="1"/>
  <c r="L800" i="4" s="1"/>
  <c r="L805" i="4" s="1"/>
  <c r="K350" i="4"/>
  <c r="L851" i="4" l="1"/>
  <c r="L856" i="4" s="1"/>
  <c r="L901" i="4" s="1"/>
  <c r="L906" i="4" s="1"/>
  <c r="L951" i="4" s="1"/>
  <c r="L956" i="4" s="1"/>
  <c r="L1001" i="4" s="1"/>
  <c r="L1006" i="4" s="1"/>
  <c r="L1051" i="4" s="1"/>
  <c r="L1056" i="4" s="1"/>
  <c r="K355" i="4"/>
  <c r="K400" i="4" s="1"/>
  <c r="K405" i="4" s="1"/>
  <c r="K450" i="4" s="1"/>
  <c r="K455" i="4" s="1"/>
  <c r="K500" i="4" s="1"/>
  <c r="K505" i="4" s="1"/>
  <c r="K550" i="4" s="1"/>
  <c r="K555" i="4" s="1"/>
  <c r="K600" i="4" s="1"/>
  <c r="K605" i="4" s="1"/>
  <c r="K650" i="4" s="1"/>
  <c r="K655" i="4" s="1"/>
  <c r="K700" i="4" s="1"/>
  <c r="K705" i="4" s="1"/>
  <c r="K750" i="4" s="1"/>
  <c r="K755" i="4" s="1"/>
  <c r="K800" i="4" s="1"/>
  <c r="K805" i="4" s="1"/>
  <c r="K851" i="4" l="1"/>
  <c r="K856" i="4" s="1"/>
  <c r="K901" i="4" s="1"/>
  <c r="K906" i="4" s="1"/>
  <c r="K951" i="4" s="1"/>
  <c r="K956" i="4" s="1"/>
  <c r="K1001" i="4" s="1"/>
  <c r="K1006" i="4" s="1"/>
  <c r="K1051" i="4" s="1"/>
  <c r="K1056" i="4" s="1"/>
  <c r="L7" i="20"/>
</calcChain>
</file>

<file path=xl/sharedStrings.xml><?xml version="1.0" encoding="utf-8"?>
<sst xmlns="http://schemas.openxmlformats.org/spreadsheetml/2006/main" count="2475" uniqueCount="865">
  <si>
    <t>I ACTIVO</t>
  </si>
  <si>
    <t>101 Caja</t>
  </si>
  <si>
    <t>Productos agropecuarios y pisicolas terminados</t>
  </si>
  <si>
    <t>2132 De origen vegetal</t>
  </si>
  <si>
    <t>251 Materiales auxiliares</t>
  </si>
  <si>
    <t>252 Suministros</t>
  </si>
  <si>
    <t>Unidades de transporte</t>
  </si>
  <si>
    <t>3341 Vehiculos motorizados</t>
  </si>
  <si>
    <t>335 Muebles y enseres</t>
  </si>
  <si>
    <t>3351 Muebles</t>
  </si>
  <si>
    <t>336 Equipos Diversos</t>
  </si>
  <si>
    <t>3361 Equipo procesamiento de computo</t>
  </si>
  <si>
    <t>3369 Otros equipos</t>
  </si>
  <si>
    <t>391 Depreciacion acumulada</t>
  </si>
  <si>
    <t>39131 Edificaciones</t>
  </si>
  <si>
    <t>39132 Maquinaria y equipos de explotacion</t>
  </si>
  <si>
    <t>39133 Equipo de transporte</t>
  </si>
  <si>
    <t>39135 Equipos diversos</t>
  </si>
  <si>
    <t>TOTAL ACTIVO</t>
  </si>
  <si>
    <t>II PASIVO</t>
  </si>
  <si>
    <t>40 TRIBUTOS, CONTRAPRESTACIONES Y APORTES AL SISTEMA DE SALUD POR PAGAR</t>
  </si>
  <si>
    <t>401 Gobierno Central</t>
  </si>
  <si>
    <t>4011 Impuesto general a las ventas</t>
  </si>
  <si>
    <t>403 Instituciones publicas</t>
  </si>
  <si>
    <t>4031 Essalud</t>
  </si>
  <si>
    <t>4032 ONP</t>
  </si>
  <si>
    <t>REMUNERACIONES Y PARTICIPACIONES POR PAGAR</t>
  </si>
  <si>
    <t>Remuneraciones por pagar</t>
  </si>
  <si>
    <t>CUENTAS POR PAGAR COMERCIALES TERCEROS</t>
  </si>
  <si>
    <t>4212 Emitidas</t>
  </si>
  <si>
    <t>TOTAL PASIVO</t>
  </si>
  <si>
    <t>III PATRIMONIO</t>
  </si>
  <si>
    <t>CAPITAL</t>
  </si>
  <si>
    <t>591 Utilidades no distribuidas</t>
  </si>
  <si>
    <t>5911 Utilidades acumuladas</t>
  </si>
  <si>
    <t>TOTAL PATRIMONIO</t>
  </si>
  <si>
    <t>IV RESUMEN</t>
  </si>
  <si>
    <t>CPCC</t>
  </si>
  <si>
    <t>GERENTE</t>
  </si>
  <si>
    <t>BALANCE DE SITUACION INICIAL</t>
  </si>
  <si>
    <t>(Expresado en Soles)</t>
  </si>
  <si>
    <t>ACTIVO</t>
  </si>
  <si>
    <t>ACTIVO CORRIENTE</t>
  </si>
  <si>
    <t>EFECTIVO Y EQUIVALENTE DE EFECTIVO</t>
  </si>
  <si>
    <t>CUENTAS POR COBRAR COMERCIALES - TERCEROS</t>
  </si>
  <si>
    <t>CUENTAS POR COBRAR AL PERSONAL, A LOS ACCIONISTAS SOCIOS</t>
  </si>
  <si>
    <t>PRODUCTOS TERMINADOS</t>
  </si>
  <si>
    <t>MATERIAS PRIMAS</t>
  </si>
  <si>
    <t>MATERIALES AUXILIARES</t>
  </si>
  <si>
    <t>TOTAL ACTIVO CORRIENTE</t>
  </si>
  <si>
    <t>ACTIVO NO CORRIENTE</t>
  </si>
  <si>
    <t>INMUEBLES MAQUINARIA Y EQUIPO</t>
  </si>
  <si>
    <t>DEPRECIACION, AMORTIZACION Y AGOTAMIENTO ACUMULADA</t>
  </si>
  <si>
    <t>TOTAL ACTIVO NO CORRIENTE</t>
  </si>
  <si>
    <t>PASIVO Y PATRIMONIO</t>
  </si>
  <si>
    <t>PASIVO CORRIENTE</t>
  </si>
  <si>
    <t>TRIBUTOS, CONTRAPRESTACIONES Y APORTES AL SISTEMA DE SALUD POR PAGAR</t>
  </si>
  <si>
    <t>TOTAL PASIVO CORRIENTE</t>
  </si>
  <si>
    <t>PATRIMONIO</t>
  </si>
  <si>
    <t>RESULTADOS ACUMULADOS</t>
  </si>
  <si>
    <t>TOTAL PASIVO Y PATRIMONIO</t>
  </si>
  <si>
    <t xml:space="preserve"> -----------------------------------------------1----------------------------------------------</t>
  </si>
  <si>
    <t>DEBE</t>
  </si>
  <si>
    <t>HABER</t>
  </si>
  <si>
    <t xml:space="preserve"> -----------------------------------------------2----------------------------------------------</t>
  </si>
  <si>
    <t xml:space="preserve"> -----------------------------------------------3----------------------------------------------</t>
  </si>
  <si>
    <t xml:space="preserve"> -----------------------------------------------4----------------------------------------------</t>
  </si>
  <si>
    <t xml:space="preserve"> -----------------------------------------------5----------------------------------------------</t>
  </si>
  <si>
    <t xml:space="preserve"> -----------------------------------------------6----------------------------------------------</t>
  </si>
  <si>
    <t xml:space="preserve"> -----------------------------------------------7----------------------------------------------</t>
  </si>
  <si>
    <t xml:space="preserve"> -----------------------------------------------8----------------------------------------------</t>
  </si>
  <si>
    <t>TOTAL</t>
  </si>
  <si>
    <t>CARGAS IMPUTABLES A CUENTAS DE COSTOS Y GASTOS</t>
  </si>
  <si>
    <t xml:space="preserve"> -----------------------------------------------9----------------------------------------------</t>
  </si>
  <si>
    <t xml:space="preserve"> -----------------------------------------------10----------------------------------------------</t>
  </si>
  <si>
    <t xml:space="preserve"> -----------------------------------------------11----------------------------------------------</t>
  </si>
  <si>
    <t>RUC 20498337445</t>
  </si>
  <si>
    <t>KARDEX FISICO VALORADO</t>
  </si>
  <si>
    <t>FECHA</t>
  </si>
  <si>
    <t>COMP.</t>
  </si>
  <si>
    <t>DETALLE</t>
  </si>
  <si>
    <t>FISICO</t>
  </si>
  <si>
    <t>VALORADO</t>
  </si>
  <si>
    <t>COSTO PROMEDIO</t>
  </si>
  <si>
    <t>No</t>
  </si>
  <si>
    <t>ENTRADAS</t>
  </si>
  <si>
    <t>SALIDAS</t>
  </si>
  <si>
    <t>SALDO</t>
  </si>
  <si>
    <t>Inventario Inicial</t>
  </si>
  <si>
    <t>AUXILIAR DE CONTROL CONTABILIDAD</t>
  </si>
  <si>
    <t xml:space="preserve">    CRUZADO CON ALMACEN</t>
  </si>
  <si>
    <t>V°B° JEFE DPTO CONTABILIDAD</t>
  </si>
  <si>
    <t xml:space="preserve"> -----------------------------------------------12----------------------------------------------</t>
  </si>
  <si>
    <t xml:space="preserve"> -----------------------------------------------13----------------------------------------------</t>
  </si>
  <si>
    <t>RUC: 20498337445</t>
  </si>
  <si>
    <t>FACTURA</t>
  </si>
  <si>
    <t>Señor(es):</t>
  </si>
  <si>
    <t>SUPERMERCADOS DEL SUR S.R.L.</t>
  </si>
  <si>
    <t>RUC N°:</t>
  </si>
  <si>
    <t>Guia de remisión: 001-500</t>
  </si>
  <si>
    <t>PRECIO UNITARIO</t>
  </si>
  <si>
    <t>Por lo siguiente:</t>
  </si>
  <si>
    <t>CANTIDAD</t>
  </si>
  <si>
    <t>DESCRIPCION</t>
  </si>
  <si>
    <t>VALOR DE VENTA</t>
  </si>
  <si>
    <t>Toneladas de papa mariba</t>
  </si>
  <si>
    <t>Toneladas de maiz morado</t>
  </si>
  <si>
    <t>SUBTOTAL</t>
  </si>
  <si>
    <t>IGV</t>
  </si>
  <si>
    <t>CANCELADO</t>
  </si>
  <si>
    <t xml:space="preserve"> -----------------------------------------------14----------------------------------------------</t>
  </si>
  <si>
    <t xml:space="preserve"> -----------------------------------------------15----------------------------------------------</t>
  </si>
  <si>
    <t xml:space="preserve"> -----------------------------------------------16----------------------------------------------</t>
  </si>
  <si>
    <t xml:space="preserve"> -----------------------------------------------17----------------------------------------------</t>
  </si>
  <si>
    <t>TIPO: MARIBA                                       UNIDAD DE MEDIDA : TONELADA</t>
  </si>
  <si>
    <t>UBICACION: Almacen Productos terminados CARACTERISTICAS : Tonelada de Papa Mariba</t>
  </si>
  <si>
    <t>COSTO DE PRODUCCION</t>
  </si>
  <si>
    <t>F/001-0190</t>
  </si>
  <si>
    <t>TIPO: MORADO                                       UNIDAD DE MEDIDA : TONELADA</t>
  </si>
  <si>
    <t>UBICACION: Almacen Productos terminados CARACTERISTICAS : Tonelada de Maiz Morado</t>
  </si>
  <si>
    <t xml:space="preserve"> -----------------------------------------------18----------------------------------------------</t>
  </si>
  <si>
    <t xml:space="preserve"> -----------------------------------------------19----------------------------------------------</t>
  </si>
  <si>
    <t xml:space="preserve"> -----------------------------------------------20----------------------------------------------</t>
  </si>
  <si>
    <t xml:space="preserve"> -----------------------------------------------21----------------------------------------------</t>
  </si>
  <si>
    <t xml:space="preserve"> -----------------------------------------------22----------------------------------------------</t>
  </si>
  <si>
    <t xml:space="preserve"> -----------------------------------------------23----------------------------------------------</t>
  </si>
  <si>
    <t xml:space="preserve"> -----------------------------------------------24----------------------------------------------</t>
  </si>
  <si>
    <t xml:space="preserve"> -----------------------------------------------25----------------------------------------------</t>
  </si>
  <si>
    <t xml:space="preserve"> -----------------------------------------------26----------------------------------------------</t>
  </si>
  <si>
    <t xml:space="preserve"> -----------------------------------------------27----------------------------------------------</t>
  </si>
  <si>
    <t xml:space="preserve"> -----------------------------------------------28----------------------------------------------</t>
  </si>
  <si>
    <t xml:space="preserve"> -----------------------------------------------29----------------------------------------------</t>
  </si>
  <si>
    <t xml:space="preserve"> -----------------------------------------------30----------------------------------------------</t>
  </si>
  <si>
    <t xml:space="preserve"> -----------------------------------------------31----------------------------------------------</t>
  </si>
  <si>
    <t>CARGAS IMPUTABLES A CUENTA DE COSTOS Y GASTOS.</t>
  </si>
  <si>
    <t xml:space="preserve"> -----------------------------------------------32----------------------------------------------</t>
  </si>
  <si>
    <t xml:space="preserve"> -----------------------------------------------33----------------------------------------------</t>
  </si>
  <si>
    <t xml:space="preserve"> -----------------------------------------------34----------------------------------------------</t>
  </si>
  <si>
    <t xml:space="preserve"> -----------------------------------------------35----------------------------------------------</t>
  </si>
  <si>
    <t xml:space="preserve"> -----------------------------------------------36----------------------------------------------</t>
  </si>
  <si>
    <t xml:space="preserve"> -----------------------------------------------37----------------------------------------------</t>
  </si>
  <si>
    <t xml:space="preserve"> -----------------------------------------------38----------------------------------------------</t>
  </si>
  <si>
    <t xml:space="preserve"> -----------------------------------------------39----------------------------------------------</t>
  </si>
  <si>
    <t xml:space="preserve"> -----------------------------------------------40----------------------------------------------</t>
  </si>
  <si>
    <t xml:space="preserve"> -----------------------------------------------41----------------------------------------------</t>
  </si>
  <si>
    <t xml:space="preserve"> -----------------------------------------------42----------------------------------------------</t>
  </si>
  <si>
    <t xml:space="preserve"> -----------------------------------------------43----------------------------------------------</t>
  </si>
  <si>
    <t xml:space="preserve"> -----------------------------------------------44----------------------------------------------</t>
  </si>
  <si>
    <t xml:space="preserve"> -----------------------------------------------45----------------------------------------------</t>
  </si>
  <si>
    <t xml:space="preserve"> -----------------------------------------------47---------------------------------------------</t>
  </si>
  <si>
    <t xml:space="preserve"> -----------------------------------------------48---------------------------------------------</t>
  </si>
  <si>
    <t xml:space="preserve"> -----------------------------------------------49---------------------------------------------</t>
  </si>
  <si>
    <t xml:space="preserve"> -----------------------------------------------50---------------------------------------------</t>
  </si>
  <si>
    <t xml:space="preserve"> -----------------------------------------------51---------------------------------------------</t>
  </si>
  <si>
    <t xml:space="preserve"> -----------------------------------------------52---------------------------------------------</t>
  </si>
  <si>
    <t xml:space="preserve"> -----------------------------------------------54---------------------------------------------</t>
  </si>
  <si>
    <t xml:space="preserve"> -----------------------------------------------53---------------------------------------------</t>
  </si>
  <si>
    <t xml:space="preserve"> -----------------------------------------------56----------------------------------------------</t>
  </si>
  <si>
    <t>CODIGO /CUENTA: 25.2.4.1</t>
  </si>
  <si>
    <t>CODIGO /CUENTA: 25.2.4.2</t>
  </si>
  <si>
    <t xml:space="preserve"> -----------------------------------------------57----------------------------------------------</t>
  </si>
  <si>
    <t xml:space="preserve"> -----------------------------------------------62----------------------------------------------</t>
  </si>
  <si>
    <t xml:space="preserve"> -----------------------------------------------63----------------------------------------------</t>
  </si>
  <si>
    <t xml:space="preserve"> -----------------------------------------------64----------------------------------------------</t>
  </si>
  <si>
    <t xml:space="preserve"> -----------------------------------------------65----------------------------------------------</t>
  </si>
  <si>
    <t xml:space="preserve"> -----------------------------------------------66----------------------------------------------</t>
  </si>
  <si>
    <t xml:space="preserve"> -----------------------------------------------67----------------------------------------------</t>
  </si>
  <si>
    <t xml:space="preserve"> -----------------------------------------------68----------------------------------------------</t>
  </si>
  <si>
    <t xml:space="preserve"> -----------------------------------------------69----------------------------------------------</t>
  </si>
  <si>
    <t xml:space="preserve"> -----------------------------------------------70----------------------------------------------</t>
  </si>
  <si>
    <t xml:space="preserve"> -----------------------------------------------58----------------------------------------------</t>
  </si>
  <si>
    <t xml:space="preserve"> -----------------------------------------------59----------------------------------------------</t>
  </si>
  <si>
    <t xml:space="preserve"> -----------------------------------------------60----------------------------------------------</t>
  </si>
  <si>
    <t xml:space="preserve"> -----------------------------------------------61----------------------------------------------</t>
  </si>
  <si>
    <t xml:space="preserve"> -----------------------------------------------73---------------------------------------------</t>
  </si>
  <si>
    <t xml:space="preserve"> -----------------------------------------------74---------------------------------------------</t>
  </si>
  <si>
    <t xml:space="preserve"> -----------------------------------------------75---------------------------------------------</t>
  </si>
  <si>
    <t xml:space="preserve"> -----------------------------------------------76---------------------------------------------</t>
  </si>
  <si>
    <t>411 Remuneraciones por pagar</t>
  </si>
  <si>
    <t>415 Benef. Sociales de los trabaj. por pagar</t>
  </si>
  <si>
    <t>461 Reclamaciones de terceros</t>
  </si>
  <si>
    <t xml:space="preserve"> -----------------------------------------------77---------------------------------------------</t>
  </si>
  <si>
    <t>FUNDO MAJES EIRL</t>
  </si>
  <si>
    <t xml:space="preserve"> -----------------------------------------------78---------------------------------------------</t>
  </si>
  <si>
    <t xml:space="preserve">Guia de remisión: </t>
  </si>
  <si>
    <t>RUC: 20600620313</t>
  </si>
  <si>
    <t>0001-2030</t>
  </si>
  <si>
    <t>Boleta de Venta</t>
  </si>
  <si>
    <t>RUC: 10304232353</t>
  </si>
  <si>
    <t>Bujia para generador electrico</t>
  </si>
  <si>
    <t>RECIBO</t>
  </si>
  <si>
    <t>T50-099890</t>
  </si>
  <si>
    <t>T50-099000</t>
  </si>
  <si>
    <t>0001-2367</t>
  </si>
  <si>
    <t>0001-3021</t>
  </si>
  <si>
    <t>104 Cuenta corrientes en instituciones financieras</t>
  </si>
  <si>
    <t>1041 Cuentas corrientes operativas</t>
  </si>
  <si>
    <t>10411 Banco Credito del Perú</t>
  </si>
  <si>
    <t>121 Facturas pendientes de cobro</t>
  </si>
  <si>
    <t>1212 Emitidas en cartera</t>
  </si>
  <si>
    <t>141 Personal</t>
  </si>
  <si>
    <t>142 Accionistas (o socios)</t>
  </si>
  <si>
    <t>1421 Suscripciones por cobrar a Accionistas (o socios)</t>
  </si>
  <si>
    <t>21321 Costo</t>
  </si>
  <si>
    <t>243 Materias primas para productos agropecuarios y piscicolas</t>
  </si>
  <si>
    <t>12121 Arroz del Sur SRL</t>
  </si>
  <si>
    <t xml:space="preserve">         121211 Facturas 003-2032</t>
  </si>
  <si>
    <t>1411 Benito Galdos Bush</t>
  </si>
  <si>
    <t xml:space="preserve">            213211 Papa Mariba</t>
  </si>
  <si>
    <t xml:space="preserve">            213212 Maiz Morado</t>
  </si>
  <si>
    <t>2431 Semillas de cebada</t>
  </si>
  <si>
    <t>2432 Semillas de papa huayro</t>
  </si>
  <si>
    <t>2433 Semillas de maiz morado</t>
  </si>
  <si>
    <t>2524 Otros suministros</t>
  </si>
  <si>
    <t>2511 Urea Misti</t>
  </si>
  <si>
    <t>2512 Nitrato</t>
  </si>
  <si>
    <t>2513 Super Fosfato</t>
  </si>
  <si>
    <t xml:space="preserve">          25241 Papel Bond 75 gr</t>
  </si>
  <si>
    <t xml:space="preserve">          25242 Lapiceros</t>
  </si>
  <si>
    <t xml:space="preserve">          25243 Papel carbon Pelikan</t>
  </si>
  <si>
    <t>3311 Terrenos</t>
  </si>
  <si>
    <t>33111 Costo</t>
  </si>
  <si>
    <t>331 Terrenos</t>
  </si>
  <si>
    <t xml:space="preserve">332 Edificaciones </t>
  </si>
  <si>
    <t>3321 Edificaciones administrativas</t>
  </si>
  <si>
    <t>33211 Costo de adquisicion o construccion</t>
  </si>
  <si>
    <t>333 Maquinarias y equipo de explotacion</t>
  </si>
  <si>
    <t>3331 Maquinarias y equipo de explotacion</t>
  </si>
  <si>
    <t>33311 Costo de adquisicion o construccion</t>
  </si>
  <si>
    <t xml:space="preserve">            333111 Tractores MASEY FERGUNSON</t>
  </si>
  <si>
    <t xml:space="preserve">            334111 Camion Dodge 1200 WH 3453</t>
  </si>
  <si>
    <t>33411 Costo</t>
  </si>
  <si>
    <t>33511 Costo</t>
  </si>
  <si>
    <t xml:space="preserve">             335111 Juego de muebles de sala </t>
  </si>
  <si>
    <t xml:space="preserve">             335112 Escritorio</t>
  </si>
  <si>
    <t xml:space="preserve">             335113 Sillon giratorio</t>
  </si>
  <si>
    <t>33611 Costo</t>
  </si>
  <si>
    <t>33691 Costo</t>
  </si>
  <si>
    <t xml:space="preserve">            336111 Equipo de computo completo</t>
  </si>
  <si>
    <t xml:space="preserve">            336911 Generador de energia</t>
  </si>
  <si>
    <t>3913 Inmuebles, maquinaria y equipo - costo</t>
  </si>
  <si>
    <t xml:space="preserve">            391311 Edificaciones administrativas</t>
  </si>
  <si>
    <t xml:space="preserve">            391321 Tractores MASEY FERGUNSON</t>
  </si>
  <si>
    <t xml:space="preserve">            391331 Camion Dodge 1200 WH 3453</t>
  </si>
  <si>
    <t xml:space="preserve">            391351 Generador de energia</t>
  </si>
  <si>
    <t>40111 Impto general a las ventas - cuenta propia</t>
  </si>
  <si>
    <t>41 REMUNERACIONES Y PARTICIPACIONES POR PAGAR</t>
  </si>
  <si>
    <t>Beneficios sociales de los trab. Por pagar</t>
  </si>
  <si>
    <t>4115 Vacaciones por pagar</t>
  </si>
  <si>
    <t>4151 Compensacion por tiempo de servicios</t>
  </si>
  <si>
    <t>421 Facturas boletas y otros comprobantes por pagar</t>
  </si>
  <si>
    <t>42121 Aserradero el Bosque EIRL</t>
  </si>
  <si>
    <t>501 Capital social</t>
  </si>
  <si>
    <t>5011 Acciones</t>
  </si>
  <si>
    <t>164 Depósitos otorgados en garantia</t>
  </si>
  <si>
    <t>1644 Depósitos en garantia por alquileres</t>
  </si>
  <si>
    <t>183 Alquileres</t>
  </si>
  <si>
    <t>1831 Alquileres pagados por adelantado</t>
  </si>
  <si>
    <t>42122 Movisa SAC</t>
  </si>
  <si>
    <t>MARZO a INMOBILIARIA MOVISA S.A.C.</t>
  </si>
  <si>
    <t>656 Suministros</t>
  </si>
  <si>
    <t>901 Lote A Papa</t>
  </si>
  <si>
    <t>9013 Gastos de Cultivo</t>
  </si>
  <si>
    <t>902 Lote B Maiz morado</t>
  </si>
  <si>
    <t>9023 Gastos de Cultivo</t>
  </si>
  <si>
    <t>903 Lote C Cebada</t>
  </si>
  <si>
    <t>9033 Gastos de Cultivo</t>
  </si>
  <si>
    <t>791 Cargas imputables a cuentas de costos y gastos</t>
  </si>
  <si>
    <t>6561 Combustibles  y lubricantes</t>
  </si>
  <si>
    <t>612 Materias primas</t>
  </si>
  <si>
    <t>6123 Materias primas para productos agropecuarios</t>
  </si>
  <si>
    <t xml:space="preserve">           61231 Semillas de papa huayro (300 Kg)</t>
  </si>
  <si>
    <t xml:space="preserve">           61232 Semillas de maiz morado (400 Kg)</t>
  </si>
  <si>
    <t xml:space="preserve">           61233 Semillas de cebada (200 Kg)</t>
  </si>
  <si>
    <t>9011 Materia prima directa</t>
  </si>
  <si>
    <t>9021 Materia prima directa</t>
  </si>
  <si>
    <t>9031 Materia prima directa</t>
  </si>
  <si>
    <t>papa huasihuasi, maiz morado y cebada</t>
  </si>
  <si>
    <t>702 Productos terminados</t>
  </si>
  <si>
    <t>7023 productos agropecuarios y piscicolas terminados</t>
  </si>
  <si>
    <t>70231 Terceros</t>
  </si>
  <si>
    <t>12122 Supermercados del sur SRL</t>
  </si>
  <si>
    <t xml:space="preserve">         121212 Facturas 001-0190</t>
  </si>
  <si>
    <t>692 Productos terminados</t>
  </si>
  <si>
    <t>6923 Productos agropecuarios y piscicolas terminados</t>
  </si>
  <si>
    <t>69231 Terceros</t>
  </si>
  <si>
    <t xml:space="preserve">           692312 Maiz morado</t>
  </si>
  <si>
    <t xml:space="preserve">           692311 Papa mariba</t>
  </si>
  <si>
    <t>102 Fondos fijos</t>
  </si>
  <si>
    <t>1021 Fondo caja chica</t>
  </si>
  <si>
    <t>189 Otros gastos contratado por anticipado</t>
  </si>
  <si>
    <t>1891 Tarifa de agua</t>
  </si>
  <si>
    <t>42124 Junta de Usuarios Majes</t>
  </si>
  <si>
    <t>613 Materiales auxiliares, suministros y repuestos</t>
  </si>
  <si>
    <t>6131 Materiales auxiliares</t>
  </si>
  <si>
    <t xml:space="preserve">           61311 Urea misti</t>
  </si>
  <si>
    <t xml:space="preserve">           61312 Nitrato</t>
  </si>
  <si>
    <t xml:space="preserve">           61313 Super fosfato</t>
  </si>
  <si>
    <t>40171 Renta de tercera categoria</t>
  </si>
  <si>
    <t>Impuesto a la Renta</t>
  </si>
  <si>
    <t>4031 EsSalud</t>
  </si>
  <si>
    <t>621 Remuneraciones</t>
  </si>
  <si>
    <t>627 Seguridad y prevision social y otras contrib</t>
  </si>
  <si>
    <t>629 Beneficios sociales de los trabajadores</t>
  </si>
  <si>
    <t>403 Instituciones Publicas</t>
  </si>
  <si>
    <t>6211 Sueldos y Salarios</t>
  </si>
  <si>
    <t>6214 Gratificaciones</t>
  </si>
  <si>
    <t>62141 Gratificaciones</t>
  </si>
  <si>
    <t>62142 Bonif. extr. Temporal de gratif.</t>
  </si>
  <si>
    <t>6271 Regimen de prestaciones de salud</t>
  </si>
  <si>
    <t>6273 Seguro Complementario de trabajo de riesgo</t>
  </si>
  <si>
    <t>6291 Compensacion por tiempo de servicios</t>
  </si>
  <si>
    <t>40311 EsSalud</t>
  </si>
  <si>
    <t>40312 SCTR</t>
  </si>
  <si>
    <t>4111 Sueldos y Salarios por pagar</t>
  </si>
  <si>
    <t>4114 Gratificaciones por pagar</t>
  </si>
  <si>
    <t>9012 Mano de obra directa</t>
  </si>
  <si>
    <t>9022 Mano de obra directa</t>
  </si>
  <si>
    <t>9032 Mano de obra directa</t>
  </si>
  <si>
    <t>941 Remuneraciones</t>
  </si>
  <si>
    <t>942 Cargas Sociales</t>
  </si>
  <si>
    <t>951 Remuneraciones</t>
  </si>
  <si>
    <t>952 Cargas Sociales</t>
  </si>
  <si>
    <t>42125 Juana Cacho Palma</t>
  </si>
  <si>
    <t>911  Mantenimiento y Reparacion - bujias generador electrico</t>
  </si>
  <si>
    <t>42126 Abarrotera Pedregal EIRL</t>
  </si>
  <si>
    <t>912  Abarrotes varios</t>
  </si>
  <si>
    <t>6563 Abarrotes varios</t>
  </si>
  <si>
    <t>6563 Aceites y lubricantes</t>
  </si>
  <si>
    <t>42127 Juan Jose Perca</t>
  </si>
  <si>
    <t>913 Aceites y lubricantes</t>
  </si>
  <si>
    <t>42128 Grifo Panamericanito SRL</t>
  </si>
  <si>
    <t>tractores de la empresa (60 glns)</t>
  </si>
  <si>
    <t>914 Combustibles</t>
  </si>
  <si>
    <t>636 Servicios basicos</t>
  </si>
  <si>
    <t>6364 Telefono</t>
  </si>
  <si>
    <t>42129 Movistar SAC</t>
  </si>
  <si>
    <t>943 Telefono</t>
  </si>
  <si>
    <t>635 Alquileres</t>
  </si>
  <si>
    <t>6352 Edificaciones</t>
  </si>
  <si>
    <t>6562 Bujias</t>
  </si>
  <si>
    <t>6561 Combustibles y lubricantes</t>
  </si>
  <si>
    <t>954 Alquileres</t>
  </si>
  <si>
    <t>953 Telefono</t>
  </si>
  <si>
    <t>6363 Agua</t>
  </si>
  <si>
    <t>VAN FOLIO 3</t>
  </si>
  <si>
    <t>VIENEN DEL FOLIO 2</t>
  </si>
  <si>
    <t>VAN AL FOLIO 4</t>
  </si>
  <si>
    <t>VIENEN DEL FOLIO 3</t>
  </si>
  <si>
    <t>VIENEN DEL FOLIO 4</t>
  </si>
  <si>
    <t>VAN AL FOLIO 5</t>
  </si>
  <si>
    <t>VAN AL FOLIO 6</t>
  </si>
  <si>
    <t>VIENEN DEL FOLIO 5</t>
  </si>
  <si>
    <t>VAN AL FOLIO 7</t>
  </si>
  <si>
    <t>VIENEN DEL FOLIO 6</t>
  </si>
  <si>
    <t>VAN AL FOLIO 8</t>
  </si>
  <si>
    <t>VIENEN DEL FOLIO 7</t>
  </si>
  <si>
    <t>VAN AL FOLIO 9</t>
  </si>
  <si>
    <t>VIENEN DEL FOLIO 8</t>
  </si>
  <si>
    <t>VAN AL FOLIO 10</t>
  </si>
  <si>
    <t>VIENEN DEL FOLIO 9</t>
  </si>
  <si>
    <t>VAN AL FOLIO 11</t>
  </si>
  <si>
    <t>VIENEN DEL FOLIO 10</t>
  </si>
  <si>
    <t>VAN AL FOLIO 12</t>
  </si>
  <si>
    <t>VIENEN DEL FOLIO 11</t>
  </si>
  <si>
    <t>VAN AL FOLIO 13</t>
  </si>
  <si>
    <t>VIENEN DEL FOLIO 12</t>
  </si>
  <si>
    <t>VAN AL FOLIO 14</t>
  </si>
  <si>
    <t>VIENEN DEL FOLIO 13</t>
  </si>
  <si>
    <t>VAN AL FOLIO 15</t>
  </si>
  <si>
    <t>VIENEN DEL FOLIO 14</t>
  </si>
  <si>
    <t>122 Anticipos de clientes</t>
  </si>
  <si>
    <t>1221 Fundo Majes EIRL</t>
  </si>
  <si>
    <t>496 Ingresos diferidos</t>
  </si>
  <si>
    <t>641 Gobierno Nacional</t>
  </si>
  <si>
    <t>6412 Impuesto a las transacciones financieras</t>
  </si>
  <si>
    <t>679 Otros gastos financieros</t>
  </si>
  <si>
    <t>6799 Gastos financieros</t>
  </si>
  <si>
    <t>67991 Portes y mantenimiento CTA y CTE</t>
  </si>
  <si>
    <t>971 ITF</t>
  </si>
  <si>
    <t xml:space="preserve">972 Portes y mantenimiento </t>
  </si>
  <si>
    <t>603 Materiales auxiliares, suministros y respuestos</t>
  </si>
  <si>
    <t>6032 Suministros</t>
  </si>
  <si>
    <t>25241 Parathion</t>
  </si>
  <si>
    <t>25242 Thamaron super</t>
  </si>
  <si>
    <t>2524 Otros Suministros</t>
  </si>
  <si>
    <t>613 Materiales auxiliares, suministros y respuestos</t>
  </si>
  <si>
    <t>6132 Suministros</t>
  </si>
  <si>
    <t>61312 Bolsas de nitrato</t>
  </si>
  <si>
    <t>61313 Bolsas de superfosfato</t>
  </si>
  <si>
    <t>61321 Parathion</t>
  </si>
  <si>
    <t>61322 Thamaron super</t>
  </si>
  <si>
    <t>40111 IGV-cuenta propia</t>
  </si>
  <si>
    <t>4017 Impuesto a la renta</t>
  </si>
  <si>
    <t>759 Otros ingresos de gestión</t>
  </si>
  <si>
    <t>7599 Otros ingresos de gestión</t>
  </si>
  <si>
    <t>42129 Grifos Palomar SRL</t>
  </si>
  <si>
    <t>6564 Reten generador electrico</t>
  </si>
  <si>
    <t>12123 Fundo Majes EIRL</t>
  </si>
  <si>
    <t xml:space="preserve">         121231 Facturas 001-0013</t>
  </si>
  <si>
    <t>703 Servicios terminados</t>
  </si>
  <si>
    <t>7032 Servicios - local</t>
  </si>
  <si>
    <t>70321 Terceros</t>
  </si>
  <si>
    <t>OK</t>
  </si>
  <si>
    <t>OB</t>
  </si>
  <si>
    <t>OV</t>
  </si>
  <si>
    <t xml:space="preserve">         121232 Facturas 001-0011</t>
  </si>
  <si>
    <t>y registro de cobro de la factura 001-0011</t>
  </si>
  <si>
    <t>62151 Vacaciones truncas</t>
  </si>
  <si>
    <t>Vacaciones</t>
  </si>
  <si>
    <t>4611 Sentencia judicial por alimentos</t>
  </si>
  <si>
    <t>VAN AL FOLIO 16</t>
  </si>
  <si>
    <t>VIENEN DEL FOLIO 15</t>
  </si>
  <si>
    <t>VAN AL FOLIO 17</t>
  </si>
  <si>
    <t>VIENEN DEL FOLIO 16</t>
  </si>
  <si>
    <t>VAN AL FOLIO 18</t>
  </si>
  <si>
    <t>VIENEN DEL FOLIO 17</t>
  </si>
  <si>
    <t>VAN AL FOLIO 19</t>
  </si>
  <si>
    <t>VIENEN DEL FOLIO 18</t>
  </si>
  <si>
    <t>VAN AL FOLIO 20</t>
  </si>
  <si>
    <t>VIENEN DEL FOLIO 21</t>
  </si>
  <si>
    <t>VIENEN DEL FOLIO 19</t>
  </si>
  <si>
    <t>VAN AL FOLIO 21</t>
  </si>
  <si>
    <t>VIENEN DEL FOLIO 20</t>
  </si>
  <si>
    <t>VAN AL FOLIO 22</t>
  </si>
  <si>
    <t>VAN AL FOLIO 23</t>
  </si>
  <si>
    <t>VIENEN DEL FOLIO 22</t>
  </si>
  <si>
    <t>915  Mantenimiento y Reparacion - reten generador electrico</t>
  </si>
  <si>
    <t>46 CUENTAS POR PAGAR DIVERSAS - TERCEROS</t>
  </si>
  <si>
    <t>421210 Casa Agropecuaria SAC</t>
  </si>
  <si>
    <t>VAN FOLIO 4</t>
  </si>
  <si>
    <t>CODIGO /CUENTA: 21.3.2.1.1</t>
  </si>
  <si>
    <t>CODIGO /CUENTA: 21.3.2.1.2</t>
  </si>
  <si>
    <t>CODIGO /CUENTA: 24.3.1</t>
  </si>
  <si>
    <t>PRODUCTO: Papa Mariba</t>
  </si>
  <si>
    <t>PRODUCTO: Maíz Morado</t>
  </si>
  <si>
    <t>PRODUCTO: SEMILLA DE CEBADA</t>
  </si>
  <si>
    <t>UBICACION: Almacen Materias primas CARACTERISTICAS : Cebada en cascara</t>
  </si>
  <si>
    <t xml:space="preserve">                       TIPO: Cascara                            UNIDAD DE MEDIDA : KILO</t>
  </si>
  <si>
    <t>PRODUCTO: SEMILLA DE PAPA HUAYRO</t>
  </si>
  <si>
    <t xml:space="preserve">                       TIPO: Huayro                            UNIDAD DE MEDIDA : KILO</t>
  </si>
  <si>
    <t>CODIGO /CUENTA: 24.3.2</t>
  </si>
  <si>
    <t>UBICACION: Almacen Materias primas CARACTERISTICAS : Chica</t>
  </si>
  <si>
    <t>PRODUCTO: SEMILLA DE MAIZ MORADO</t>
  </si>
  <si>
    <t xml:space="preserve">                       TIPO: Morado                            UNIDAD DE MEDIDA : KILO</t>
  </si>
  <si>
    <t>CODIGO /CUENTA: 24.3.3</t>
  </si>
  <si>
    <t>UBICACION: Almacen Materias primas CARACTERISTICAS : grano</t>
  </si>
  <si>
    <t>KARDEXS PRODUCTOS TERMINADOS</t>
  </si>
  <si>
    <t>KARDEXS MATERIA PRIMA</t>
  </si>
  <si>
    <t>KARDEXS MATERIALES AUXILIARES</t>
  </si>
  <si>
    <t>PRODUCTO: UREA MISTI</t>
  </si>
  <si>
    <t xml:space="preserve">                       TIPO: BLANCA                            UNIDAD DE MEDIDA : BOLSA X 50 KILOS</t>
  </si>
  <si>
    <t>CODIGO /CUENTA: 25.1.1</t>
  </si>
  <si>
    <t xml:space="preserve">UBICACION: Almacen Materiales auxiliares CARACTERISTICAS : </t>
  </si>
  <si>
    <t>CODIGO /CUENTA: 25.1.2</t>
  </si>
  <si>
    <t>PRODUCTO: NITRATO</t>
  </si>
  <si>
    <t>PRODUCTO: SUPERFOSFATO</t>
  </si>
  <si>
    <t>CODIGO /CUENTA: 25.1.3</t>
  </si>
  <si>
    <t xml:space="preserve">                       TIPO: CREMA                           UNIDAD DE MEDIDA : BOLSA X 50 KILOS</t>
  </si>
  <si>
    <t>Requerimiento campo</t>
  </si>
  <si>
    <t>Venta SUPERMERCADOS DEL SUR</t>
  </si>
  <si>
    <t>COSTO DE VENTAS DE PRODUCTOS TERMINADOS</t>
  </si>
  <si>
    <t>PRODUCTO PAPA MARIBA</t>
  </si>
  <si>
    <t>PRODUCTO MAIZ MORADO</t>
  </si>
  <si>
    <t>TOTAL COSTO DE VENTAS</t>
  </si>
  <si>
    <t>CV = IIPT + CPPT - IFPT</t>
  </si>
  <si>
    <t>CV= (7,000.00 + 7,200.00)+0.00-(0.00+0.00)</t>
  </si>
  <si>
    <t>CV= 14,200.00</t>
  </si>
  <si>
    <t>COSTO DE CONSUMO DE MATERIA PRIMA</t>
  </si>
  <si>
    <t>SEMILLA DE CEBADA</t>
  </si>
  <si>
    <t>SEMILLA DE PAPA HUAYRO</t>
  </si>
  <si>
    <t>SEMILLA DE MAIZ MORADO</t>
  </si>
  <si>
    <t>TOTAL COSTO DE CONSUMO</t>
  </si>
  <si>
    <t>CC= (600.00 + 750.00 + 1,200.00)+0.00-(0.00+0.00+0.00)</t>
  </si>
  <si>
    <t>COSTO DE CONSUMO DE MATERIALES AUXILIARES</t>
  </si>
  <si>
    <t>UREA MISTI</t>
  </si>
  <si>
    <t>NITRATO</t>
  </si>
  <si>
    <t>SUPERFOSFATO</t>
  </si>
  <si>
    <t>CC= (950.00 + 2,050.00 + 1,000.00)+0.00-(0.00+1.708.33+750.00)</t>
  </si>
  <si>
    <t>CC= 1,541.67</t>
  </si>
  <si>
    <t>CC= 4,000.00 + 0.00-2,458.33</t>
  </si>
  <si>
    <t>CV= 14,200.00 +0.00-0.00</t>
  </si>
  <si>
    <t>CC= 2,550.00</t>
  </si>
  <si>
    <t>CC= 2,550.00+0.00-0.00</t>
  </si>
  <si>
    <t>KARDEXS SUMINISTROS</t>
  </si>
  <si>
    <t>PRODUCTO: PARATHION</t>
  </si>
  <si>
    <t xml:space="preserve">                       TIPO: INSECTICIDA                           UNIDAD DE MEDIDA : GALON</t>
  </si>
  <si>
    <t xml:space="preserve">UBICACION: Almacen Materiales auxiliares CARACTERISTICAS : Veneno </t>
  </si>
  <si>
    <t>Compra Casa Agropecuaria SAC</t>
  </si>
  <si>
    <t>COSTO DE COMPRA</t>
  </si>
  <si>
    <t>PRODUCTO: THAMARON SUPER</t>
  </si>
  <si>
    <t>CC = IIMPD + CMPD - IFMPD</t>
  </si>
  <si>
    <t>CC = IIMA + CMA - IFMA</t>
  </si>
  <si>
    <t>CC= 2,458.33 + 0.00 -1,275.00</t>
  </si>
  <si>
    <t>CC= 1,183.33</t>
  </si>
  <si>
    <t>COSTO DE CONSUMO DE SUMINISTROS</t>
  </si>
  <si>
    <t>PARATHION</t>
  </si>
  <si>
    <t>THAMARON SUPER</t>
  </si>
  <si>
    <t>CC= 0.00 + (450.00 + 500.00)-0.00</t>
  </si>
  <si>
    <t>CC= 0.00 + 950.00 -0.00</t>
  </si>
  <si>
    <t>CC= 950.00</t>
  </si>
  <si>
    <t>CV= (0.00 + 0.00)+0.00-(0.00+0.00)</t>
  </si>
  <si>
    <t>CV= 0.00 +0.00-0.00</t>
  </si>
  <si>
    <t>CV= 0.00</t>
  </si>
  <si>
    <t>CC= (0.00 + 0.00 + 0.00)+0.00-(0.00+0.00+0.00)</t>
  </si>
  <si>
    <t>CC= 0.00+0.00-0.00</t>
  </si>
  <si>
    <t>CC= 0.00</t>
  </si>
  <si>
    <t>CC= (0.00 + 1,708.33 + 750.00)+0.00-(0.00+1,025.00+250.00)</t>
  </si>
  <si>
    <t>del personal de trabajadores de la empresa.</t>
  </si>
  <si>
    <t>MOVISA S.A.C.</t>
  </si>
  <si>
    <t xml:space="preserve">Av. Andres Avelino 1234 </t>
  </si>
  <si>
    <t>AREQUIPA AREQUIPA AREQUIPA</t>
  </si>
  <si>
    <t>Av. Panamericana s/n Km 980</t>
  </si>
  <si>
    <t>Glns Diesel 2</t>
  </si>
  <si>
    <t>Glns Aceite de Motor</t>
  </si>
  <si>
    <t>PEDREGAL CAYLLOMA AREQUIPA</t>
  </si>
  <si>
    <t>001-0190</t>
  </si>
  <si>
    <t>Direccion: Av. Aviacion 1345 Cerro Colorado Arequipa Arequipa</t>
  </si>
  <si>
    <t>FACTURAS DE COMPRAS</t>
  </si>
  <si>
    <t>FACTURAS DE VENTAS</t>
  </si>
  <si>
    <t>001-0111</t>
  </si>
  <si>
    <t>JUNTA DE USUARIOS MAJES</t>
  </si>
  <si>
    <t>Av. Panamericana s/n Km 960</t>
  </si>
  <si>
    <t>RUC: 20600620418</t>
  </si>
  <si>
    <t>RECIBO INGRESOS</t>
  </si>
  <si>
    <t>003-001203</t>
  </si>
  <si>
    <t>JUANA CACHO PALMA</t>
  </si>
  <si>
    <t>DNI:</t>
  </si>
  <si>
    <t>Av. Panamericana s/n Km 1000</t>
  </si>
  <si>
    <t>ABARROTERA EL PEDREGAL EIRL</t>
  </si>
  <si>
    <t>Av. Panamericana s/n Km 950</t>
  </si>
  <si>
    <t>Por abarrotes varios</t>
  </si>
  <si>
    <t>RUC: 20304232453</t>
  </si>
  <si>
    <t>JUAN JOSE PERCA</t>
  </si>
  <si>
    <t>Av. Panamericana s/n Km 975</t>
  </si>
  <si>
    <t>RUC: 10600620399</t>
  </si>
  <si>
    <t>0001-180</t>
  </si>
  <si>
    <t>Glns Aceite de caja</t>
  </si>
  <si>
    <t>Glns Aceite de transmision (corona)</t>
  </si>
  <si>
    <t>RUC: 20600620321</t>
  </si>
  <si>
    <t>Av. Panamericana s/n Km 951</t>
  </si>
  <si>
    <t>001-9100</t>
  </si>
  <si>
    <t>Glns Diesel 2 Tractor</t>
  </si>
  <si>
    <t>Glns Diesel 2 Generador electrico</t>
  </si>
  <si>
    <t>MOVISTAR SAC</t>
  </si>
  <si>
    <t>RUC: 10001298704</t>
  </si>
  <si>
    <t>Av. Paseo de la Republica N° 951</t>
  </si>
  <si>
    <t>LINCE LIMA LIMA</t>
  </si>
  <si>
    <t>Guia de remisión:</t>
  </si>
  <si>
    <t>Direccion: Av. Panamericana Km 650 Distrito de Pedregal Caylloma Arequipa</t>
  </si>
  <si>
    <t>001-0191</t>
  </si>
  <si>
    <t>surcado de terreno pedregalito</t>
  </si>
  <si>
    <t>CASA AGROPECUARIA SAC</t>
  </si>
  <si>
    <t xml:space="preserve">Av. Principal 124 </t>
  </si>
  <si>
    <t>001-01023</t>
  </si>
  <si>
    <t>Galones de parathion</t>
  </si>
  <si>
    <t>Galones de thamaron super</t>
  </si>
  <si>
    <t>CREDITO</t>
  </si>
  <si>
    <t xml:space="preserve">A cuenta 50% de servicio de arado, tableado y </t>
  </si>
  <si>
    <t>GRIFOS PALOMAR SRL</t>
  </si>
  <si>
    <t>Av. Panamericana s/n Km 985</t>
  </si>
  <si>
    <t>008 - 9999</t>
  </si>
  <si>
    <t>0001-093</t>
  </si>
  <si>
    <t>Reten para generador electrico</t>
  </si>
  <si>
    <t>001-2365</t>
  </si>
  <si>
    <t xml:space="preserve">Cancelacion total servicio de arado, tableado y </t>
  </si>
  <si>
    <t>002-00012</t>
  </si>
  <si>
    <t>002-00013</t>
  </si>
  <si>
    <t>Tractor agricola marca MASEY FERGUNSON</t>
  </si>
  <si>
    <t>Motor NA234578B125</t>
  </si>
  <si>
    <t>Chasis H456789</t>
  </si>
  <si>
    <t>Color ROJO</t>
  </si>
  <si>
    <t>AGRICOLA PAMOCE SAC</t>
  </si>
  <si>
    <t>42123 El carretero EIRL</t>
  </si>
  <si>
    <t>debito fiscal</t>
  </si>
  <si>
    <t>credito fiscal</t>
  </si>
  <si>
    <t>igv a pagar</t>
  </si>
  <si>
    <t>Impto Rta a pagar</t>
  </si>
  <si>
    <t>42123 Carretero EIRL</t>
  </si>
  <si>
    <t>agricolas según F/ 001-2030</t>
  </si>
  <si>
    <t>P. MARIBA</t>
  </si>
  <si>
    <t>M. MORADO</t>
  </si>
  <si>
    <t>622 Otras remuneraciones</t>
  </si>
  <si>
    <t>6221 Bonificacion especial trabajador agrario BETA</t>
  </si>
  <si>
    <t>419 Otras remuneraciones por pagar</t>
  </si>
  <si>
    <t>4191 Bonificacion especial trabajador agrario BETA</t>
  </si>
  <si>
    <t>tractores de la empresa (30 glns cada tractor )</t>
  </si>
  <si>
    <t>COSTO</t>
  </si>
  <si>
    <t>MARGEN COMERCIAL</t>
  </si>
  <si>
    <t>PRECIO VENTA</t>
  </si>
  <si>
    <t>641 Gobierno central</t>
  </si>
  <si>
    <t>6411 Impuesto General a las ventas y selectivo al consumo</t>
  </si>
  <si>
    <t>VV</t>
  </si>
  <si>
    <t>PV</t>
  </si>
  <si>
    <t>PDT 621 IGV RTA</t>
  </si>
  <si>
    <t>50% INICIAL CONTRATO FUNDO MAJES</t>
  </si>
  <si>
    <t>VENTAS</t>
  </si>
  <si>
    <t>COMPRAS</t>
  </si>
  <si>
    <t>REGISTRO DE VENTAS</t>
  </si>
  <si>
    <t>REGISTRO DE COMPRAS</t>
  </si>
  <si>
    <t>CASA AGROPECUARIA</t>
  </si>
  <si>
    <t>GRIFOS PALOMAR</t>
  </si>
  <si>
    <t>ABARROTERA EL PEDREGAL</t>
  </si>
  <si>
    <t>50% SALDO CONTRATO FUNDO MAJES</t>
  </si>
  <si>
    <t>VENTA TRACTOR A FUNDO MAJES</t>
  </si>
  <si>
    <t>RECIBO TELEFONO</t>
  </si>
  <si>
    <t>VC</t>
  </si>
  <si>
    <t>PC</t>
  </si>
  <si>
    <t>NO GRAVADAS</t>
  </si>
  <si>
    <t>GRAVADAS</t>
  </si>
  <si>
    <t>CREDITO FISCAL</t>
  </si>
  <si>
    <t>RESUMEN</t>
  </si>
  <si>
    <t>IGV VENTAS</t>
  </si>
  <si>
    <t>IGV COMPRAS</t>
  </si>
  <si>
    <t>IGV REDONDEO</t>
  </si>
  <si>
    <t>RENTA</t>
  </si>
  <si>
    <t>PAC FEBRERO 2022</t>
  </si>
  <si>
    <t>IMPORTE DEL CHEQUE PDT 621</t>
  </si>
  <si>
    <t>PDT 601 PLAME</t>
  </si>
  <si>
    <t>13% ONP</t>
  </si>
  <si>
    <t>6% ESSALUD</t>
  </si>
  <si>
    <t>1.23% SCTR</t>
  </si>
  <si>
    <t>IMPORTE DEL CHEQUE PDT 601</t>
  </si>
  <si>
    <t>PAGO IGV</t>
  </si>
  <si>
    <t>APLICACIÓN CF AL GASTO</t>
  </si>
  <si>
    <t>DIFERENCIA DE PAGO</t>
  </si>
  <si>
    <t>pendientes de pago</t>
  </si>
  <si>
    <t xml:space="preserve">del sur SRL según F/ 001-0190 </t>
  </si>
  <si>
    <t>según R.I. N° 116 del capataz de campo..</t>
  </si>
  <si>
    <t>645 Gastos en deuda tributaria</t>
  </si>
  <si>
    <t>6454 Costas y Otros</t>
  </si>
  <si>
    <t>64541 Redondeos pagos PDTs</t>
  </si>
  <si>
    <t>949 Gastos por redondeo</t>
  </si>
  <si>
    <t>por culminacion del servicio prestado, según F/001-11 de FUNDO MAJES EIRL</t>
  </si>
  <si>
    <t>Requerimiento Capataz campo</t>
  </si>
  <si>
    <t>R.I. 120</t>
  </si>
  <si>
    <t>R.I. 116</t>
  </si>
  <si>
    <t>917 IGV no utilizado como credito fiscal</t>
  </si>
  <si>
    <t>MES DE FEBRERO 2022</t>
  </si>
  <si>
    <t>Direccion: Av. Panamericana Km 950 El aguajal Distrito de Pedregal Caylloma Arequipa</t>
  </si>
  <si>
    <t>de Enero a Marzo 2022</t>
  </si>
  <si>
    <t>Adelanto de 3 Meses de alquiler oficina comercializacion</t>
  </si>
  <si>
    <t>ESTACION DE SERVICIO CARRETERO E.I.R.L</t>
  </si>
  <si>
    <t>AGROPAMOCE SAC</t>
  </si>
  <si>
    <t>AGRICOLA PAMOCE S.A.C.</t>
  </si>
  <si>
    <t>Av. Panamericana Km 950. El aguajal</t>
  </si>
  <si>
    <t>adelanto de 3 Meses de Tarifa de agua de riego</t>
  </si>
  <si>
    <t xml:space="preserve">N°                 </t>
  </si>
  <si>
    <t>N°</t>
  </si>
  <si>
    <t>DIA</t>
  </si>
  <si>
    <t>MES</t>
  </si>
  <si>
    <t>AÑO</t>
  </si>
  <si>
    <t>MATERIAL  REQUERIDO</t>
  </si>
  <si>
    <t>UNIDAD DE MEDIDA</t>
  </si>
  <si>
    <t xml:space="preserve">COSTO POR UNIDAD S/ </t>
  </si>
  <si>
    <t xml:space="preserve">COSTO TOTAL S/ </t>
  </si>
  <si>
    <t>CODIGO</t>
  </si>
  <si>
    <t xml:space="preserve">TOTAL COSTO S/ </t>
  </si>
  <si>
    <t xml:space="preserve">    REQUERIDO POR</t>
  </si>
  <si>
    <t xml:space="preserve">      ENTREGADO POR</t>
  </si>
  <si>
    <t xml:space="preserve">        RECIBIDO POR</t>
  </si>
  <si>
    <t>REQUISICION DE INSUMOS</t>
  </si>
  <si>
    <t>LOTE DE CULTIVO</t>
  </si>
  <si>
    <t>A</t>
  </si>
  <si>
    <t>PAPA</t>
  </si>
  <si>
    <t>S/N</t>
  </si>
  <si>
    <t>kilo</t>
  </si>
  <si>
    <t>24.3.2</t>
  </si>
  <si>
    <t>Capataz de campo</t>
  </si>
  <si>
    <t>Almacenero</t>
  </si>
  <si>
    <t xml:space="preserve">Area de Cultivo </t>
  </si>
  <si>
    <t>B</t>
  </si>
  <si>
    <t>MAIZ MORADO</t>
  </si>
  <si>
    <t>24.3.3</t>
  </si>
  <si>
    <t>C</t>
  </si>
  <si>
    <t>CEBADA</t>
  </si>
  <si>
    <t>24.3.1</t>
  </si>
  <si>
    <t xml:space="preserve"> -----------------------------------------------46----------------------------------------------</t>
  </si>
  <si>
    <t xml:space="preserve"> -----------------------------------------------55---------------------------------------------</t>
  </si>
  <si>
    <t xml:space="preserve"> -----------------------------------------------71----------------------------------------------</t>
  </si>
  <si>
    <t xml:space="preserve"> -----------------------------------------------72----------------------------------------------</t>
  </si>
  <si>
    <t>VAN AL FOLIO 42</t>
  </si>
  <si>
    <t>INVENTARIO INICIAL AL 01 DE ENERO DEL 2023</t>
  </si>
  <si>
    <t>14211 Roberto Moran Zegarra</t>
  </si>
  <si>
    <t>14212 Juana Palma Olivares</t>
  </si>
  <si>
    <t>14213 Gianluca Moreno Blanco</t>
  </si>
  <si>
    <t>50111 Roberto Moran Zegarra</t>
  </si>
  <si>
    <t>50112 Juana Palma Olivares</t>
  </si>
  <si>
    <t>50113 Gianluca Moreno Blanco</t>
  </si>
  <si>
    <t>Arequipa, 01 de Enero del 2023</t>
  </si>
  <si>
    <t>Al 01 de Enero del 2023</t>
  </si>
  <si>
    <t>01/01/2023 Entrega garantia a INMOBILIARIA MOVISA SAC, según contrato alquiler</t>
  </si>
  <si>
    <t>02/01/2023 Cobro de factura N° 003-2032 a MERCADOS DEL SUR SRL</t>
  </si>
  <si>
    <t xml:space="preserve">02/01/2023 Deposito en cuenta corriente cobro de factura 003-2032 </t>
  </si>
  <si>
    <t>02/01/2023 Provision del adelanto de alquiler  por los meses de  ENERO-FEBRERO</t>
  </si>
  <si>
    <t>02/01/2023 Pago adelantado de alquiler : ENERO-FEBRERO</t>
  </si>
  <si>
    <t>02/01/2023 Por el abastecimiento de combustible y lubricantes a los dos tractores</t>
  </si>
  <si>
    <t>02/01/2023 Aplicación al costo, consumo combustible en preparacion del terreno</t>
  </si>
  <si>
    <t>02/01/2023 Pago abastecimiento de combustible y lubricantes a los dos tractores</t>
  </si>
  <si>
    <t xml:space="preserve">03/01/2023 por el envio de semilla papa huasihuasi, maiz </t>
  </si>
  <si>
    <t>03/01/2023 Aplicación al costo del consumo de semilla:</t>
  </si>
  <si>
    <t xml:space="preserve">03/01/2023 Cobro a Accionistas, de sus acciones pendientes de cancelacion </t>
  </si>
  <si>
    <t>03/01/2023 Deposito en cuenta corriente del cobro de las acciones suscritas</t>
  </si>
  <si>
    <t>03/01/2023 Venta de 10 Tn de papa mariba y  9 Tn de maiz morado, a Supermercados</t>
  </si>
  <si>
    <t>03/01/2023 Costo de ventas de productos terminados vendidos según F/ 001-0190</t>
  </si>
  <si>
    <t>03/01/2023 Por el cobro de nuestra F/ 001-190 a SUPERMERCADOS DEL SUR SRL</t>
  </si>
  <si>
    <t xml:space="preserve">03/01/2023 Deposito en cta corriente BCP, cobro de la F/001-0190 </t>
  </si>
  <si>
    <t>05/01/2023 Apertura fondo de caja chica a cargo de JUANA PALMA BELLECK</t>
  </si>
  <si>
    <t>10/01/2023 Envio a lotes de cultivo,  abonos, según R.I. N° 120 del capataz de campo</t>
  </si>
  <si>
    <t>10/01/2023 Aplicación al costo, consumo de materiales consistente en abonos.</t>
  </si>
  <si>
    <t>15/01/2023 Por el cobro de prestamo al GERENTE GENERAL</t>
  </si>
  <si>
    <t>15/01/2023 Deposito cuenta corriente, cobro del prestamo al Gerente General</t>
  </si>
  <si>
    <t>30/01/2023 Por el pago de F/ 001-1000 al provedor ASERRADERO EL BOSQUE EIRL</t>
  </si>
  <si>
    <t>31/01/23 Provision de la planilla de remuneraciones del mes ENERO 2023</t>
  </si>
  <si>
    <t>31/01/23 Por el pago de remuneraciones al personal mes ENERO 2023</t>
  </si>
  <si>
    <t>31/01/23 Aplicación al costo y gasto planilla de remuneraciones ENERO 2023</t>
  </si>
  <si>
    <t>18/01/2023 Pago obligaciones tributarias PDT 621  IGV RTA, Diciembre 2022</t>
  </si>
  <si>
    <t>31/01/2023 Compra de bujias para el generador electrico.</t>
  </si>
  <si>
    <t xml:space="preserve">31/01/2023 Aplicación al costo compra de bujias para el generador electrico </t>
  </si>
  <si>
    <t>31/01/2023 Compra de abarrotes varios</t>
  </si>
  <si>
    <t xml:space="preserve">31/01/2023 por la aplicación al costo del consumo de abarrotes varios. </t>
  </si>
  <si>
    <t>31/01/2023 Adquisicion de aceites de caja y corona para los tractores agricolas.</t>
  </si>
  <si>
    <t>31/01/2023 Aplicación al costo del consumo de aceites y lubricantes</t>
  </si>
  <si>
    <t xml:space="preserve">31/01/2023 Adquisicion de  Diesel 2 para generador electrico (40 glns) y para los dos </t>
  </si>
  <si>
    <t>31/01/2023 Aplicación al costo por consumo de combustible.</t>
  </si>
  <si>
    <t>31/01/2023 Por pago a provedores de gastos urgentes de caja chica</t>
  </si>
  <si>
    <t>31/01/2023 Por la reposicion del fondo de caja chica</t>
  </si>
  <si>
    <t>31/01/2023 Provision del recibo de telefono</t>
  </si>
  <si>
    <t>31/01/2023 Aplicación al gasto recibo de servicios de telefonia</t>
  </si>
  <si>
    <t>31/01/2023 Pago del recibo de telefono T50 099890  - MOVISTAR S.A.</t>
  </si>
  <si>
    <t>31/01/2023 Provision del devengado primer mes de alquiler, enero 2023</t>
  </si>
  <si>
    <t>31/01/2023 Aplicación al gasto devengado de alquileres de la oficina de ventas.</t>
  </si>
  <si>
    <t>31/01/2023 Provision devengado del pago de la tarifa de agua enero 2023</t>
  </si>
  <si>
    <t xml:space="preserve">31/01/2023 Aplicación al costo devengado consumo de agua de riego de lotes ABC </t>
  </si>
  <si>
    <t>hasta aquí asientos de enero 2023</t>
  </si>
  <si>
    <t>MES DE ENERO 2023</t>
  </si>
  <si>
    <t>MES DE FEBRERO 2023</t>
  </si>
  <si>
    <t>MATERIALES AUXILIARES SUMINISTROS Y REPUESTOS</t>
  </si>
  <si>
    <t>DEPRECIACION, AMORTIZACION Y AGOTAMIENTO ACUMULADOS</t>
  </si>
  <si>
    <t>EFECTIVO Y EQUIVALENTES  DE EFECTIVO</t>
  </si>
  <si>
    <t>PROPIEDAD PLANTA Y EQUIPO</t>
  </si>
  <si>
    <t>DIARIO GENERAL ENERO MARZO 2023</t>
  </si>
  <si>
    <t xml:space="preserve">01/01/2023 Por activo, pasivo y patrimonio al inicio de operaciones ejercicio 2023 </t>
  </si>
  <si>
    <t>CUENTAS POR COBRAR DIVERSAS - TERCEROS</t>
  </si>
  <si>
    <t>12121 Mercados del Sur SRL</t>
  </si>
  <si>
    <t>SERVICIOS Y OTROS CONTRATADOS POR ANTICIPADO</t>
  </si>
  <si>
    <t>OTROS GASTOS DE GESTION</t>
  </si>
  <si>
    <t>CENTRO DE COSTOS</t>
  </si>
  <si>
    <t>VARIACION DE EXISTENCIAS</t>
  </si>
  <si>
    <t>morado y cebada para el sembrio de los lotes A, B, C</t>
  </si>
  <si>
    <t>COSTO DE VENTAS</t>
  </si>
  <si>
    <t>08/01/2023 Provision pago por adelantado consumo de agua, de Enero a Marzo 2023</t>
  </si>
  <si>
    <t>08/01/2023 Pago adelantado de la tarifa de agua de Enero a Marzo 2023</t>
  </si>
  <si>
    <t xml:space="preserve">18/01/2023 Pago contribuciones sociales PDT 601 PLAME Diciembre 2022 </t>
  </si>
  <si>
    <t>GASTOS DE PERSONAL DIRECTORES Y GERENTES</t>
  </si>
  <si>
    <t>GASTOS DE AMNISTRACION</t>
  </si>
  <si>
    <t>GASTOS DE VENTAS</t>
  </si>
  <si>
    <t>OTROS GASTOS DE GESTIÓN</t>
  </si>
  <si>
    <t>COSTOS POR DISTRIBUIR</t>
  </si>
  <si>
    <t>GASTOS DE SERVICIOS PRESTADOS POR TERCEROS</t>
  </si>
  <si>
    <t>GASTOS ADMINISTRATIVOS</t>
  </si>
  <si>
    <t>TOTAL MOVIMIENTO DEL MES ENERO 2023</t>
  </si>
  <si>
    <t>MES DE ENERO DEL 2023</t>
  </si>
  <si>
    <t>Fecha de emisión: 02.01.2023</t>
  </si>
  <si>
    <t>Fecha de emisión: 03.01.2023</t>
  </si>
  <si>
    <t>de Enero a Marzo 2023</t>
  </si>
  <si>
    <t>Fecha de emisión: 11.01.2023</t>
  </si>
  <si>
    <t>Fecha de emisión: 13.01.2023</t>
  </si>
  <si>
    <t>Fecha de emisión: 18.01.2023</t>
  </si>
  <si>
    <t>GRIFO PANAMERICANITO</t>
  </si>
  <si>
    <t>Fecha de emisión: 22.01.2023</t>
  </si>
  <si>
    <t>Servicio de TELEFONIA mes Enero 2023</t>
  </si>
  <si>
    <t>Fecha de emisión: 31.01.2023</t>
  </si>
  <si>
    <t>01/02/2023 Por el 50% de inicial, segun contrato con FUNDO MAJES EIRL F 001-00011</t>
  </si>
  <si>
    <t>PASIVO DIFERIDO</t>
  </si>
  <si>
    <t>01/02/2023 Cobro del 50% de inicial, contrato con FUNDO MAJES EIRL F 001-00011</t>
  </si>
  <si>
    <t xml:space="preserve">01/02/2023 Deposito 50% inicial contrato con FUNDO MAJES EIRL F/001-00011 </t>
  </si>
  <si>
    <t>03/02/2023 Compra de insecticidas a CASA AGROPECUARIA SAC.</t>
  </si>
  <si>
    <t xml:space="preserve">03/02/2023 Ingreso a almacen suministros, consistente en insectisidas </t>
  </si>
  <si>
    <t>GASTOS POR TRIBUTOS</t>
  </si>
  <si>
    <t>GASTOS FINANCIEROS</t>
  </si>
  <si>
    <t>03/02/2023 ITF, portes y mantemiento, según estado de cuenta BCP enero 2023</t>
  </si>
  <si>
    <t>03/02/2023 Aplicación al gasto ITF, portes y mantenimiento enero 2023</t>
  </si>
  <si>
    <t>MATERIALES AUXILIARES, SUMINISTROS Y RESPUESTOS</t>
  </si>
  <si>
    <t>TOTAL MOVIMIENTO DEL MES FEBRERO 2023</t>
  </si>
  <si>
    <t>Bolsa</t>
  </si>
  <si>
    <t>25.1.1</t>
  </si>
  <si>
    <t>25.1.2</t>
  </si>
  <si>
    <t>25.1.3</t>
  </si>
  <si>
    <t>Galon</t>
  </si>
  <si>
    <t>25.2.4.1</t>
  </si>
  <si>
    <t>25.2.4.2</t>
  </si>
  <si>
    <t xml:space="preserve">10/02/2023 Envio a lotes de cultivo, material auxiliar y suministros diversos </t>
  </si>
  <si>
    <t>10/02/2023 Aplicación al costo, consumo material auxiliar y suministros.</t>
  </si>
  <si>
    <r>
      <t xml:space="preserve">PERIODO </t>
    </r>
    <r>
      <rPr>
        <b/>
        <sz val="11"/>
        <color rgb="FFFF0000"/>
        <rFont val="Calibri"/>
        <family val="2"/>
        <scheme val="minor"/>
      </rPr>
      <t>FEBRERO 2023</t>
    </r>
  </si>
  <si>
    <t>14/02/2023 Pago obligaciones tributarias PDT 621 IGV RTA mensual, enero 2023</t>
  </si>
  <si>
    <t xml:space="preserve">14/02/2023 Pago de contribuciones sociales PDT 601 - PLAME enero 2023 </t>
  </si>
  <si>
    <t>OTROS INGRESOS DE GESTION</t>
  </si>
  <si>
    <t>14/02/2023 Provision pago de menos SUNAT PDT 621, efecto del redondeo enero 23</t>
  </si>
  <si>
    <t>14/02/2023 Provision pago menos SUNAT PDT 601, efecto del redondeo enero 23</t>
  </si>
  <si>
    <t>GASTOS DE ADMINISTRACION</t>
  </si>
  <si>
    <t>14/02/2023 Aplicación al gasto, efecto del redondeo PDT 601 PLAME enero 23</t>
  </si>
  <si>
    <t>14/02/2023 Provision del IGV no utilizado como credito fiscal enero 23</t>
  </si>
  <si>
    <t>14/02/2023 Aplicación al costo el IGV no utilizado como credito fiscal enero 23</t>
  </si>
  <si>
    <t>MES DE FEBRERO DEL 2023</t>
  </si>
  <si>
    <t xml:space="preserve">18/02/2023 Adquisicion de Diesel 2 para generador electrico (40 glns) y los </t>
  </si>
  <si>
    <t>18/02/2023 Aplicación al costo por consumo de combustible.</t>
  </si>
  <si>
    <t>18/02/2023 Adquisicion de aceites de caja y corona para los tractores agricolas.</t>
  </si>
  <si>
    <t>18/02/2023 Aplicación al costo del consumo de aceites y lubricantes</t>
  </si>
  <si>
    <t>18/02/2023 Compra de reten para el generador electrico.</t>
  </si>
  <si>
    <t xml:space="preserve">18/02/2023 Aplicación al costo compra de reten para el generador electrico </t>
  </si>
  <si>
    <t>18/02/2023 Compra de abarrotes varios</t>
  </si>
  <si>
    <t xml:space="preserve">18/02/2023 Aplicación al costo el consumo de abarrotes varios. </t>
  </si>
  <si>
    <t>18/02/2023 Por el pago a provedores de gastos urgentes de caja chica</t>
  </si>
  <si>
    <t>25/02/2023 Por el saldo 50% del contrato con FUNDO MAJES EIRL F 001-0013</t>
  </si>
  <si>
    <t>25/02/2023 Cobro del 50% de saldo del contrato con FUNDO MAJES EIRL F 001-0013</t>
  </si>
  <si>
    <t xml:space="preserve">25/02/2023 Deposito cobro 50% saldo contrato con FUNDO MAJES EIRL F/001-013 </t>
  </si>
  <si>
    <t>25/02/2023 Reconocimiento del servicio prestado como ingreso</t>
  </si>
  <si>
    <t>25/02/2023 Extorno asiento 48, por reclasificacion de anticipo cliente asiento 47</t>
  </si>
  <si>
    <t>26/02/23 Provision de la planilla de remuneraciones del mes febrero 2023</t>
  </si>
  <si>
    <t>Fecha de emisión: 03.02.2023</t>
  </si>
  <si>
    <t>Fecha de emisión: 01.02.2023</t>
  </si>
  <si>
    <t>Fecha de emisión: 07.02.2023</t>
  </si>
  <si>
    <t>Fecha de emisión: 25.02.2023</t>
  </si>
  <si>
    <t>Fecha de emisión: 11.02.2023</t>
  </si>
  <si>
    <t>Fecha de emisión: 27.02.2023</t>
  </si>
  <si>
    <t>Fecha de emisión: 13.02.2023</t>
  </si>
  <si>
    <t>Fecha de emisión: 10.02.2023</t>
  </si>
  <si>
    <t>Fecha de emisión: 28.02.2023</t>
  </si>
  <si>
    <t xml:space="preserve">Servicio de TELEFONIA mes FEBRERO 2023 </t>
  </si>
  <si>
    <t>Cuenta 10</t>
  </si>
  <si>
    <t>Debe</t>
  </si>
  <si>
    <t>Haber</t>
  </si>
  <si>
    <t>Cuenta 12</t>
  </si>
  <si>
    <t>Cuenta 14</t>
  </si>
  <si>
    <t>Cuenta 21</t>
  </si>
  <si>
    <t>Cuenta 24</t>
  </si>
  <si>
    <t>Cuenta 25</t>
  </si>
  <si>
    <t>Cuenta 33</t>
  </si>
  <si>
    <t>Cuenta 39</t>
  </si>
  <si>
    <t>Cuenta 40</t>
  </si>
  <si>
    <t>Cuenta 41</t>
  </si>
  <si>
    <t>Cuenta 42</t>
  </si>
  <si>
    <t>Cuenta 50</t>
  </si>
  <si>
    <t>Cuenta 59</t>
  </si>
  <si>
    <t>Cuenta 16</t>
  </si>
  <si>
    <t>Cuenta 18</t>
  </si>
  <si>
    <t>Cuenta 65</t>
  </si>
  <si>
    <t>Cuenta 79</t>
  </si>
  <si>
    <t>Cuenta 90</t>
  </si>
  <si>
    <t>Cuenta 61</t>
  </si>
  <si>
    <t>Cuenta 70</t>
  </si>
  <si>
    <t>Cuenta 69</t>
  </si>
  <si>
    <t>Cuenta 62</t>
  </si>
  <si>
    <t>Cuenta 94</t>
  </si>
  <si>
    <t>Cuenta 91</t>
  </si>
  <si>
    <t>Cuenta 95</t>
  </si>
  <si>
    <t>Cuenta 63</t>
  </si>
  <si>
    <t>Cuenta 49</t>
  </si>
  <si>
    <t>Cuenta 67</t>
  </si>
  <si>
    <t>Cuenta 64</t>
  </si>
  <si>
    <t>Cuenta 97</t>
  </si>
  <si>
    <t>Cuenta 60</t>
  </si>
  <si>
    <t>Cuenta 75</t>
  </si>
  <si>
    <t>Cuenta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</si>
</sst>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_ * #,##0.00000000_ ;_ * \-#,##0.00000000_ ;_ * &quot;-&quot;??_ ;_ @_ "/>
    <numFmt numFmtId="167" formatCode="_ * #,##0.000000000_ ;_ * \-#,##0.000000000_ ;_ * &quot;-&quot;??_ ;_ @_ "/>
    <numFmt numFmtId="168" formatCode="_ * #,##0.000000_ ;_ * \-#,##0.000000_ ;_ * &quot;-&quot;??_ ;_ @_ "/>
    <numFmt numFmtId="169" formatCode="_ * #,##0.0000000_ ;_ * \-#,##0.0000000_ ;_ * &quot;-&quot;??_ ;_ @_ 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FF0000"/>
      <name val="Arial"/>
      <family val="2"/>
    </font>
    <font>
      <b/>
      <sz val="22"/>
      <color rgb="FF0070C0"/>
      <name val="Arial"/>
      <family val="2"/>
    </font>
    <font>
      <b/>
      <i/>
      <sz val="1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0"/>
      <color rgb="FF002060"/>
      <name val="Arial"/>
      <family val="2"/>
    </font>
    <font>
      <sz val="10"/>
      <color rgb="FFFF0000"/>
      <name val="Arial"/>
      <family val="2"/>
    </font>
    <font>
      <b/>
      <sz val="10"/>
      <color rgb="FF002060"/>
      <name val="Arial"/>
      <family val="2"/>
    </font>
    <font>
      <b/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 val="singleAccounting"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u val="singleAccounting"/>
      <sz val="8"/>
      <color rgb="FFFF0000"/>
      <name val="Arial"/>
      <family val="2"/>
    </font>
    <font>
      <b/>
      <sz val="48"/>
      <color rgb="FFFF0000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Calibri"/>
      <family val="2"/>
      <scheme val="minor"/>
    </font>
    <font>
      <b/>
      <u/>
      <sz val="8"/>
      <name val="Arial"/>
      <family val="2"/>
    </font>
    <font>
      <b/>
      <u val="double"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 val="double"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rgb="FF0070C0"/>
      <name val="Arial"/>
      <family val="2"/>
    </font>
    <font>
      <sz val="11"/>
      <color rgb="FF0070C0"/>
      <name val="Arial"/>
      <family val="2"/>
    </font>
    <font>
      <b/>
      <sz val="14"/>
      <color rgb="FFFF00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70C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8"/>
      <name val="Arial"/>
      <family val="2"/>
    </font>
    <font>
      <b/>
      <sz val="6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name val="Arial"/>
      <family val="2"/>
    </font>
    <font>
      <b/>
      <i/>
      <sz val="14"/>
      <name val="Arial"/>
      <family val="2"/>
    </font>
    <font>
      <b/>
      <sz val="1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49998474074526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FF0000"/>
      </left>
      <right/>
      <top style="medium">
        <color rgb="FFFF0000"/>
      </top>
      <bottom style="double">
        <color rgb="FFFF0000"/>
      </bottom>
      <diagonal/>
    </border>
    <border>
      <left/>
      <right/>
      <top style="medium">
        <color rgb="FFFF0000"/>
      </top>
      <bottom style="double">
        <color rgb="FFFF0000"/>
      </bottom>
      <diagonal/>
    </border>
    <border>
      <left/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0070C0"/>
      </left>
      <right style="medium">
        <color rgb="FF0070C0"/>
      </right>
      <top/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double">
        <color rgb="FFFF0000"/>
      </top>
      <bottom/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medium">
        <color rgb="FFFF0000"/>
      </left>
      <right/>
      <top style="double">
        <color rgb="FFFF0000"/>
      </top>
      <bottom/>
      <diagonal/>
    </border>
    <border>
      <left/>
      <right style="medium">
        <color rgb="FF0070C0"/>
      </right>
      <top style="double">
        <color rgb="FFFF0000"/>
      </top>
      <bottom/>
      <diagonal/>
    </border>
    <border>
      <left style="medium">
        <color rgb="FF0070C0"/>
      </left>
      <right style="medium">
        <color rgb="FF0070C0"/>
      </right>
      <top style="medium">
        <color indexed="64"/>
      </top>
      <bottom style="double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 style="medium">
        <color indexed="64"/>
      </top>
      <bottom/>
      <diagonal/>
    </border>
    <border>
      <left/>
      <right style="medium">
        <color rgb="FF0070C0"/>
      </right>
      <top/>
      <bottom style="medium">
        <color indexed="64"/>
      </bottom>
      <diagonal/>
    </border>
    <border>
      <left/>
      <right style="medium">
        <color rgb="FF0070C0"/>
      </right>
      <top style="medium">
        <color indexed="64"/>
      </top>
      <bottom style="double">
        <color indexed="64"/>
      </bottom>
      <diagonal/>
    </border>
    <border>
      <left style="medium">
        <color rgb="FF0070C0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rgb="FF0070C0"/>
      </right>
      <top/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605">
    <xf numFmtId="0" fontId="0" fillId="0" borderId="0" xfId="0"/>
    <xf numFmtId="164" fontId="0" fillId="0" borderId="0" xfId="1" applyFont="1"/>
    <xf numFmtId="164" fontId="0" fillId="0" borderId="0" xfId="1" applyFont="1" applyBorder="1"/>
    <xf numFmtId="0" fontId="0" fillId="2" borderId="0" xfId="0" applyFill="1"/>
    <xf numFmtId="0" fontId="2" fillId="0" borderId="8" xfId="0" applyFont="1" applyBorder="1"/>
    <xf numFmtId="164" fontId="0" fillId="0" borderId="8" xfId="1" applyFont="1" applyBorder="1"/>
    <xf numFmtId="0" fontId="2" fillId="0" borderId="9" xfId="0" applyFont="1" applyBorder="1"/>
    <xf numFmtId="0" fontId="8" fillId="0" borderId="0" xfId="4" applyFont="1"/>
    <xf numFmtId="0" fontId="3" fillId="0" borderId="0" xfId="4"/>
    <xf numFmtId="0" fontId="9" fillId="0" borderId="0" xfId="4" applyFont="1"/>
    <xf numFmtId="0" fontId="11" fillId="0" borderId="0" xfId="4" applyFont="1"/>
    <xf numFmtId="0" fontId="10" fillId="0" borderId="0" xfId="4" applyFont="1" applyAlignment="1">
      <alignment horizontal="center"/>
    </xf>
    <xf numFmtId="0" fontId="9" fillId="0" borderId="10" xfId="4" applyFont="1" applyBorder="1" applyAlignment="1">
      <alignment horizontal="center"/>
    </xf>
    <xf numFmtId="0" fontId="9" fillId="0" borderId="14" xfId="4" applyFont="1" applyBorder="1" applyAlignment="1">
      <alignment horizontal="center"/>
    </xf>
    <xf numFmtId="0" fontId="9" fillId="0" borderId="7" xfId="4" applyFont="1" applyBorder="1" applyAlignment="1">
      <alignment horizontal="center"/>
    </xf>
    <xf numFmtId="0" fontId="3" fillId="0" borderId="18" xfId="4" applyBorder="1"/>
    <xf numFmtId="164" fontId="12" fillId="0" borderId="19" xfId="5" applyFont="1" applyFill="1" applyBorder="1"/>
    <xf numFmtId="165" fontId="13" fillId="0" borderId="19" xfId="5" applyNumberFormat="1" applyFont="1" applyFill="1" applyBorder="1"/>
    <xf numFmtId="165" fontId="14" fillId="0" borderId="18" xfId="5" applyNumberFormat="1" applyFont="1" applyFill="1" applyBorder="1"/>
    <xf numFmtId="165" fontId="12" fillId="0" borderId="20" xfId="5" applyNumberFormat="1" applyFont="1" applyFill="1" applyBorder="1"/>
    <xf numFmtId="164" fontId="13" fillId="0" borderId="19" xfId="5" applyFont="1" applyFill="1" applyBorder="1"/>
    <xf numFmtId="164" fontId="14" fillId="0" borderId="18" xfId="5" applyFont="1" applyFill="1" applyBorder="1"/>
    <xf numFmtId="164" fontId="12" fillId="0" borderId="20" xfId="5" applyFont="1" applyFill="1" applyBorder="1"/>
    <xf numFmtId="166" fontId="12" fillId="0" borderId="18" xfId="5" applyNumberFormat="1" applyFont="1" applyBorder="1"/>
    <xf numFmtId="165" fontId="13" fillId="0" borderId="21" xfId="5" applyNumberFormat="1" applyFont="1" applyFill="1" applyBorder="1"/>
    <xf numFmtId="165" fontId="14" fillId="0" borderId="22" xfId="5" applyNumberFormat="1" applyFont="1" applyFill="1" applyBorder="1"/>
    <xf numFmtId="165" fontId="12" fillId="0" borderId="23" xfId="5" applyNumberFormat="1" applyFont="1" applyFill="1" applyBorder="1"/>
    <xf numFmtId="164" fontId="13" fillId="0" borderId="21" xfId="5" applyFont="1" applyFill="1" applyBorder="1"/>
    <xf numFmtId="164" fontId="14" fillId="0" borderId="22" xfId="5" applyFont="1" applyFill="1" applyBorder="1"/>
    <xf numFmtId="164" fontId="12" fillId="0" borderId="23" xfId="5" applyFont="1" applyFill="1" applyBorder="1"/>
    <xf numFmtId="164" fontId="12" fillId="0" borderId="22" xfId="5" applyFont="1" applyBorder="1"/>
    <xf numFmtId="165" fontId="15" fillId="0" borderId="24" xfId="5" applyNumberFormat="1" applyFont="1" applyFill="1" applyBorder="1" applyAlignment="1">
      <alignment vertical="top"/>
    </xf>
    <xf numFmtId="165" fontId="16" fillId="0" borderId="24" xfId="5" applyNumberFormat="1" applyFont="1" applyFill="1" applyBorder="1" applyAlignment="1">
      <alignment vertical="top"/>
    </xf>
    <xf numFmtId="165" fontId="9" fillId="0" borderId="25" xfId="5" applyNumberFormat="1" applyFont="1" applyFill="1" applyBorder="1" applyAlignment="1">
      <alignment vertical="top"/>
    </xf>
    <xf numFmtId="164" fontId="15" fillId="0" borderId="24" xfId="5" applyFont="1" applyFill="1" applyBorder="1" applyAlignment="1">
      <alignment vertical="top"/>
    </xf>
    <xf numFmtId="164" fontId="16" fillId="0" borderId="24" xfId="5" applyFont="1" applyFill="1" applyBorder="1" applyAlignment="1">
      <alignment vertical="top"/>
    </xf>
    <xf numFmtId="164" fontId="9" fillId="0" borderId="26" xfId="5" applyFont="1" applyFill="1" applyBorder="1" applyAlignment="1">
      <alignment vertical="top"/>
    </xf>
    <xf numFmtId="166" fontId="9" fillId="0" borderId="26" xfId="5" applyNumberFormat="1" applyFont="1" applyBorder="1" applyAlignment="1">
      <alignment vertical="top"/>
    </xf>
    <xf numFmtId="0" fontId="9" fillId="0" borderId="0" xfId="4" applyFont="1" applyAlignment="1">
      <alignment horizontal="center" vertical="top"/>
    </xf>
    <xf numFmtId="165" fontId="15" fillId="0" borderId="0" xfId="5" applyNumberFormat="1" applyFont="1" applyFill="1" applyBorder="1" applyAlignment="1">
      <alignment vertical="top"/>
    </xf>
    <xf numFmtId="165" fontId="16" fillId="0" borderId="0" xfId="5" applyNumberFormat="1" applyFont="1" applyFill="1" applyBorder="1" applyAlignment="1">
      <alignment vertical="top"/>
    </xf>
    <xf numFmtId="165" fontId="9" fillId="0" borderId="0" xfId="5" applyNumberFormat="1" applyFont="1" applyFill="1" applyBorder="1" applyAlignment="1">
      <alignment vertical="top"/>
    </xf>
    <xf numFmtId="164" fontId="15" fillId="0" borderId="0" xfId="5" applyFont="1" applyFill="1" applyBorder="1" applyAlignment="1">
      <alignment vertical="top"/>
    </xf>
    <xf numFmtId="164" fontId="16" fillId="0" borderId="0" xfId="5" applyFont="1" applyFill="1" applyBorder="1" applyAlignment="1">
      <alignment vertical="top"/>
    </xf>
    <xf numFmtId="164" fontId="9" fillId="0" borderId="0" xfId="5" applyFont="1" applyFill="1" applyBorder="1" applyAlignment="1">
      <alignment vertical="top"/>
    </xf>
    <xf numFmtId="167" fontId="9" fillId="0" borderId="0" xfId="5" applyNumberFormat="1" applyFont="1" applyBorder="1" applyAlignment="1">
      <alignment vertical="top"/>
    </xf>
    <xf numFmtId="165" fontId="16" fillId="0" borderId="0" xfId="5" applyNumberFormat="1" applyFont="1" applyAlignment="1"/>
    <xf numFmtId="164" fontId="16" fillId="0" borderId="0" xfId="5" applyFont="1"/>
    <xf numFmtId="0" fontId="9" fillId="0" borderId="0" xfId="4" applyFont="1" applyAlignment="1">
      <alignment horizontal="center"/>
    </xf>
    <xf numFmtId="0" fontId="0" fillId="4" borderId="0" xfId="0" applyFill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2" fillId="0" borderId="0" xfId="0" applyFont="1"/>
    <xf numFmtId="0" fontId="2" fillId="0" borderId="11" xfId="0" applyFont="1" applyBorder="1"/>
    <xf numFmtId="0" fontId="2" fillId="0" borderId="12" xfId="0" applyFont="1" applyBorder="1"/>
    <xf numFmtId="0" fontId="0" fillId="0" borderId="14" xfId="0" applyBorder="1" applyAlignment="1">
      <alignment horizontal="center"/>
    </xf>
    <xf numFmtId="164" fontId="0" fillId="0" borderId="14" xfId="1" applyFont="1" applyBorder="1"/>
    <xf numFmtId="0" fontId="0" fillId="0" borderId="14" xfId="0" applyBorder="1"/>
    <xf numFmtId="0" fontId="0" fillId="0" borderId="13" xfId="0" applyBorder="1"/>
    <xf numFmtId="0" fontId="0" fillId="0" borderId="2" xfId="0" applyBorder="1"/>
    <xf numFmtId="164" fontId="0" fillId="0" borderId="13" xfId="1" applyFont="1" applyBorder="1"/>
    <xf numFmtId="164" fontId="2" fillId="0" borderId="0" xfId="1" applyFont="1" applyBorder="1"/>
    <xf numFmtId="164" fontId="12" fillId="0" borderId="18" xfId="1" applyFont="1" applyBorder="1"/>
    <xf numFmtId="164" fontId="12" fillId="0" borderId="22" xfId="1" applyFont="1" applyBorder="1"/>
    <xf numFmtId="0" fontId="12" fillId="0" borderId="0" xfId="0" applyFont="1"/>
    <xf numFmtId="0" fontId="20" fillId="0" borderId="0" xfId="0" applyFont="1"/>
    <xf numFmtId="0" fontId="21" fillId="0" borderId="0" xfId="0" applyFont="1"/>
    <xf numFmtId="0" fontId="0" fillId="0" borderId="34" xfId="0" applyBorder="1"/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28" fillId="0" borderId="0" xfId="0" applyFont="1"/>
    <xf numFmtId="164" fontId="28" fillId="0" borderId="0" xfId="1" applyFont="1"/>
    <xf numFmtId="164" fontId="28" fillId="0" borderId="0" xfId="1" applyFont="1" applyBorder="1"/>
    <xf numFmtId="0" fontId="29" fillId="0" borderId="0" xfId="0" applyFont="1" applyAlignment="1">
      <alignment horizontal="left"/>
    </xf>
    <xf numFmtId="0" fontId="29" fillId="0" borderId="0" xfId="0" applyFont="1"/>
    <xf numFmtId="164" fontId="28" fillId="0" borderId="0" xfId="0" applyNumberFormat="1" applyFont="1"/>
    <xf numFmtId="164" fontId="28" fillId="0" borderId="0" xfId="1" applyFont="1" applyFill="1"/>
    <xf numFmtId="164" fontId="28" fillId="0" borderId="0" xfId="1" applyFont="1" applyFill="1" applyBorder="1"/>
    <xf numFmtId="164" fontId="29" fillId="0" borderId="0" xfId="0" applyNumberFormat="1" applyFont="1"/>
    <xf numFmtId="0" fontId="31" fillId="0" borderId="0" xfId="0" applyFont="1"/>
    <xf numFmtId="9" fontId="28" fillId="0" borderId="0" xfId="0" applyNumberFormat="1" applyFont="1"/>
    <xf numFmtId="0" fontId="32" fillId="0" borderId="0" xfId="0" applyFont="1"/>
    <xf numFmtId="164" fontId="29" fillId="0" borderId="0" xfId="1" applyFont="1" applyBorder="1"/>
    <xf numFmtId="0" fontId="28" fillId="0" borderId="0" xfId="0" applyFont="1" applyAlignment="1">
      <alignment horizontal="center"/>
    </xf>
    <xf numFmtId="164" fontId="29" fillId="0" borderId="4" xfId="1" applyFont="1" applyBorder="1"/>
    <xf numFmtId="0" fontId="28" fillId="5" borderId="0" xfId="0" applyFont="1" applyFill="1"/>
    <xf numFmtId="0" fontId="28" fillId="6" borderId="0" xfId="0" applyFont="1" applyFill="1"/>
    <xf numFmtId="0" fontId="28" fillId="0" borderId="1" xfId="0" applyFont="1" applyBorder="1"/>
    <xf numFmtId="164" fontId="29" fillId="0" borderId="0" xfId="1" applyFont="1" applyBorder="1" applyAlignment="1"/>
    <xf numFmtId="0" fontId="28" fillId="0" borderId="0" xfId="0" applyFont="1" applyAlignment="1">
      <alignment horizontal="left"/>
    </xf>
    <xf numFmtId="164" fontId="29" fillId="0" borderId="14" xfId="1" applyFont="1" applyBorder="1"/>
    <xf numFmtId="164" fontId="28" fillId="0" borderId="1" xfId="1" applyFont="1" applyBorder="1"/>
    <xf numFmtId="164" fontId="31" fillId="0" borderId="0" xfId="1" applyFont="1" applyBorder="1"/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 vertical="center"/>
    </xf>
    <xf numFmtId="164" fontId="28" fillId="0" borderId="1" xfId="1" applyFont="1" applyFill="1" applyBorder="1"/>
    <xf numFmtId="164" fontId="29" fillId="0" borderId="1" xfId="1" applyFont="1" applyBorder="1"/>
    <xf numFmtId="14" fontId="29" fillId="0" borderId="0" xfId="0" applyNumberFormat="1" applyFont="1"/>
    <xf numFmtId="0" fontId="29" fillId="0" borderId="0" xfId="0" applyFont="1" applyAlignment="1">
      <alignment horizontal="center"/>
    </xf>
    <xf numFmtId="0" fontId="21" fillId="0" borderId="0" xfId="3" applyFont="1"/>
    <xf numFmtId="0" fontId="3" fillId="0" borderId="0" xfId="3"/>
    <xf numFmtId="164" fontId="3" fillId="0" borderId="0" xfId="5" applyFont="1" applyBorder="1"/>
    <xf numFmtId="0" fontId="9" fillId="0" borderId="0" xfId="3" applyFont="1"/>
    <xf numFmtId="164" fontId="21" fillId="0" borderId="1" xfId="3" applyNumberFormat="1" applyFont="1" applyBorder="1"/>
    <xf numFmtId="0" fontId="22" fillId="0" borderId="0" xfId="3" applyFont="1" applyAlignment="1">
      <alignment horizontal="left"/>
    </xf>
    <xf numFmtId="164" fontId="21" fillId="0" borderId="0" xfId="5" applyFont="1" applyBorder="1"/>
    <xf numFmtId="0" fontId="21" fillId="0" borderId="0" xfId="3" applyFont="1" applyAlignment="1">
      <alignment horizontal="left"/>
    </xf>
    <xf numFmtId="164" fontId="21" fillId="0" borderId="1" xfId="5" applyFont="1" applyBorder="1"/>
    <xf numFmtId="164" fontId="22" fillId="0" borderId="0" xfId="3" applyNumberFormat="1" applyFont="1"/>
    <xf numFmtId="0" fontId="22" fillId="0" borderId="0" xfId="3" applyFont="1"/>
    <xf numFmtId="164" fontId="21" fillId="0" borderId="0" xfId="3" applyNumberFormat="1" applyFont="1"/>
    <xf numFmtId="164" fontId="22" fillId="0" borderId="0" xfId="5" applyFont="1" applyBorder="1"/>
    <xf numFmtId="43" fontId="28" fillId="0" borderId="0" xfId="0" applyNumberFormat="1" applyFont="1"/>
    <xf numFmtId="0" fontId="28" fillId="0" borderId="36" xfId="0" applyFont="1" applyBorder="1"/>
    <xf numFmtId="0" fontId="29" fillId="0" borderId="36" xfId="0" applyFont="1" applyBorder="1" applyAlignment="1">
      <alignment horizontal="left"/>
    </xf>
    <xf numFmtId="0" fontId="31" fillId="0" borderId="36" xfId="0" applyFont="1" applyBorder="1"/>
    <xf numFmtId="0" fontId="29" fillId="0" borderId="36" xfId="0" applyFont="1" applyBorder="1"/>
    <xf numFmtId="0" fontId="28" fillId="0" borderId="36" xfId="0" applyFont="1" applyBorder="1" applyAlignment="1">
      <alignment horizontal="center"/>
    </xf>
    <xf numFmtId="0" fontId="28" fillId="0" borderId="36" xfId="0" applyFont="1" applyBorder="1" applyAlignment="1">
      <alignment horizontal="left"/>
    </xf>
    <xf numFmtId="0" fontId="28" fillId="0" borderId="36" xfId="0" applyFont="1" applyBorder="1" applyAlignment="1">
      <alignment horizontal="right"/>
    </xf>
    <xf numFmtId="0" fontId="22" fillId="0" borderId="36" xfId="3" applyFont="1" applyBorder="1" applyAlignment="1">
      <alignment horizontal="left"/>
    </xf>
    <xf numFmtId="0" fontId="22" fillId="0" borderId="36" xfId="3" applyFont="1" applyBorder="1"/>
    <xf numFmtId="0" fontId="9" fillId="0" borderId="36" xfId="3" applyFont="1" applyBorder="1"/>
    <xf numFmtId="164" fontId="29" fillId="0" borderId="37" xfId="1" applyFont="1" applyBorder="1"/>
    <xf numFmtId="164" fontId="30" fillId="0" borderId="37" xfId="1" applyFont="1" applyBorder="1" applyAlignment="1">
      <alignment horizontal="center"/>
    </xf>
    <xf numFmtId="164" fontId="29" fillId="0" borderId="37" xfId="1" applyFont="1" applyBorder="1" applyAlignment="1">
      <alignment horizontal="center"/>
    </xf>
    <xf numFmtId="164" fontId="30" fillId="0" borderId="37" xfId="1" applyFont="1" applyFill="1" applyBorder="1" applyAlignment="1">
      <alignment horizontal="center"/>
    </xf>
    <xf numFmtId="164" fontId="29" fillId="0" borderId="37" xfId="1" applyFont="1" applyFill="1" applyBorder="1" applyAlignment="1">
      <alignment horizontal="center"/>
    </xf>
    <xf numFmtId="164" fontId="29" fillId="0" borderId="37" xfId="1" applyFont="1" applyFill="1" applyBorder="1"/>
    <xf numFmtId="164" fontId="33" fillId="0" borderId="37" xfId="1" applyFont="1" applyFill="1" applyBorder="1" applyAlignment="1">
      <alignment horizontal="center"/>
    </xf>
    <xf numFmtId="0" fontId="28" fillId="0" borderId="38" xfId="0" applyFont="1" applyBorder="1"/>
    <xf numFmtId="0" fontId="28" fillId="0" borderId="39" xfId="0" applyFont="1" applyBorder="1"/>
    <xf numFmtId="164" fontId="28" fillId="0" borderId="39" xfId="1" applyFont="1" applyBorder="1"/>
    <xf numFmtId="164" fontId="29" fillId="0" borderId="39" xfId="1" applyFont="1" applyBorder="1"/>
    <xf numFmtId="164" fontId="29" fillId="0" borderId="40" xfId="1" applyFont="1" applyBorder="1"/>
    <xf numFmtId="164" fontId="29" fillId="0" borderId="41" xfId="1" applyFont="1" applyBorder="1"/>
    <xf numFmtId="0" fontId="29" fillId="0" borderId="0" xfId="0" applyFont="1" applyAlignment="1">
      <alignment horizontal="center" vertical="center"/>
    </xf>
    <xf numFmtId="164" fontId="29" fillId="0" borderId="37" xfId="1" applyFont="1" applyBorder="1" applyAlignment="1">
      <alignment horizontal="right" vertical="center"/>
    </xf>
    <xf numFmtId="0" fontId="29" fillId="0" borderId="39" xfId="0" applyFont="1" applyBorder="1" applyAlignment="1">
      <alignment horizontal="left"/>
    </xf>
    <xf numFmtId="0" fontId="34" fillId="0" borderId="40" xfId="1" applyNumberFormat="1" applyFont="1" applyBorder="1" applyAlignment="1">
      <alignment horizontal="center"/>
    </xf>
    <xf numFmtId="164" fontId="30" fillId="0" borderId="0" xfId="1" applyFont="1" applyBorder="1" applyAlignment="1">
      <alignment horizontal="center"/>
    </xf>
    <xf numFmtId="164" fontId="30" fillId="0" borderId="41" xfId="1" applyFont="1" applyBorder="1" applyAlignment="1">
      <alignment horizontal="center"/>
    </xf>
    <xf numFmtId="164" fontId="23" fillId="0" borderId="42" xfId="1" applyFont="1" applyBorder="1" applyAlignment="1">
      <alignment horizontal="right" vertical="center"/>
    </xf>
    <xf numFmtId="164" fontId="21" fillId="0" borderId="0" xfId="5" applyFont="1" applyFill="1" applyBorder="1"/>
    <xf numFmtId="164" fontId="21" fillId="0" borderId="1" xfId="5" applyFont="1" applyFill="1" applyBorder="1"/>
    <xf numFmtId="0" fontId="22" fillId="0" borderId="1" xfId="3" applyFont="1" applyBorder="1"/>
    <xf numFmtId="0" fontId="28" fillId="10" borderId="0" xfId="0" applyFont="1" applyFill="1"/>
    <xf numFmtId="0" fontId="28" fillId="9" borderId="0" xfId="0" applyFont="1" applyFill="1"/>
    <xf numFmtId="0" fontId="28" fillId="0" borderId="0" xfId="0" applyFont="1" applyAlignment="1">
      <alignment vertical="center"/>
    </xf>
    <xf numFmtId="0" fontId="28" fillId="11" borderId="0" xfId="0" applyFont="1" applyFill="1"/>
    <xf numFmtId="164" fontId="22" fillId="0" borderId="0" xfId="5" applyFont="1" applyFill="1" applyBorder="1"/>
    <xf numFmtId="0" fontId="9" fillId="0" borderId="0" xfId="0" applyFont="1" applyAlignment="1">
      <alignment horizontal="left"/>
    </xf>
    <xf numFmtId="0" fontId="9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left"/>
    </xf>
    <xf numFmtId="164" fontId="30" fillId="0" borderId="41" xfId="1" applyFont="1" applyFill="1" applyBorder="1" applyAlignment="1">
      <alignment horizontal="center"/>
    </xf>
    <xf numFmtId="10" fontId="28" fillId="0" borderId="0" xfId="2" applyNumberFormat="1" applyFont="1" applyBorder="1"/>
    <xf numFmtId="0" fontId="0" fillId="0" borderId="37" xfId="0" applyBorder="1"/>
    <xf numFmtId="164" fontId="29" fillId="0" borderId="47" xfId="1" applyFont="1" applyBorder="1"/>
    <xf numFmtId="0" fontId="28" fillId="0" borderId="43" xfId="0" applyFont="1" applyBorder="1"/>
    <xf numFmtId="0" fontId="29" fillId="0" borderId="43" xfId="0" applyFont="1" applyBorder="1"/>
    <xf numFmtId="0" fontId="0" fillId="0" borderId="36" xfId="0" applyBorder="1"/>
    <xf numFmtId="0" fontId="38" fillId="0" borderId="0" xfId="0" applyFont="1" applyAlignment="1">
      <alignment horizontal="right"/>
    </xf>
    <xf numFmtId="0" fontId="23" fillId="0" borderId="40" xfId="1" applyNumberFormat="1" applyFont="1" applyBorder="1" applyAlignment="1">
      <alignment horizontal="center"/>
    </xf>
    <xf numFmtId="0" fontId="39" fillId="0" borderId="37" xfId="0" applyFont="1" applyBorder="1"/>
    <xf numFmtId="0" fontId="39" fillId="0" borderId="36" xfId="0" applyFont="1" applyBorder="1"/>
    <xf numFmtId="0" fontId="39" fillId="0" borderId="0" xfId="0" applyFont="1"/>
    <xf numFmtId="0" fontId="40" fillId="0" borderId="0" xfId="0" applyFont="1" applyAlignment="1">
      <alignment horizontal="right"/>
    </xf>
    <xf numFmtId="164" fontId="40" fillId="0" borderId="0" xfId="0" applyNumberFormat="1" applyFont="1"/>
    <xf numFmtId="164" fontId="40" fillId="0" borderId="51" xfId="0" applyNumberFormat="1" applyFont="1" applyBorder="1"/>
    <xf numFmtId="164" fontId="40" fillId="0" borderId="52" xfId="0" applyNumberFormat="1" applyFont="1" applyBorder="1"/>
    <xf numFmtId="164" fontId="39" fillId="0" borderId="0" xfId="1" applyFont="1"/>
    <xf numFmtId="164" fontId="39" fillId="0" borderId="0" xfId="1" applyFont="1" applyBorder="1"/>
    <xf numFmtId="0" fontId="39" fillId="0" borderId="2" xfId="0" applyFont="1" applyBorder="1"/>
    <xf numFmtId="164" fontId="39" fillId="0" borderId="2" xfId="1" applyFont="1" applyBorder="1"/>
    <xf numFmtId="164" fontId="39" fillId="0" borderId="0" xfId="1" applyFont="1" applyBorder="1" applyAlignment="1"/>
    <xf numFmtId="0" fontId="39" fillId="0" borderId="41" xfId="0" applyFont="1" applyBorder="1"/>
    <xf numFmtId="0" fontId="38" fillId="0" borderId="49" xfId="0" applyFont="1" applyBorder="1" applyAlignment="1">
      <alignment horizontal="right"/>
    </xf>
    <xf numFmtId="0" fontId="38" fillId="0" borderId="48" xfId="0" applyFont="1" applyBorder="1" applyAlignment="1">
      <alignment horizontal="right"/>
    </xf>
    <xf numFmtId="0" fontId="42" fillId="0" borderId="0" xfId="0" applyFont="1"/>
    <xf numFmtId="0" fontId="43" fillId="0" borderId="0" xfId="0" applyFont="1"/>
    <xf numFmtId="0" fontId="44" fillId="0" borderId="0" xfId="0" applyFont="1"/>
    <xf numFmtId="164" fontId="43" fillId="0" borderId="37" xfId="1" applyFont="1" applyBorder="1"/>
    <xf numFmtId="164" fontId="36" fillId="0" borderId="53" xfId="1" applyFont="1" applyBorder="1"/>
    <xf numFmtId="14" fontId="45" fillId="0" borderId="15" xfId="4" applyNumberFormat="1" applyFont="1" applyBorder="1"/>
    <xf numFmtId="0" fontId="45" fillId="0" borderId="15" xfId="4" applyFont="1" applyBorder="1"/>
    <xf numFmtId="164" fontId="46" fillId="0" borderId="16" xfId="5" applyFont="1" applyFill="1" applyBorder="1"/>
    <xf numFmtId="165" fontId="45" fillId="0" borderId="16" xfId="5" applyNumberFormat="1" applyFont="1" applyFill="1" applyBorder="1"/>
    <xf numFmtId="165" fontId="45" fillId="0" borderId="15" xfId="5" applyNumberFormat="1" applyFont="1" applyFill="1" applyBorder="1"/>
    <xf numFmtId="165" fontId="46" fillId="0" borderId="17" xfId="5" applyNumberFormat="1" applyFont="1" applyFill="1" applyBorder="1"/>
    <xf numFmtId="164" fontId="45" fillId="0" borderId="16" xfId="5" applyFont="1" applyFill="1" applyBorder="1"/>
    <xf numFmtId="164" fontId="45" fillId="0" borderId="15" xfId="5" applyFont="1" applyFill="1" applyBorder="1"/>
    <xf numFmtId="164" fontId="46" fillId="0" borderId="17" xfId="5" applyFont="1" applyFill="1" applyBorder="1"/>
    <xf numFmtId="164" fontId="46" fillId="0" borderId="10" xfId="1" applyFont="1" applyBorder="1"/>
    <xf numFmtId="0" fontId="0" fillId="12" borderId="0" xfId="0" applyFill="1"/>
    <xf numFmtId="0" fontId="9" fillId="12" borderId="0" xfId="4" applyFont="1" applyFill="1" applyAlignment="1">
      <alignment horizontal="center"/>
    </xf>
    <xf numFmtId="0" fontId="3" fillId="12" borderId="0" xfId="4" applyFill="1"/>
    <xf numFmtId="169" fontId="46" fillId="0" borderId="10" xfId="5" applyNumberFormat="1" applyFont="1" applyBorder="1"/>
    <xf numFmtId="168" fontId="46" fillId="0" borderId="10" xfId="5" applyNumberFormat="1" applyFont="1" applyBorder="1"/>
    <xf numFmtId="14" fontId="14" fillId="0" borderId="18" xfId="4" applyNumberFormat="1" applyFont="1" applyBorder="1"/>
    <xf numFmtId="0" fontId="14" fillId="0" borderId="18" xfId="4" applyFont="1" applyBorder="1"/>
    <xf numFmtId="164" fontId="49" fillId="0" borderId="19" xfId="5" applyFont="1" applyFill="1" applyBorder="1"/>
    <xf numFmtId="165" fontId="14" fillId="0" borderId="19" xfId="5" applyNumberFormat="1" applyFont="1" applyFill="1" applyBorder="1"/>
    <xf numFmtId="165" fontId="49" fillId="0" borderId="20" xfId="5" applyNumberFormat="1" applyFont="1" applyFill="1" applyBorder="1"/>
    <xf numFmtId="164" fontId="14" fillId="0" borderId="19" xfId="5" applyFont="1" applyFill="1" applyBorder="1"/>
    <xf numFmtId="164" fontId="49" fillId="0" borderId="20" xfId="5" applyFont="1" applyFill="1" applyBorder="1"/>
    <xf numFmtId="164" fontId="49" fillId="0" borderId="18" xfId="1" applyFont="1" applyBorder="1"/>
    <xf numFmtId="0" fontId="24" fillId="0" borderId="18" xfId="4" applyFont="1" applyBorder="1"/>
    <xf numFmtId="168" fontId="12" fillId="0" borderId="18" xfId="5" applyNumberFormat="1" applyFont="1" applyBorder="1"/>
    <xf numFmtId="164" fontId="45" fillId="0" borderId="16" xfId="1" applyFont="1" applyFill="1" applyBorder="1"/>
    <xf numFmtId="164" fontId="45" fillId="0" borderId="15" xfId="1" applyFont="1" applyFill="1" applyBorder="1"/>
    <xf numFmtId="164" fontId="46" fillId="0" borderId="17" xfId="1" applyFont="1" applyFill="1" applyBorder="1"/>
    <xf numFmtId="164" fontId="13" fillId="0" borderId="19" xfId="1" applyFont="1" applyFill="1" applyBorder="1"/>
    <xf numFmtId="164" fontId="14" fillId="0" borderId="18" xfId="1" applyFont="1" applyFill="1" applyBorder="1"/>
    <xf numFmtId="164" fontId="13" fillId="0" borderId="21" xfId="1" applyFont="1" applyFill="1" applyBorder="1"/>
    <xf numFmtId="164" fontId="14" fillId="0" borderId="22" xfId="1" applyFont="1" applyFill="1" applyBorder="1"/>
    <xf numFmtId="165" fontId="46" fillId="0" borderId="20" xfId="5" applyNumberFormat="1" applyFont="1" applyFill="1" applyBorder="1"/>
    <xf numFmtId="165" fontId="46" fillId="0" borderId="23" xfId="5" applyNumberFormat="1" applyFont="1" applyFill="1" applyBorder="1"/>
    <xf numFmtId="165" fontId="50" fillId="0" borderId="25" xfId="5" applyNumberFormat="1" applyFont="1" applyFill="1" applyBorder="1" applyAlignment="1">
      <alignment vertical="top"/>
    </xf>
    <xf numFmtId="164" fontId="46" fillId="0" borderId="20" xfId="1" applyFont="1" applyFill="1" applyBorder="1"/>
    <xf numFmtId="164" fontId="46" fillId="0" borderId="23" xfId="1" applyFont="1" applyFill="1" applyBorder="1"/>
    <xf numFmtId="164" fontId="50" fillId="0" borderId="26" xfId="5" applyFont="1" applyFill="1" applyBorder="1" applyAlignment="1">
      <alignment vertical="top"/>
    </xf>
    <xf numFmtId="164" fontId="46" fillId="0" borderId="20" xfId="5" applyFont="1" applyFill="1" applyBorder="1"/>
    <xf numFmtId="164" fontId="46" fillId="0" borderId="23" xfId="5" applyFont="1" applyFill="1" applyBorder="1"/>
    <xf numFmtId="168" fontId="9" fillId="0" borderId="26" xfId="5" applyNumberFormat="1" applyFont="1" applyBorder="1" applyAlignment="1">
      <alignment vertical="top"/>
    </xf>
    <xf numFmtId="0" fontId="5" fillId="0" borderId="0" xfId="0" applyFont="1"/>
    <xf numFmtId="0" fontId="25" fillId="0" borderId="0" xfId="0" applyFont="1"/>
    <xf numFmtId="164" fontId="51" fillId="0" borderId="0" xfId="0" applyNumberFormat="1" applyFont="1"/>
    <xf numFmtId="164" fontId="51" fillId="0" borderId="1" xfId="0" applyNumberFormat="1" applyFont="1" applyBorder="1"/>
    <xf numFmtId="164" fontId="51" fillId="0" borderId="54" xfId="0" applyNumberFormat="1" applyFont="1" applyBorder="1"/>
    <xf numFmtId="0" fontId="51" fillId="0" borderId="0" xfId="0" applyFont="1"/>
    <xf numFmtId="0" fontId="52" fillId="0" borderId="0" xfId="0" applyFont="1"/>
    <xf numFmtId="164" fontId="12" fillId="0" borderId="20" xfId="1" applyFont="1" applyFill="1" applyBorder="1"/>
    <xf numFmtId="164" fontId="12" fillId="0" borderId="23" xfId="1" applyFont="1" applyFill="1" applyBorder="1"/>
    <xf numFmtId="164" fontId="15" fillId="0" borderId="24" xfId="1" applyFont="1" applyFill="1" applyBorder="1" applyAlignment="1">
      <alignment vertical="top"/>
    </xf>
    <xf numFmtId="164" fontId="16" fillId="0" borderId="24" xfId="1" applyFont="1" applyFill="1" applyBorder="1" applyAlignment="1">
      <alignment vertical="top"/>
    </xf>
    <xf numFmtId="164" fontId="9" fillId="0" borderId="26" xfId="1" applyFont="1" applyFill="1" applyBorder="1" applyAlignment="1">
      <alignment vertical="top"/>
    </xf>
    <xf numFmtId="164" fontId="46" fillId="0" borderId="16" xfId="1" applyFont="1" applyFill="1" applyBorder="1"/>
    <xf numFmtId="164" fontId="12" fillId="0" borderId="19" xfId="1" applyFont="1" applyFill="1" applyBorder="1"/>
    <xf numFmtId="164" fontId="50" fillId="0" borderId="26" xfId="1" applyFont="1" applyFill="1" applyBorder="1" applyAlignment="1">
      <alignment vertical="top"/>
    </xf>
    <xf numFmtId="164" fontId="28" fillId="0" borderId="0" xfId="2" applyNumberFormat="1" applyFont="1" applyBorder="1"/>
    <xf numFmtId="164" fontId="51" fillId="6" borderId="0" xfId="0" applyNumberFormat="1" applyFont="1" applyFill="1"/>
    <xf numFmtId="164" fontId="51" fillId="6" borderId="1" xfId="0" applyNumberFormat="1" applyFont="1" applyFill="1" applyBorder="1"/>
    <xf numFmtId="164" fontId="51" fillId="6" borderId="54" xfId="0" applyNumberFormat="1" applyFont="1" applyFill="1" applyBorder="1"/>
    <xf numFmtId="0" fontId="0" fillId="0" borderId="0" xfId="0" applyAlignment="1">
      <alignment vertical="center"/>
    </xf>
    <xf numFmtId="164" fontId="28" fillId="0" borderId="55" xfId="1" applyFont="1" applyBorder="1"/>
    <xf numFmtId="0" fontId="40" fillId="0" borderId="0" xfId="0" applyFont="1"/>
    <xf numFmtId="164" fontId="28" fillId="0" borderId="55" xfId="1" applyFont="1" applyFill="1" applyBorder="1"/>
    <xf numFmtId="0" fontId="22" fillId="0" borderId="0" xfId="0" applyFont="1" applyAlignment="1">
      <alignment horizontal="left"/>
    </xf>
    <xf numFmtId="0" fontId="53" fillId="0" borderId="8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0" fillId="0" borderId="3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10" borderId="27" xfId="0" applyFill="1" applyBorder="1"/>
    <xf numFmtId="0" fontId="0" fillId="10" borderId="29" xfId="0" applyFill="1" applyBorder="1"/>
    <xf numFmtId="0" fontId="0" fillId="10" borderId="30" xfId="0" applyFill="1" applyBorder="1"/>
    <xf numFmtId="0" fontId="0" fillId="10" borderId="31" xfId="0" applyFill="1" applyBorder="1"/>
    <xf numFmtId="0" fontId="0" fillId="9" borderId="27" xfId="0" applyFill="1" applyBorder="1"/>
    <xf numFmtId="0" fontId="0" fillId="9" borderId="29" xfId="0" applyFill="1" applyBorder="1"/>
    <xf numFmtId="0" fontId="0" fillId="9" borderId="30" xfId="0" applyFill="1" applyBorder="1"/>
    <xf numFmtId="0" fontId="0" fillId="9" borderId="31" xfId="0" applyFill="1" applyBorder="1"/>
    <xf numFmtId="0" fontId="0" fillId="6" borderId="27" xfId="0" applyFill="1" applyBorder="1"/>
    <xf numFmtId="0" fontId="0" fillId="6" borderId="29" xfId="0" applyFill="1" applyBorder="1"/>
    <xf numFmtId="0" fontId="0" fillId="6" borderId="30" xfId="0" applyFill="1" applyBorder="1"/>
    <xf numFmtId="0" fontId="0" fillId="6" borderId="31" xfId="0" applyFill="1" applyBorder="1"/>
    <xf numFmtId="0" fontId="0" fillId="3" borderId="27" xfId="0" applyFill="1" applyBorder="1"/>
    <xf numFmtId="0" fontId="0" fillId="3" borderId="29" xfId="0" applyFill="1" applyBorder="1"/>
    <xf numFmtId="0" fontId="19" fillId="3" borderId="4" xfId="0" applyFont="1" applyFill="1" applyBorder="1"/>
    <xf numFmtId="0" fontId="17" fillId="3" borderId="7" xfId="0" applyFont="1" applyFill="1" applyBorder="1"/>
    <xf numFmtId="0" fontId="0" fillId="3" borderId="30" xfId="0" applyFill="1" applyBorder="1"/>
    <xf numFmtId="0" fontId="0" fillId="3" borderId="31" xfId="0" applyFill="1" applyBorder="1"/>
    <xf numFmtId="0" fontId="0" fillId="0" borderId="0" xfId="0" applyAlignment="1">
      <alignment horizontal="left"/>
    </xf>
    <xf numFmtId="0" fontId="0" fillId="9" borderId="28" xfId="0" applyFill="1" applyBorder="1"/>
    <xf numFmtId="0" fontId="0" fillId="9" borderId="4" xfId="0" applyFill="1" applyBorder="1"/>
    <xf numFmtId="0" fontId="0" fillId="9" borderId="0" xfId="0" applyFill="1"/>
    <xf numFmtId="0" fontId="0" fillId="9" borderId="7" xfId="0" applyFill="1" applyBorder="1"/>
    <xf numFmtId="0" fontId="2" fillId="9" borderId="0" xfId="0" applyFont="1" applyFill="1"/>
    <xf numFmtId="0" fontId="2" fillId="9" borderId="8" xfId="0" applyFont="1" applyFill="1" applyBorder="1"/>
    <xf numFmtId="0" fontId="2" fillId="9" borderId="9" xfId="0" applyFont="1" applyFill="1" applyBorder="1"/>
    <xf numFmtId="0" fontId="2" fillId="9" borderId="11" xfId="0" applyFont="1" applyFill="1" applyBorder="1"/>
    <xf numFmtId="0" fontId="2" fillId="9" borderId="12" xfId="0" applyFont="1" applyFill="1" applyBorder="1"/>
    <xf numFmtId="0" fontId="0" fillId="9" borderId="14" xfId="0" applyFill="1" applyBorder="1" applyAlignment="1">
      <alignment horizontal="center"/>
    </xf>
    <xf numFmtId="164" fontId="0" fillId="9" borderId="14" xfId="1" applyFont="1" applyFill="1" applyBorder="1"/>
    <xf numFmtId="0" fontId="0" fillId="9" borderId="14" xfId="0" applyFill="1" applyBorder="1"/>
    <xf numFmtId="0" fontId="0" fillId="9" borderId="13" xfId="0" applyFill="1" applyBorder="1"/>
    <xf numFmtId="0" fontId="0" fillId="9" borderId="2" xfId="0" applyFill="1" applyBorder="1"/>
    <xf numFmtId="164" fontId="0" fillId="9" borderId="13" xfId="1" applyFont="1" applyFill="1" applyBorder="1"/>
    <xf numFmtId="164" fontId="2" fillId="9" borderId="0" xfId="1" applyFont="1" applyFill="1" applyBorder="1"/>
    <xf numFmtId="164" fontId="0" fillId="9" borderId="0" xfId="1" applyFont="1" applyFill="1" applyBorder="1"/>
    <xf numFmtId="0" fontId="0" fillId="0" borderId="0" xfId="0" applyAlignment="1">
      <alignment horizontal="center" vertical="center"/>
    </xf>
    <xf numFmtId="0" fontId="0" fillId="0" borderId="11" xfId="0" applyBorder="1"/>
    <xf numFmtId="0" fontId="0" fillId="13" borderId="27" xfId="0" applyFill="1" applyBorder="1"/>
    <xf numFmtId="0" fontId="0" fillId="13" borderId="29" xfId="0" applyFill="1" applyBorder="1"/>
    <xf numFmtId="0" fontId="0" fillId="13" borderId="30" xfId="0" applyFill="1" applyBorder="1"/>
    <xf numFmtId="0" fontId="0" fillId="13" borderId="31" xfId="0" applyFill="1" applyBorder="1"/>
    <xf numFmtId="164" fontId="2" fillId="0" borderId="14" xfId="1" applyFont="1" applyBorder="1"/>
    <xf numFmtId="164" fontId="2" fillId="0" borderId="8" xfId="1" applyFont="1" applyBorder="1"/>
    <xf numFmtId="164" fontId="2" fillId="0" borderId="13" xfId="1" applyFont="1" applyBorder="1"/>
    <xf numFmtId="164" fontId="2" fillId="9" borderId="14" xfId="1" applyFont="1" applyFill="1" applyBorder="1"/>
    <xf numFmtId="164" fontId="2" fillId="9" borderId="8" xfId="1" applyFont="1" applyFill="1" applyBorder="1"/>
    <xf numFmtId="164" fontId="2" fillId="9" borderId="13" xfId="1" applyFont="1" applyFill="1" applyBorder="1"/>
    <xf numFmtId="0" fontId="0" fillId="11" borderId="27" xfId="0" applyFill="1" applyBorder="1"/>
    <xf numFmtId="0" fontId="0" fillId="11" borderId="29" xfId="0" applyFill="1" applyBorder="1"/>
    <xf numFmtId="0" fontId="0" fillId="11" borderId="30" xfId="0" applyFill="1" applyBorder="1"/>
    <xf numFmtId="0" fontId="0" fillId="11" borderId="31" xfId="0" applyFill="1" applyBorder="1"/>
    <xf numFmtId="166" fontId="0" fillId="0" borderId="14" xfId="1" applyNumberFormat="1" applyFont="1" applyBorder="1"/>
    <xf numFmtId="167" fontId="0" fillId="0" borderId="14" xfId="1" applyNumberFormat="1" applyFont="1" applyBorder="1"/>
    <xf numFmtId="0" fontId="4" fillId="0" borderId="0" xfId="0" applyFont="1" applyAlignment="1">
      <alignment horizontal="center"/>
    </xf>
    <xf numFmtId="0" fontId="25" fillId="0" borderId="7" xfId="0" applyFont="1" applyBorder="1"/>
    <xf numFmtId="164" fontId="28" fillId="0" borderId="49" xfId="1" applyFont="1" applyBorder="1"/>
    <xf numFmtId="0" fontId="23" fillId="0" borderId="36" xfId="0" applyFont="1" applyBorder="1" applyAlignment="1">
      <alignment horizontal="center"/>
    </xf>
    <xf numFmtId="164" fontId="36" fillId="0" borderId="56" xfId="1" applyFont="1" applyBorder="1"/>
    <xf numFmtId="164" fontId="23" fillId="0" borderId="0" xfId="1" applyFont="1" applyBorder="1"/>
    <xf numFmtId="164" fontId="29" fillId="0" borderId="0" xfId="1" applyFont="1"/>
    <xf numFmtId="43" fontId="29" fillId="0" borderId="0" xfId="0" applyNumberFormat="1" applyFont="1"/>
    <xf numFmtId="164" fontId="21" fillId="0" borderId="0" xfId="1" applyFont="1" applyFill="1" applyBorder="1"/>
    <xf numFmtId="164" fontId="21" fillId="0" borderId="1" xfId="1" applyFont="1" applyFill="1" applyBorder="1"/>
    <xf numFmtId="0" fontId="56" fillId="0" borderId="0" xfId="0" applyFont="1" applyAlignment="1">
      <alignment horizontal="center" vertical="center" wrapText="1"/>
    </xf>
    <xf numFmtId="0" fontId="29" fillId="0" borderId="1" xfId="0" applyFont="1" applyBorder="1"/>
    <xf numFmtId="164" fontId="28" fillId="0" borderId="49" xfId="1" applyFont="1" applyFill="1" applyBorder="1"/>
    <xf numFmtId="0" fontId="21" fillId="0" borderId="0" xfId="0" applyFont="1" applyAlignment="1">
      <alignment horizontal="left"/>
    </xf>
    <xf numFmtId="0" fontId="40" fillId="0" borderId="33" xfId="0" applyFont="1" applyBorder="1" applyAlignment="1">
      <alignment horizontal="center" vertical="center" wrapText="1"/>
    </xf>
    <xf numFmtId="4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54" xfId="1" applyFont="1" applyBorder="1"/>
    <xf numFmtId="0" fontId="0" fillId="0" borderId="33" xfId="0" applyBorder="1"/>
    <xf numFmtId="17" fontId="0" fillId="0" borderId="33" xfId="0" applyNumberFormat="1" applyBorder="1" applyAlignment="1">
      <alignment horizontal="center"/>
    </xf>
    <xf numFmtId="164" fontId="0" fillId="0" borderId="33" xfId="1" applyFont="1" applyBorder="1"/>
    <xf numFmtId="17" fontId="0" fillId="0" borderId="5" xfId="0" applyNumberFormat="1" applyBorder="1" applyAlignment="1">
      <alignment horizontal="center"/>
    </xf>
    <xf numFmtId="164" fontId="2" fillId="0" borderId="33" xfId="0" applyNumberFormat="1" applyFont="1" applyBorder="1"/>
    <xf numFmtId="10" fontId="2" fillId="0" borderId="33" xfId="0" applyNumberFormat="1" applyFont="1" applyBorder="1"/>
    <xf numFmtId="164" fontId="2" fillId="3" borderId="0" xfId="1" applyFont="1" applyFill="1"/>
    <xf numFmtId="0" fontId="2" fillId="0" borderId="0" xfId="0" applyFont="1" applyAlignment="1">
      <alignment horizontal="center" vertical="center" wrapText="1"/>
    </xf>
    <xf numFmtId="43" fontId="2" fillId="3" borderId="0" xfId="0" applyNumberFormat="1" applyFont="1" applyFill="1"/>
    <xf numFmtId="164" fontId="57" fillId="0" borderId="0" xfId="1" applyFont="1"/>
    <xf numFmtId="164" fontId="2" fillId="9" borderId="0" xfId="1" applyFont="1" applyFill="1"/>
    <xf numFmtId="164" fontId="2" fillId="9" borderId="0" xfId="0" applyNumberFormat="1" applyFont="1" applyFill="1"/>
    <xf numFmtId="0" fontId="21" fillId="0" borderId="36" xfId="0" applyFont="1" applyBorder="1"/>
    <xf numFmtId="164" fontId="55" fillId="0" borderId="37" xfId="1" applyFont="1" applyFill="1" applyBorder="1" applyAlignment="1">
      <alignment horizontal="center"/>
    </xf>
    <xf numFmtId="164" fontId="0" fillId="0" borderId="57" xfId="1" applyFont="1" applyBorder="1"/>
    <xf numFmtId="164" fontId="0" fillId="0" borderId="58" xfId="1" applyFont="1" applyBorder="1"/>
    <xf numFmtId="0" fontId="28" fillId="9" borderId="36" xfId="0" applyFont="1" applyFill="1" applyBorder="1"/>
    <xf numFmtId="164" fontId="28" fillId="9" borderId="0" xfId="1" applyFont="1" applyFill="1" applyBorder="1"/>
    <xf numFmtId="164" fontId="30" fillId="9" borderId="37" xfId="1" applyFont="1" applyFill="1" applyBorder="1" applyAlignment="1">
      <alignment horizontal="center"/>
    </xf>
    <xf numFmtId="14" fontId="45" fillId="0" borderId="15" xfId="4" applyNumberFormat="1" applyFont="1" applyBorder="1" applyAlignment="1">
      <alignment horizontal="center"/>
    </xf>
    <xf numFmtId="14" fontId="14" fillId="0" borderId="18" xfId="4" applyNumberFormat="1" applyFont="1" applyBorder="1" applyAlignment="1">
      <alignment horizontal="center"/>
    </xf>
    <xf numFmtId="0" fontId="14" fillId="0" borderId="18" xfId="4" applyFont="1" applyBorder="1" applyAlignment="1">
      <alignment horizontal="center"/>
    </xf>
    <xf numFmtId="0" fontId="0" fillId="9" borderId="27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64" fontId="2" fillId="0" borderId="8" xfId="1" applyFont="1" applyBorder="1" applyAlignment="1">
      <alignment horizontal="center" vertical="center"/>
    </xf>
    <xf numFmtId="164" fontId="2" fillId="0" borderId="13" xfId="1" applyFont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8" fillId="0" borderId="27" xfId="0" applyFont="1" applyBorder="1"/>
    <xf numFmtId="0" fontId="9" fillId="0" borderId="0" xfId="0" applyFont="1"/>
    <xf numFmtId="0" fontId="58" fillId="0" borderId="0" xfId="0" applyFont="1"/>
    <xf numFmtId="0" fontId="60" fillId="0" borderId="0" xfId="0" applyFont="1" applyAlignment="1">
      <alignment horizontal="right" vertical="center"/>
    </xf>
    <xf numFmtId="0" fontId="60" fillId="0" borderId="0" xfId="0" applyFont="1"/>
    <xf numFmtId="0" fontId="9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18" xfId="0" applyBorder="1"/>
    <xf numFmtId="0" fontId="0" fillId="0" borderId="32" xfId="0" applyBorder="1"/>
    <xf numFmtId="0" fontId="0" fillId="0" borderId="20" xfId="0" applyBorder="1"/>
    <xf numFmtId="0" fontId="0" fillId="0" borderId="19" xfId="0" applyBorder="1"/>
    <xf numFmtId="0" fontId="9" fillId="0" borderId="9" xfId="0" applyFont="1" applyBorder="1"/>
    <xf numFmtId="0" fontId="9" fillId="0" borderId="12" xfId="0" applyFont="1" applyBorder="1"/>
    <xf numFmtId="0" fontId="61" fillId="0" borderId="9" xfId="0" applyFont="1" applyBorder="1" applyAlignment="1">
      <alignment horizontal="center" vertical="center"/>
    </xf>
    <xf numFmtId="0" fontId="61" fillId="0" borderId="8" xfId="0" applyFont="1" applyBorder="1" applyAlignment="1">
      <alignment horizontal="center" vertical="center"/>
    </xf>
    <xf numFmtId="0" fontId="61" fillId="0" borderId="12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/>
    </xf>
    <xf numFmtId="0" fontId="61" fillId="0" borderId="14" xfId="0" applyFont="1" applyBorder="1"/>
    <xf numFmtId="0" fontId="61" fillId="0" borderId="0" xfId="0" applyFont="1"/>
    <xf numFmtId="0" fontId="61" fillId="0" borderId="7" xfId="0" applyFont="1" applyBorder="1"/>
    <xf numFmtId="0" fontId="61" fillId="0" borderId="27" xfId="0" applyFont="1" applyBorder="1" applyAlignment="1">
      <alignment horizontal="center"/>
    </xf>
    <xf numFmtId="0" fontId="61" fillId="0" borderId="10" xfId="0" applyFont="1" applyBorder="1" applyAlignment="1">
      <alignment horizontal="center"/>
    </xf>
    <xf numFmtId="164" fontId="61" fillId="0" borderId="28" xfId="1" applyFont="1" applyBorder="1"/>
    <xf numFmtId="164" fontId="61" fillId="0" borderId="10" xfId="1" applyFont="1" applyBorder="1"/>
    <xf numFmtId="164" fontId="62" fillId="0" borderId="60" xfId="0" applyNumberFormat="1" applyFont="1" applyBorder="1"/>
    <xf numFmtId="0" fontId="22" fillId="0" borderId="0" xfId="0" applyFont="1"/>
    <xf numFmtId="164" fontId="29" fillId="0" borderId="41" xfId="1" applyFont="1" applyFill="1" applyBorder="1" applyAlignment="1">
      <alignment horizontal="center"/>
    </xf>
    <xf numFmtId="0" fontId="29" fillId="0" borderId="36" xfId="0" applyFont="1" applyBorder="1" applyAlignment="1">
      <alignment horizontal="right"/>
    </xf>
    <xf numFmtId="0" fontId="31" fillId="0" borderId="36" xfId="0" applyFont="1" applyBorder="1" applyAlignment="1">
      <alignment horizontal="right"/>
    </xf>
    <xf numFmtId="0" fontId="61" fillId="0" borderId="4" xfId="0" applyFon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1" fillId="0" borderId="19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61" fillId="0" borderId="32" xfId="0" applyFont="1" applyBorder="1"/>
    <xf numFmtId="0" fontId="61" fillId="0" borderId="18" xfId="0" applyFont="1" applyBorder="1"/>
    <xf numFmtId="0" fontId="61" fillId="0" borderId="20" xfId="0" applyFont="1" applyBorder="1"/>
    <xf numFmtId="164" fontId="61" fillId="0" borderId="18" xfId="1" applyFont="1" applyBorder="1"/>
    <xf numFmtId="168" fontId="61" fillId="0" borderId="28" xfId="1" applyNumberFormat="1" applyFont="1" applyBorder="1"/>
    <xf numFmtId="168" fontId="61" fillId="0" borderId="32" xfId="0" applyNumberFormat="1" applyFont="1" applyBorder="1"/>
    <xf numFmtId="168" fontId="61" fillId="0" borderId="0" xfId="1" applyNumberFormat="1" applyFont="1" applyBorder="1"/>
    <xf numFmtId="168" fontId="61" fillId="0" borderId="32" xfId="1" applyNumberFormat="1" applyFont="1" applyBorder="1"/>
    <xf numFmtId="164" fontId="21" fillId="0" borderId="1" xfId="1" applyFont="1" applyBorder="1"/>
    <xf numFmtId="0" fontId="22" fillId="0" borderId="36" xfId="3" applyFont="1" applyBorder="1" applyAlignment="1">
      <alignment horizontal="right"/>
    </xf>
    <xf numFmtId="164" fontId="21" fillId="6" borderId="1" xfId="5" applyFont="1" applyFill="1" applyBorder="1"/>
    <xf numFmtId="164" fontId="21" fillId="6" borderId="0" xfId="5" applyFont="1" applyFill="1" applyBorder="1"/>
    <xf numFmtId="0" fontId="29" fillId="14" borderId="36" xfId="0" applyFont="1" applyFill="1" applyBorder="1" applyAlignment="1">
      <alignment horizontal="right"/>
    </xf>
    <xf numFmtId="0" fontId="28" fillId="14" borderId="36" xfId="0" applyFont="1" applyFill="1" applyBorder="1"/>
    <xf numFmtId="0" fontId="29" fillId="14" borderId="36" xfId="0" applyFont="1" applyFill="1" applyBorder="1" applyAlignment="1">
      <alignment horizontal="left"/>
    </xf>
    <xf numFmtId="0" fontId="28" fillId="14" borderId="0" xfId="0" applyFont="1" applyFill="1"/>
    <xf numFmtId="164" fontId="28" fillId="14" borderId="0" xfId="1" applyFont="1" applyFill="1" applyBorder="1"/>
    <xf numFmtId="164" fontId="29" fillId="14" borderId="37" xfId="1" applyFont="1" applyFill="1" applyBorder="1"/>
    <xf numFmtId="0" fontId="21" fillId="14" borderId="0" xfId="0" applyFont="1" applyFill="1"/>
    <xf numFmtId="0" fontId="24" fillId="14" borderId="0" xfId="0" applyFont="1" applyFill="1"/>
    <xf numFmtId="164" fontId="30" fillId="14" borderId="37" xfId="1" applyFont="1" applyFill="1" applyBorder="1" applyAlignment="1">
      <alignment horizontal="center"/>
    </xf>
    <xf numFmtId="0" fontId="29" fillId="14" borderId="0" xfId="0" applyFont="1" applyFill="1"/>
    <xf numFmtId="164" fontId="28" fillId="14" borderId="0" xfId="1" applyFont="1" applyFill="1"/>
    <xf numFmtId="0" fontId="39" fillId="0" borderId="0" xfId="0" applyFont="1" applyAlignment="1">
      <alignment horizontal="center"/>
    </xf>
    <xf numFmtId="0" fontId="39" fillId="0" borderId="28" xfId="0" applyFont="1" applyBorder="1" applyAlignment="1">
      <alignment horizontal="center"/>
    </xf>
    <xf numFmtId="164" fontId="39" fillId="0" borderId="28" xfId="1" applyFont="1" applyBorder="1" applyAlignment="1">
      <alignment horizontal="center"/>
    </xf>
    <xf numFmtId="164" fontId="39" fillId="0" borderId="50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0" fontId="38" fillId="0" borderId="49" xfId="0" applyFont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49" xfId="0" applyFont="1" applyBorder="1" applyAlignment="1">
      <alignment horizontal="center"/>
    </xf>
    <xf numFmtId="0" fontId="34" fillId="0" borderId="0" xfId="1" applyNumberFormat="1" applyFont="1" applyBorder="1" applyAlignment="1">
      <alignment horizontal="center"/>
    </xf>
    <xf numFmtId="0" fontId="34" fillId="0" borderId="0" xfId="1" applyNumberFormat="1" applyFont="1" applyBorder="1" applyAlignment="1">
      <alignment horizontal="center" vertical="center"/>
    </xf>
    <xf numFmtId="0" fontId="34" fillId="0" borderId="35" xfId="1" applyNumberFormat="1" applyFont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37" fillId="0" borderId="45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46" xfId="0" applyFont="1" applyBorder="1" applyAlignment="1">
      <alignment horizontal="center"/>
    </xf>
    <xf numFmtId="0" fontId="38" fillId="0" borderId="48" xfId="0" applyFont="1" applyBorder="1" applyAlignment="1">
      <alignment horizontal="right"/>
    </xf>
    <xf numFmtId="0" fontId="38" fillId="0" borderId="48" xfId="0" applyFont="1" applyBorder="1" applyAlignment="1">
      <alignment horizontal="center"/>
    </xf>
    <xf numFmtId="0" fontId="29" fillId="14" borderId="0" xfId="0" applyFont="1" applyFill="1" applyAlignment="1">
      <alignment horizontal="center"/>
    </xf>
    <xf numFmtId="0" fontId="28" fillId="0" borderId="0" xfId="0" applyFont="1" applyAlignment="1">
      <alignment horizontal="center" vertical="center"/>
    </xf>
    <xf numFmtId="0" fontId="34" fillId="0" borderId="0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164" fontId="28" fillId="0" borderId="0" xfId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3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3" fillId="0" borderId="27" xfId="4" applyBorder="1" applyAlignment="1">
      <alignment horizontal="center"/>
    </xf>
    <xf numFmtId="0" fontId="3" fillId="0" borderId="28" xfId="4" applyBorder="1" applyAlignment="1">
      <alignment horizontal="center"/>
    </xf>
    <xf numFmtId="0" fontId="3" fillId="0" borderId="29" xfId="4" applyBorder="1" applyAlignment="1">
      <alignment horizontal="center"/>
    </xf>
    <xf numFmtId="0" fontId="3" fillId="0" borderId="30" xfId="4" applyBorder="1" applyAlignment="1">
      <alignment horizontal="center"/>
    </xf>
    <xf numFmtId="0" fontId="3" fillId="0" borderId="2" xfId="4" applyBorder="1" applyAlignment="1">
      <alignment horizontal="center"/>
    </xf>
    <xf numFmtId="0" fontId="3" fillId="0" borderId="31" xfId="4" applyBorder="1" applyAlignment="1">
      <alignment horizontal="center"/>
    </xf>
    <xf numFmtId="0" fontId="9" fillId="0" borderId="9" xfId="4" applyFont="1" applyBorder="1" applyAlignment="1">
      <alignment horizontal="center"/>
    </xf>
    <xf numFmtId="0" fontId="9" fillId="0" borderId="11" xfId="4" applyFont="1" applyBorder="1" applyAlignment="1">
      <alignment horizontal="center"/>
    </xf>
    <xf numFmtId="0" fontId="9" fillId="0" borderId="12" xfId="4" applyFont="1" applyBorder="1" applyAlignment="1">
      <alignment horizontal="center"/>
    </xf>
    <xf numFmtId="0" fontId="47" fillId="3" borderId="0" xfId="0" applyFont="1" applyFill="1" applyAlignment="1">
      <alignment horizontal="center"/>
    </xf>
    <xf numFmtId="0" fontId="6" fillId="0" borderId="0" xfId="4" applyFont="1" applyAlignment="1">
      <alignment horizontal="center" vertical="center"/>
    </xf>
    <xf numFmtId="0" fontId="7" fillId="12" borderId="0" xfId="4" applyFont="1" applyFill="1" applyAlignment="1">
      <alignment horizontal="center" vertical="center"/>
    </xf>
    <xf numFmtId="0" fontId="10" fillId="0" borderId="0" xfId="4" applyFont="1" applyAlignment="1">
      <alignment horizontal="center"/>
    </xf>
    <xf numFmtId="0" fontId="9" fillId="0" borderId="10" xfId="4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9" fillId="0" borderId="10" xfId="4" applyFont="1" applyBorder="1" applyAlignment="1">
      <alignment horizontal="center" vertical="center" wrapText="1"/>
    </xf>
    <xf numFmtId="0" fontId="9" fillId="0" borderId="13" xfId="4" applyFont="1" applyBorder="1" applyAlignment="1">
      <alignment horizontal="center" vertical="center" wrapText="1"/>
    </xf>
    <xf numFmtId="0" fontId="9" fillId="0" borderId="10" xfId="4" applyFont="1" applyBorder="1" applyAlignment="1">
      <alignment horizontal="center" wrapText="1"/>
    </xf>
    <xf numFmtId="0" fontId="9" fillId="0" borderId="13" xfId="4" applyFont="1" applyBorder="1" applyAlignment="1">
      <alignment horizontal="center" wrapText="1"/>
    </xf>
    <xf numFmtId="0" fontId="47" fillId="3" borderId="0" xfId="0" applyFont="1" applyFill="1" applyAlignment="1">
      <alignment horizontal="center" vertical="center"/>
    </xf>
    <xf numFmtId="0" fontId="48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26" fillId="6" borderId="4" xfId="0" applyFont="1" applyFill="1" applyBorder="1" applyAlignment="1">
      <alignment horizontal="center"/>
    </xf>
    <xf numFmtId="0" fontId="26" fillId="6" borderId="7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17" fillId="3" borderId="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5" fillId="6" borderId="28" xfId="0" applyFont="1" applyFill="1" applyBorder="1" applyAlignment="1">
      <alignment horizontal="center" vertical="center" wrapText="1"/>
    </xf>
    <xf numFmtId="0" fontId="25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64" fontId="2" fillId="0" borderId="29" xfId="1" applyFont="1" applyBorder="1" applyAlignment="1">
      <alignment horizontal="center"/>
    </xf>
    <xf numFmtId="164" fontId="2" fillId="0" borderId="7" xfId="1" applyFont="1" applyBorder="1" applyAlignment="1">
      <alignment horizontal="center"/>
    </xf>
    <xf numFmtId="164" fontId="2" fillId="0" borderId="10" xfId="1" applyFont="1" applyBorder="1" applyAlignment="1">
      <alignment horizontal="center"/>
    </xf>
    <xf numFmtId="164" fontId="2" fillId="0" borderId="13" xfId="1" applyFont="1" applyBorder="1" applyAlignment="1">
      <alignment horizontal="center"/>
    </xf>
    <xf numFmtId="0" fontId="25" fillId="11" borderId="28" xfId="0" applyFont="1" applyFill="1" applyBorder="1" applyAlignment="1">
      <alignment horizontal="center" wrapText="1"/>
    </xf>
    <xf numFmtId="0" fontId="25" fillId="11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26" fillId="11" borderId="4" xfId="0" applyFont="1" applyFill="1" applyBorder="1" applyAlignment="1">
      <alignment horizontal="center"/>
    </xf>
    <xf numFmtId="0" fontId="26" fillId="11" borderId="7" xfId="0" applyFont="1" applyFill="1" applyBorder="1" applyAlignment="1">
      <alignment horizontal="center"/>
    </xf>
    <xf numFmtId="0" fontId="17" fillId="13" borderId="28" xfId="0" applyFont="1" applyFill="1" applyBorder="1" applyAlignment="1">
      <alignment horizontal="center" vertical="center" wrapText="1"/>
    </xf>
    <xf numFmtId="0" fontId="17" fillId="13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/>
    </xf>
    <xf numFmtId="0" fontId="17" fillId="13" borderId="4" xfId="0" applyFont="1" applyFill="1" applyBorder="1" applyAlignment="1">
      <alignment horizontal="center"/>
    </xf>
    <xf numFmtId="0" fontId="17" fillId="13" borderId="7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26" fillId="13" borderId="4" xfId="0" applyFont="1" applyFill="1" applyBorder="1" applyAlignment="1">
      <alignment horizontal="center"/>
    </xf>
    <xf numFmtId="0" fontId="26" fillId="13" borderId="7" xfId="0" applyFont="1" applyFill="1" applyBorder="1" applyAlignment="1">
      <alignment horizontal="center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17" fillId="10" borderId="4" xfId="0" applyFont="1" applyFill="1" applyBorder="1" applyAlignment="1">
      <alignment horizontal="center"/>
    </xf>
    <xf numFmtId="0" fontId="17" fillId="10" borderId="7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26" fillId="10" borderId="4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17" fontId="17" fillId="10" borderId="4" xfId="0" applyNumberFormat="1" applyFont="1" applyFill="1" applyBorder="1" applyAlignment="1">
      <alignment horizontal="center"/>
    </xf>
    <xf numFmtId="17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27" fillId="8" borderId="0" xfId="0" quotePrefix="1" applyFont="1" applyFill="1" applyAlignment="1">
      <alignment horizontal="center"/>
    </xf>
    <xf numFmtId="0" fontId="17" fillId="10" borderId="0" xfId="0" applyFont="1" applyFill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17" fontId="17" fillId="6" borderId="4" xfId="0" applyNumberFormat="1" applyFont="1" applyFill="1" applyBorder="1" applyAlignment="1">
      <alignment horizontal="center"/>
    </xf>
    <xf numFmtId="0" fontId="17" fillId="10" borderId="28" xfId="0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/>
    </xf>
    <xf numFmtId="0" fontId="17" fillId="9" borderId="4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26" fillId="9" borderId="7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7" fillId="6" borderId="28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" fillId="9" borderId="11" xfId="0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10" borderId="7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25" fillId="6" borderId="28" xfId="0" applyFont="1" applyFill="1" applyBorder="1" applyAlignment="1">
      <alignment horizontal="center" wrapText="1"/>
    </xf>
    <xf numFmtId="0" fontId="25" fillId="6" borderId="0" xfId="0" applyFont="1" applyFill="1" applyAlignment="1">
      <alignment horizontal="center" wrapText="1"/>
    </xf>
    <xf numFmtId="0" fontId="26" fillId="6" borderId="28" xfId="0" applyFont="1" applyFill="1" applyBorder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59" fillId="0" borderId="4" xfId="0" applyFont="1" applyBorder="1" applyAlignment="1">
      <alignment horizontal="center"/>
    </xf>
    <xf numFmtId="0" fontId="59" fillId="0" borderId="0" xfId="0" applyFont="1" applyAlignment="1">
      <alignment horizontal="center"/>
    </xf>
    <xf numFmtId="0" fontId="5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61" fillId="0" borderId="10" xfId="0" applyFont="1" applyBorder="1" applyAlignment="1">
      <alignment horizontal="center" vertical="center"/>
    </xf>
    <xf numFmtId="0" fontId="61" fillId="0" borderId="13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61" fillId="0" borderId="10" xfId="0" applyFont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61" fillId="0" borderId="27" xfId="0" applyFont="1" applyBorder="1" applyAlignment="1">
      <alignment horizontal="center" vertical="center"/>
    </xf>
    <xf numFmtId="0" fontId="61" fillId="0" borderId="29" xfId="0" applyFont="1" applyBorder="1" applyAlignment="1">
      <alignment horizontal="center" vertical="center"/>
    </xf>
    <xf numFmtId="0" fontId="61" fillId="0" borderId="30" xfId="0" applyFont="1" applyBorder="1" applyAlignment="1">
      <alignment horizontal="center" vertical="center"/>
    </xf>
    <xf numFmtId="0" fontId="61" fillId="0" borderId="3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164" fontId="64" fillId="0" borderId="0" xfId="1" applyFont="1"/>
    <xf numFmtId="164" fontId="64" fillId="0" borderId="9" xfId="1" applyFont="1" applyBorder="1" applyAlignment="1">
      <alignment horizontal="center"/>
    </xf>
    <xf numFmtId="164" fontId="64" fillId="0" borderId="12" xfId="1" applyFont="1" applyBorder="1" applyAlignment="1">
      <alignment horizontal="center"/>
    </xf>
    <xf numFmtId="164" fontId="64" fillId="0" borderId="0" xfId="1" applyFont="1" applyAlignment="1">
      <alignment horizontal="center"/>
    </xf>
    <xf numFmtId="164" fontId="64" fillId="0" borderId="4" xfId="1" applyFont="1" applyBorder="1"/>
    <xf numFmtId="164" fontId="64" fillId="0" borderId="7" xfId="1" applyFont="1" applyBorder="1"/>
    <xf numFmtId="164" fontId="64" fillId="0" borderId="8" xfId="1" applyFont="1" applyBorder="1"/>
    <xf numFmtId="164" fontId="64" fillId="0" borderId="27" xfId="1" applyFont="1" applyBorder="1"/>
    <xf numFmtId="164" fontId="64" fillId="0" borderId="29" xfId="1" applyFont="1" applyBorder="1"/>
    <xf numFmtId="164" fontId="64" fillId="0" borderId="30" xfId="1" applyFont="1" applyBorder="1"/>
    <xf numFmtId="164" fontId="64" fillId="0" borderId="31" xfId="1" applyFont="1" applyBorder="1"/>
    <xf numFmtId="164" fontId="64" fillId="0" borderId="12" xfId="1" applyFont="1" applyBorder="1"/>
    <xf numFmtId="164" fontId="64" fillId="0" borderId="27" xfId="1" applyFont="1" applyBorder="1" applyAlignment="1">
      <alignment horizontal="center"/>
    </xf>
    <xf numFmtId="164" fontId="64" fillId="0" borderId="29" xfId="1" applyFont="1" applyBorder="1" applyAlignment="1">
      <alignment horizontal="center"/>
    </xf>
    <xf numFmtId="164" fontId="64" fillId="0" borderId="0" xfId="1" applyFont="1" applyAlignment="1"/>
  </cellXfs>
  <cellStyles count="6">
    <cellStyle name="Millares" xfId="1" builtinId="3"/>
    <cellStyle name="Millares 2" xfId="5" xr:uid="{00000000-0005-0000-0000-000001000000}"/>
    <cellStyle name="Normal" xfId="0" builtinId="0"/>
    <cellStyle name="Normal 2 2" xfId="3" xr:uid="{00000000-0005-0000-0000-000003000000}"/>
    <cellStyle name="Normal 3" xfId="4" xr:uid="{00000000-0005-0000-0000-000004000000}"/>
    <cellStyle name="Porcentaje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NSA%20A&#209;O%202023\I%20SEMESTRE%202023\ASIGNATURAS\COSTOS%20SECTORIALES%20I\CAPITULO%20II%20COSTOS%20SECTORIALES%20I\PLANILLA%20SECTOR%20AGRARIO%20ENE%20FEB%20MAR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LA AGRARIA"/>
      <sheetName val="APLICACION COSTO PLANILLA"/>
      <sheetName val="ASIENTO CONTABLE PLANILLA"/>
      <sheetName val="CAJA CHICA"/>
    </sheetNames>
    <sheetDataSet>
      <sheetData sheetId="0">
        <row r="24">
          <cell r="L24">
            <v>1939.5363750000004</v>
          </cell>
          <cell r="M24">
            <v>1131.59025</v>
          </cell>
          <cell r="N24">
            <v>116.37218249999998</v>
          </cell>
          <cell r="O24">
            <v>2767.5</v>
          </cell>
          <cell r="Q24">
            <v>1968.4437499999999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00"/>
  <sheetViews>
    <sheetView topLeftCell="A40" zoomScale="150" zoomScaleNormal="150" workbookViewId="0">
      <selection activeCell="F13" sqref="F13"/>
    </sheetView>
  </sheetViews>
  <sheetFormatPr baseColWidth="10" defaultRowHeight="15" x14ac:dyDescent="0.25"/>
  <cols>
    <col min="1" max="1" width="1.28515625" customWidth="1"/>
    <col min="2" max="3" width="2.5703125" customWidth="1"/>
    <col min="4" max="4" width="3.5703125" customWidth="1"/>
    <col min="5" max="5" width="4.7109375" customWidth="1"/>
    <col min="6" max="6" width="26.42578125" customWidth="1"/>
    <col min="7" max="7" width="8.7109375" customWidth="1"/>
    <col min="8" max="8" width="9.140625" customWidth="1"/>
    <col min="9" max="9" width="11.140625" customWidth="1"/>
    <col min="10" max="10" width="9.42578125" customWidth="1"/>
    <col min="11" max="11" width="10" customWidth="1"/>
    <col min="12" max="12" width="9.85546875" customWidth="1"/>
  </cols>
  <sheetData>
    <row r="1" spans="2:12" ht="18.75" x14ac:dyDescent="0.3">
      <c r="B1" s="435" t="s">
        <v>572</v>
      </c>
      <c r="C1" s="435"/>
      <c r="D1" s="435"/>
      <c r="E1" s="435"/>
      <c r="F1" s="435"/>
    </row>
    <row r="2" spans="2:12" ht="12" customHeight="1" x14ac:dyDescent="0.25">
      <c r="B2" s="76"/>
      <c r="C2" s="76"/>
      <c r="D2" s="76"/>
      <c r="E2" s="76"/>
      <c r="F2" s="76"/>
      <c r="G2" s="78"/>
      <c r="H2" s="78"/>
      <c r="I2" s="78"/>
      <c r="J2" s="78"/>
      <c r="K2" s="88"/>
      <c r="L2" s="441">
        <v>2</v>
      </c>
    </row>
    <row r="3" spans="2:12" ht="13.5" customHeight="1" x14ac:dyDescent="0.25">
      <c r="B3" s="443" t="s">
        <v>682</v>
      </c>
      <c r="C3" s="443"/>
      <c r="D3" s="443"/>
      <c r="E3" s="443"/>
      <c r="F3" s="443"/>
      <c r="G3" s="443"/>
      <c r="H3" s="443"/>
      <c r="I3" s="443"/>
      <c r="J3" s="443"/>
      <c r="K3" s="443"/>
      <c r="L3" s="441"/>
    </row>
    <row r="4" spans="2:12" ht="11.25" customHeight="1" thickBot="1" x14ac:dyDescent="0.3">
      <c r="B4" s="76"/>
      <c r="C4" s="76"/>
      <c r="D4" s="76"/>
      <c r="E4" s="80"/>
      <c r="F4" s="80"/>
      <c r="G4" s="94"/>
      <c r="H4" s="94"/>
      <c r="I4" s="94"/>
      <c r="J4" s="94"/>
      <c r="K4" s="94"/>
      <c r="L4" s="442"/>
    </row>
    <row r="5" spans="2:12" ht="13.5" customHeight="1" thickBot="1" x14ac:dyDescent="0.3">
      <c r="B5" s="136"/>
      <c r="C5" s="137"/>
      <c r="D5" s="137"/>
      <c r="E5" s="137"/>
      <c r="F5" s="137"/>
      <c r="G5" s="138"/>
      <c r="H5" s="138"/>
      <c r="I5" s="138"/>
      <c r="J5" s="138"/>
      <c r="K5" s="139"/>
      <c r="L5" s="140"/>
    </row>
    <row r="6" spans="2:12" ht="17.25" thickTop="1" x14ac:dyDescent="0.35">
      <c r="B6" s="119"/>
      <c r="C6" s="119"/>
      <c r="D6" s="444" t="s">
        <v>0</v>
      </c>
      <c r="E6" s="445"/>
      <c r="F6" s="445"/>
      <c r="G6" s="445"/>
      <c r="H6" s="445"/>
      <c r="I6" s="445"/>
      <c r="J6" s="446"/>
      <c r="K6" s="130"/>
      <c r="L6" s="130"/>
    </row>
    <row r="7" spans="2:12" x14ac:dyDescent="0.25">
      <c r="B7" s="119"/>
      <c r="C7" s="120">
        <v>10</v>
      </c>
      <c r="D7" s="120" t="s">
        <v>43</v>
      </c>
      <c r="E7" s="76"/>
      <c r="F7" s="76"/>
      <c r="G7" s="78"/>
      <c r="H7" s="78"/>
      <c r="I7" s="78"/>
      <c r="J7" s="78"/>
      <c r="K7" s="129">
        <f>J8+J9</f>
        <v>95200</v>
      </c>
      <c r="L7" s="129"/>
    </row>
    <row r="8" spans="2:12" x14ac:dyDescent="0.25">
      <c r="B8" s="119"/>
      <c r="C8" s="121"/>
      <c r="D8" s="95" t="s">
        <v>1</v>
      </c>
      <c r="E8" s="76"/>
      <c r="F8" s="76"/>
      <c r="G8" s="78"/>
      <c r="H8" s="78"/>
      <c r="I8" s="78"/>
      <c r="J8" s="77">
        <v>32700</v>
      </c>
      <c r="K8" s="129"/>
      <c r="L8" s="129"/>
    </row>
    <row r="9" spans="2:12" x14ac:dyDescent="0.25">
      <c r="B9" s="119"/>
      <c r="C9" s="121"/>
      <c r="D9" s="95" t="s">
        <v>195</v>
      </c>
      <c r="E9" s="76"/>
      <c r="F9" s="76"/>
      <c r="G9" s="78"/>
      <c r="H9" s="78"/>
      <c r="I9" s="78"/>
      <c r="J9" s="78">
        <f>I10</f>
        <v>62500</v>
      </c>
      <c r="K9" s="129"/>
      <c r="L9" s="129"/>
    </row>
    <row r="10" spans="2:12" x14ac:dyDescent="0.25">
      <c r="B10" s="119"/>
      <c r="C10" s="121"/>
      <c r="D10" s="95"/>
      <c r="E10" s="76" t="s">
        <v>196</v>
      </c>
      <c r="F10" s="76"/>
      <c r="G10" s="78"/>
      <c r="H10" s="78"/>
      <c r="I10" s="78">
        <f>H11</f>
        <v>62500</v>
      </c>
      <c r="J10" s="78"/>
      <c r="K10" s="129"/>
      <c r="L10" s="129"/>
    </row>
    <row r="11" spans="2:12" x14ac:dyDescent="0.25">
      <c r="B11" s="119"/>
      <c r="C11" s="121"/>
      <c r="D11" s="95"/>
      <c r="E11" s="76"/>
      <c r="F11" s="76" t="s">
        <v>197</v>
      </c>
      <c r="G11" s="78"/>
      <c r="H11" s="97">
        <f>62500</f>
        <v>62500</v>
      </c>
      <c r="I11" s="97"/>
      <c r="J11" s="97"/>
      <c r="K11" s="129"/>
      <c r="L11" s="129"/>
    </row>
    <row r="12" spans="2:12" x14ac:dyDescent="0.25">
      <c r="B12" s="119"/>
      <c r="C12" s="122">
        <v>12</v>
      </c>
      <c r="D12" s="122" t="s">
        <v>44</v>
      </c>
      <c r="E12" s="76"/>
      <c r="F12" s="76"/>
      <c r="G12" s="78"/>
      <c r="H12" s="78"/>
      <c r="I12" s="78"/>
      <c r="J12" s="78"/>
      <c r="K12" s="129">
        <f>J13</f>
        <v>2251.33</v>
      </c>
      <c r="L12" s="129"/>
    </row>
    <row r="13" spans="2:12" x14ac:dyDescent="0.25">
      <c r="B13" s="119"/>
      <c r="C13" s="122"/>
      <c r="D13" s="95" t="s">
        <v>198</v>
      </c>
      <c r="E13" s="76"/>
      <c r="F13" s="76"/>
      <c r="G13" s="78"/>
      <c r="H13" s="78"/>
      <c r="I13" s="78"/>
      <c r="J13" s="78">
        <f>I14</f>
        <v>2251.33</v>
      </c>
      <c r="K13" s="129"/>
      <c r="L13" s="129"/>
    </row>
    <row r="14" spans="2:12" x14ac:dyDescent="0.25">
      <c r="B14" s="119"/>
      <c r="C14" s="122"/>
      <c r="D14" s="95"/>
      <c r="E14" s="76" t="s">
        <v>199</v>
      </c>
      <c r="F14" s="76"/>
      <c r="G14" s="78"/>
      <c r="H14" s="78"/>
      <c r="I14" s="78">
        <v>2251.33</v>
      </c>
      <c r="J14" s="78"/>
      <c r="K14" s="129"/>
      <c r="L14" s="129"/>
    </row>
    <row r="15" spans="2:12" x14ac:dyDescent="0.25">
      <c r="B15" s="119"/>
      <c r="C15" s="122"/>
      <c r="D15" s="95"/>
      <c r="E15" s="76"/>
      <c r="F15" s="76" t="s">
        <v>744</v>
      </c>
      <c r="G15" s="78"/>
      <c r="H15" s="78">
        <f>G16</f>
        <v>2251.33</v>
      </c>
      <c r="I15" s="78"/>
      <c r="J15" s="78"/>
      <c r="K15" s="129"/>
      <c r="L15" s="129"/>
    </row>
    <row r="16" spans="2:12" x14ac:dyDescent="0.25">
      <c r="B16" s="119"/>
      <c r="C16" s="122"/>
      <c r="D16" s="95"/>
      <c r="E16" s="76"/>
      <c r="F16" s="76" t="s">
        <v>206</v>
      </c>
      <c r="G16" s="97">
        <f>2251.33</f>
        <v>2251.33</v>
      </c>
      <c r="H16" s="97"/>
      <c r="I16" s="97"/>
      <c r="J16" s="97"/>
      <c r="K16" s="129"/>
      <c r="L16" s="129"/>
    </row>
    <row r="17" spans="2:12" x14ac:dyDescent="0.25">
      <c r="B17" s="119"/>
      <c r="C17" s="122">
        <v>14</v>
      </c>
      <c r="D17" s="122" t="s">
        <v>45</v>
      </c>
      <c r="E17" s="76"/>
      <c r="F17" s="76"/>
      <c r="G17" s="78"/>
      <c r="H17" s="78"/>
      <c r="I17" s="78"/>
      <c r="J17" s="78"/>
      <c r="K17" s="129">
        <f>J18+J20</f>
        <v>41000</v>
      </c>
      <c r="L17" s="129"/>
    </row>
    <row r="18" spans="2:12" x14ac:dyDescent="0.25">
      <c r="B18" s="119"/>
      <c r="C18" s="122"/>
      <c r="D18" s="76" t="s">
        <v>200</v>
      </c>
      <c r="E18" s="76"/>
      <c r="F18" s="76"/>
      <c r="G18" s="78"/>
      <c r="H18" s="78"/>
      <c r="I18" s="78"/>
      <c r="J18" s="78">
        <v>1000</v>
      </c>
      <c r="K18" s="129"/>
      <c r="L18" s="129"/>
    </row>
    <row r="19" spans="2:12" x14ac:dyDescent="0.25">
      <c r="B19" s="119"/>
      <c r="C19" s="122"/>
      <c r="D19" s="76"/>
      <c r="E19" s="76" t="s">
        <v>207</v>
      </c>
      <c r="F19" s="76"/>
      <c r="G19" s="78"/>
      <c r="H19" s="78"/>
      <c r="I19" s="78"/>
      <c r="J19" s="78"/>
      <c r="K19" s="129"/>
      <c r="L19" s="129"/>
    </row>
    <row r="20" spans="2:12" x14ac:dyDescent="0.25">
      <c r="B20" s="119"/>
      <c r="C20" s="122"/>
      <c r="D20" s="76" t="s">
        <v>201</v>
      </c>
      <c r="E20" s="76"/>
      <c r="F20" s="76"/>
      <c r="G20" s="78"/>
      <c r="H20" s="78"/>
      <c r="I20" s="78"/>
      <c r="J20" s="78">
        <f>I21</f>
        <v>40000</v>
      </c>
      <c r="K20" s="129"/>
      <c r="L20" s="129"/>
    </row>
    <row r="21" spans="2:12" x14ac:dyDescent="0.25">
      <c r="B21" s="119"/>
      <c r="C21" s="122"/>
      <c r="D21" s="95"/>
      <c r="E21" s="76" t="s">
        <v>202</v>
      </c>
      <c r="F21" s="76"/>
      <c r="G21" s="78"/>
      <c r="H21" s="78"/>
      <c r="I21" s="78">
        <v>40000</v>
      </c>
      <c r="J21" s="78"/>
      <c r="K21" s="129"/>
      <c r="L21" s="129"/>
    </row>
    <row r="22" spans="2:12" x14ac:dyDescent="0.25">
      <c r="B22" s="119"/>
      <c r="C22" s="122"/>
      <c r="D22" s="95"/>
      <c r="E22" s="76"/>
      <c r="F22" s="76" t="s">
        <v>683</v>
      </c>
      <c r="G22" s="78"/>
      <c r="H22" s="78">
        <v>13000</v>
      </c>
      <c r="I22" s="78"/>
      <c r="J22" s="78"/>
      <c r="K22" s="129"/>
      <c r="L22" s="129"/>
    </row>
    <row r="23" spans="2:12" x14ac:dyDescent="0.25">
      <c r="B23" s="119"/>
      <c r="C23" s="122"/>
      <c r="D23" s="95"/>
      <c r="E23" s="76"/>
      <c r="F23" s="76" t="s">
        <v>684</v>
      </c>
      <c r="G23" s="78"/>
      <c r="H23" s="78">
        <v>15000</v>
      </c>
      <c r="I23" s="78"/>
      <c r="J23" s="78"/>
      <c r="K23" s="129"/>
      <c r="L23" s="129"/>
    </row>
    <row r="24" spans="2:12" x14ac:dyDescent="0.25">
      <c r="B24" s="119"/>
      <c r="C24" s="122"/>
      <c r="D24" s="95"/>
      <c r="E24" s="76"/>
      <c r="F24" s="76" t="s">
        <v>685</v>
      </c>
      <c r="G24" s="78"/>
      <c r="H24" s="97">
        <v>12000</v>
      </c>
      <c r="I24" s="97"/>
      <c r="J24" s="97"/>
      <c r="K24" s="129"/>
      <c r="L24" s="129"/>
    </row>
    <row r="25" spans="2:12" x14ac:dyDescent="0.25">
      <c r="B25" s="119"/>
      <c r="C25" s="120">
        <v>21</v>
      </c>
      <c r="D25" s="120" t="s">
        <v>46</v>
      </c>
      <c r="E25" s="76"/>
      <c r="F25" s="76"/>
      <c r="G25" s="78"/>
      <c r="H25" s="78"/>
      <c r="I25" s="78"/>
      <c r="J25" s="78"/>
      <c r="K25" s="129">
        <f>J26</f>
        <v>14200</v>
      </c>
      <c r="L25" s="129"/>
    </row>
    <row r="26" spans="2:12" x14ac:dyDescent="0.25">
      <c r="B26" s="119"/>
      <c r="C26" s="120"/>
      <c r="D26" s="76">
        <v>213</v>
      </c>
      <c r="E26" s="76" t="s">
        <v>2</v>
      </c>
      <c r="F26" s="76"/>
      <c r="G26" s="78"/>
      <c r="H26" s="78"/>
      <c r="I26" s="78"/>
      <c r="J26" s="78">
        <f>I27</f>
        <v>14200</v>
      </c>
      <c r="K26" s="129"/>
      <c r="L26" s="129"/>
    </row>
    <row r="27" spans="2:12" x14ac:dyDescent="0.25">
      <c r="B27" s="119"/>
      <c r="C27" s="120"/>
      <c r="D27" s="76"/>
      <c r="E27" s="76" t="s">
        <v>3</v>
      </c>
      <c r="F27" s="76"/>
      <c r="G27" s="78"/>
      <c r="H27" s="78"/>
      <c r="I27" s="78">
        <f>H28</f>
        <v>14200</v>
      </c>
      <c r="J27" s="78"/>
      <c r="K27" s="129"/>
      <c r="L27" s="129"/>
    </row>
    <row r="28" spans="2:12" x14ac:dyDescent="0.25">
      <c r="B28" s="119"/>
      <c r="C28" s="120"/>
      <c r="D28" s="76"/>
      <c r="E28" s="76"/>
      <c r="F28" s="76" t="s">
        <v>203</v>
      </c>
      <c r="G28" s="78"/>
      <c r="H28" s="78">
        <f>G29+G30</f>
        <v>14200</v>
      </c>
      <c r="I28" s="78"/>
      <c r="J28" s="78"/>
      <c r="K28" s="129"/>
      <c r="L28" s="129"/>
    </row>
    <row r="29" spans="2:12" x14ac:dyDescent="0.25">
      <c r="B29" s="119"/>
      <c r="C29" s="120"/>
      <c r="D29" s="76"/>
      <c r="E29" s="76"/>
      <c r="F29" s="76" t="s">
        <v>208</v>
      </c>
      <c r="G29" s="78">
        <v>7000</v>
      </c>
      <c r="H29" s="78"/>
      <c r="I29" s="78"/>
      <c r="J29" s="78"/>
      <c r="K29" s="129"/>
      <c r="L29" s="129"/>
    </row>
    <row r="30" spans="2:12" x14ac:dyDescent="0.25">
      <c r="B30" s="119"/>
      <c r="C30" s="120"/>
      <c r="D30" s="76"/>
      <c r="E30" s="76"/>
      <c r="F30" s="76" t="s">
        <v>209</v>
      </c>
      <c r="G30" s="97">
        <v>7200</v>
      </c>
      <c r="H30" s="97"/>
      <c r="I30" s="97"/>
      <c r="J30" s="97"/>
      <c r="K30" s="129"/>
      <c r="L30" s="129"/>
    </row>
    <row r="31" spans="2:12" x14ac:dyDescent="0.25">
      <c r="B31" s="119"/>
      <c r="C31" s="120">
        <v>24</v>
      </c>
      <c r="D31" s="120" t="s">
        <v>47</v>
      </c>
      <c r="E31" s="76"/>
      <c r="F31" s="76"/>
      <c r="G31" s="78"/>
      <c r="H31" s="78"/>
      <c r="I31" s="78"/>
      <c r="J31" s="78"/>
      <c r="K31" s="129">
        <f>J32</f>
        <v>2550</v>
      </c>
      <c r="L31" s="129"/>
    </row>
    <row r="32" spans="2:12" x14ac:dyDescent="0.25">
      <c r="B32" s="119"/>
      <c r="C32" s="120"/>
      <c r="D32" s="95" t="s">
        <v>204</v>
      </c>
      <c r="E32" s="76"/>
      <c r="F32" s="76"/>
      <c r="G32" s="78"/>
      <c r="H32" s="78"/>
      <c r="I32" s="78"/>
      <c r="J32" s="78">
        <f>I33+I34+I35</f>
        <v>2550</v>
      </c>
      <c r="K32" s="129"/>
      <c r="L32" s="129"/>
    </row>
    <row r="33" spans="2:12" x14ac:dyDescent="0.25">
      <c r="B33" s="119"/>
      <c r="C33" s="120"/>
      <c r="D33" s="95"/>
      <c r="E33" s="76" t="s">
        <v>210</v>
      </c>
      <c r="F33" s="76"/>
      <c r="G33" s="78"/>
      <c r="H33" s="78"/>
      <c r="I33" s="77">
        <v>600</v>
      </c>
      <c r="J33" s="78"/>
      <c r="K33" s="129"/>
      <c r="L33" s="129"/>
    </row>
    <row r="34" spans="2:12" x14ac:dyDescent="0.25">
      <c r="B34" s="119"/>
      <c r="C34" s="120"/>
      <c r="D34" s="95"/>
      <c r="E34" s="76" t="s">
        <v>211</v>
      </c>
      <c r="F34" s="76"/>
      <c r="G34" s="78"/>
      <c r="H34" s="78"/>
      <c r="I34" s="77">
        <v>750</v>
      </c>
      <c r="J34" s="78"/>
      <c r="K34" s="129"/>
      <c r="L34" s="129"/>
    </row>
    <row r="35" spans="2:12" x14ac:dyDescent="0.25">
      <c r="B35" s="119"/>
      <c r="C35" s="120"/>
      <c r="D35" s="95"/>
      <c r="E35" s="76" t="s">
        <v>212</v>
      </c>
      <c r="F35" s="76"/>
      <c r="G35" s="78"/>
      <c r="H35" s="78"/>
      <c r="I35" s="97">
        <v>1200</v>
      </c>
      <c r="J35" s="97"/>
      <c r="K35" s="129"/>
      <c r="L35" s="129"/>
    </row>
    <row r="36" spans="2:12" x14ac:dyDescent="0.25">
      <c r="B36" s="119"/>
      <c r="C36" s="120">
        <v>25</v>
      </c>
      <c r="D36" s="120" t="s">
        <v>737</v>
      </c>
      <c r="E36" s="76"/>
      <c r="F36" s="76"/>
      <c r="G36" s="78"/>
      <c r="H36" s="78"/>
      <c r="I36" s="78"/>
      <c r="J36" s="78"/>
      <c r="K36" s="129">
        <f>J37+J41</f>
        <v>4078</v>
      </c>
      <c r="L36" s="129"/>
    </row>
    <row r="37" spans="2:12" x14ac:dyDescent="0.25">
      <c r="B37" s="119"/>
      <c r="C37" s="120"/>
      <c r="D37" s="76" t="s">
        <v>4</v>
      </c>
      <c r="E37" s="76"/>
      <c r="F37" s="76"/>
      <c r="G37" s="78"/>
      <c r="H37" s="78"/>
      <c r="I37" s="78"/>
      <c r="J37" s="78">
        <f>I38+I39+I40</f>
        <v>4000</v>
      </c>
      <c r="K37" s="129"/>
      <c r="L37" s="129"/>
    </row>
    <row r="38" spans="2:12" x14ac:dyDescent="0.25">
      <c r="B38" s="119"/>
      <c r="C38" s="120"/>
      <c r="D38" s="76"/>
      <c r="E38" s="76" t="s">
        <v>214</v>
      </c>
      <c r="F38" s="76"/>
      <c r="G38" s="78"/>
      <c r="H38" s="78"/>
      <c r="I38" s="77">
        <v>950</v>
      </c>
      <c r="J38" s="78"/>
      <c r="K38" s="129"/>
      <c r="L38" s="129"/>
    </row>
    <row r="39" spans="2:12" x14ac:dyDescent="0.25">
      <c r="B39" s="119"/>
      <c r="C39" s="120"/>
      <c r="D39" s="76"/>
      <c r="E39" s="76" t="s">
        <v>215</v>
      </c>
      <c r="F39" s="76"/>
      <c r="G39" s="78"/>
      <c r="H39" s="78"/>
      <c r="I39" s="77">
        <v>2050</v>
      </c>
      <c r="J39" s="78"/>
      <c r="K39" s="129"/>
      <c r="L39" s="129"/>
    </row>
    <row r="40" spans="2:12" x14ac:dyDescent="0.25">
      <c r="B40" s="119"/>
      <c r="C40" s="120"/>
      <c r="D40" s="76"/>
      <c r="E40" s="76" t="s">
        <v>216</v>
      </c>
      <c r="F40" s="76"/>
      <c r="G40" s="78"/>
      <c r="H40" s="78"/>
      <c r="I40" s="97">
        <v>1000</v>
      </c>
      <c r="J40" s="78"/>
      <c r="K40" s="129"/>
      <c r="L40" s="129"/>
    </row>
    <row r="41" spans="2:12" x14ac:dyDescent="0.25">
      <c r="B41" s="119"/>
      <c r="C41" s="120"/>
      <c r="D41" s="76" t="s">
        <v>5</v>
      </c>
      <c r="E41" s="76"/>
      <c r="F41" s="76"/>
      <c r="G41" s="78"/>
      <c r="H41" s="78"/>
      <c r="I41" s="77"/>
      <c r="J41" s="78">
        <f>I42</f>
        <v>78</v>
      </c>
      <c r="K41" s="129"/>
      <c r="L41" s="129"/>
    </row>
    <row r="42" spans="2:12" x14ac:dyDescent="0.25">
      <c r="B42" s="119"/>
      <c r="C42" s="120"/>
      <c r="D42" s="76"/>
      <c r="E42" s="76" t="s">
        <v>213</v>
      </c>
      <c r="F42" s="76"/>
      <c r="G42" s="78"/>
      <c r="H42" s="78"/>
      <c r="I42" s="77">
        <f>H43+H44+H45</f>
        <v>78</v>
      </c>
      <c r="J42" s="78"/>
      <c r="K42" s="129"/>
      <c r="L42" s="129"/>
    </row>
    <row r="43" spans="2:12" x14ac:dyDescent="0.25">
      <c r="B43" s="119"/>
      <c r="C43" s="120"/>
      <c r="D43" s="76"/>
      <c r="E43" s="76" t="s">
        <v>217</v>
      </c>
      <c r="F43" s="76"/>
      <c r="G43" s="78"/>
      <c r="H43" s="77">
        <v>23</v>
      </c>
      <c r="I43" s="76"/>
      <c r="J43" s="78"/>
      <c r="K43" s="129"/>
      <c r="L43" s="129"/>
    </row>
    <row r="44" spans="2:12" x14ac:dyDescent="0.25">
      <c r="B44" s="119"/>
      <c r="C44" s="120"/>
      <c r="D44" s="76"/>
      <c r="E44" s="76" t="s">
        <v>218</v>
      </c>
      <c r="F44" s="76"/>
      <c r="G44" s="78"/>
      <c r="H44" s="77">
        <v>25</v>
      </c>
      <c r="I44" s="76"/>
      <c r="J44" s="78"/>
      <c r="K44" s="129"/>
      <c r="L44" s="129"/>
    </row>
    <row r="45" spans="2:12" x14ac:dyDescent="0.25">
      <c r="B45" s="119"/>
      <c r="C45" s="120"/>
      <c r="D45" s="76"/>
      <c r="E45" s="76" t="s">
        <v>219</v>
      </c>
      <c r="F45" s="76"/>
      <c r="G45" s="78"/>
      <c r="H45" s="97">
        <v>30</v>
      </c>
      <c r="I45" s="93"/>
      <c r="J45" s="97"/>
      <c r="K45" s="129"/>
      <c r="L45" s="129"/>
    </row>
    <row r="46" spans="2:12" x14ac:dyDescent="0.25">
      <c r="B46" s="119"/>
      <c r="C46" s="120">
        <v>33</v>
      </c>
      <c r="D46" s="120" t="s">
        <v>51</v>
      </c>
      <c r="E46" s="76"/>
      <c r="F46" s="76"/>
      <c r="G46" s="78"/>
      <c r="H46" s="78"/>
      <c r="I46" s="78"/>
      <c r="J46" s="78"/>
      <c r="K46" s="129">
        <f>J47+J50+J59+J63+J67+J73</f>
        <v>136573.75</v>
      </c>
      <c r="L46" s="129"/>
    </row>
    <row r="47" spans="2:12" x14ac:dyDescent="0.25">
      <c r="B47" s="119"/>
      <c r="C47" s="120"/>
      <c r="D47" s="76" t="s">
        <v>222</v>
      </c>
      <c r="E47" s="76"/>
      <c r="F47" s="76"/>
      <c r="G47" s="78"/>
      <c r="H47" s="78"/>
      <c r="I47" s="78"/>
      <c r="J47" s="78">
        <f>I48</f>
        <v>76123.75</v>
      </c>
      <c r="K47" s="129"/>
      <c r="L47" s="129"/>
    </row>
    <row r="48" spans="2:12" x14ac:dyDescent="0.25">
      <c r="B48" s="119"/>
      <c r="C48" s="120"/>
      <c r="D48" s="76"/>
      <c r="E48" s="76" t="s">
        <v>220</v>
      </c>
      <c r="F48" s="76"/>
      <c r="G48" s="78"/>
      <c r="H48" s="78"/>
      <c r="I48" s="78">
        <f>H49</f>
        <v>76123.75</v>
      </c>
      <c r="J48" s="78"/>
      <c r="K48" s="129"/>
      <c r="L48" s="129"/>
    </row>
    <row r="49" spans="2:12" x14ac:dyDescent="0.25">
      <c r="B49" s="119"/>
      <c r="C49" s="120"/>
      <c r="D49" s="76"/>
      <c r="E49" s="76"/>
      <c r="F49" s="76" t="s">
        <v>221</v>
      </c>
      <c r="G49" s="78"/>
      <c r="H49" s="97">
        <v>76123.75</v>
      </c>
      <c r="I49" s="97"/>
      <c r="J49" s="78"/>
      <c r="K49" s="129"/>
      <c r="L49" s="129"/>
    </row>
    <row r="50" spans="2:12" ht="15.75" thickBot="1" x14ac:dyDescent="0.3">
      <c r="B50" s="119"/>
      <c r="C50" s="120"/>
      <c r="D50" s="76" t="s">
        <v>223</v>
      </c>
      <c r="E50" s="76"/>
      <c r="F50" s="76"/>
      <c r="G50" s="78"/>
      <c r="H50" s="78"/>
      <c r="I50" s="78"/>
      <c r="J50" s="78">
        <f>I57</f>
        <v>8500</v>
      </c>
      <c r="K50" s="141"/>
      <c r="L50" s="141"/>
    </row>
    <row r="51" spans="2:12" x14ac:dyDescent="0.25">
      <c r="B51" s="119"/>
      <c r="C51" s="120"/>
      <c r="D51" s="76"/>
      <c r="E51" s="76"/>
      <c r="F51" s="104" t="s">
        <v>345</v>
      </c>
      <c r="G51" s="78"/>
      <c r="H51" s="78"/>
      <c r="I51" s="78"/>
      <c r="J51" s="78"/>
      <c r="K51" s="129">
        <f>SUM(K6:K50)</f>
        <v>295853.08</v>
      </c>
      <c r="L51" s="129">
        <f>SUM(L6:L50)</f>
        <v>0</v>
      </c>
    </row>
    <row r="52" spans="2:12" x14ac:dyDescent="0.25">
      <c r="B52" s="76"/>
      <c r="C52" s="79"/>
      <c r="D52" s="76"/>
      <c r="E52" s="76"/>
      <c r="F52" s="76"/>
      <c r="G52" s="78"/>
      <c r="H52" s="78"/>
      <c r="I52" s="78"/>
      <c r="J52" s="78"/>
      <c r="K52" s="88"/>
      <c r="L52" s="441">
        <v>3</v>
      </c>
    </row>
    <row r="53" spans="2:12" x14ac:dyDescent="0.25">
      <c r="B53" s="76"/>
      <c r="C53" s="79"/>
      <c r="D53" s="76"/>
      <c r="E53" s="76"/>
      <c r="F53" s="76"/>
      <c r="G53" s="78"/>
      <c r="H53" s="78"/>
      <c r="I53" s="78"/>
      <c r="J53" s="78"/>
      <c r="K53" s="88"/>
      <c r="L53" s="441"/>
    </row>
    <row r="54" spans="2:12" ht="15.75" thickBot="1" x14ac:dyDescent="0.3">
      <c r="B54" s="76"/>
      <c r="C54" s="79"/>
      <c r="D54" s="76"/>
      <c r="E54" s="76"/>
      <c r="F54" s="76"/>
      <c r="G54" s="78"/>
      <c r="H54" s="78"/>
      <c r="I54" s="78"/>
      <c r="J54" s="78"/>
      <c r="K54" s="88"/>
      <c r="L54" s="441"/>
    </row>
    <row r="55" spans="2:12" ht="15.75" customHeight="1" thickBot="1" x14ac:dyDescent="0.3">
      <c r="B55" s="136"/>
      <c r="C55" s="144"/>
      <c r="D55" s="137"/>
      <c r="E55" s="137"/>
      <c r="F55" s="137"/>
      <c r="G55" s="138"/>
      <c r="H55" s="138"/>
      <c r="I55" s="138"/>
      <c r="J55" s="138"/>
      <c r="K55" s="139"/>
      <c r="L55" s="168"/>
    </row>
    <row r="56" spans="2:12" ht="15.75" thickTop="1" x14ac:dyDescent="0.25">
      <c r="B56" s="119"/>
      <c r="C56" s="120"/>
      <c r="D56" s="76"/>
      <c r="E56" s="76"/>
      <c r="F56" s="142" t="s">
        <v>346</v>
      </c>
      <c r="G56" s="78"/>
      <c r="H56" s="78"/>
      <c r="I56" s="78"/>
      <c r="J56" s="78"/>
      <c r="K56" s="143">
        <f>K51</f>
        <v>295853.08</v>
      </c>
      <c r="L56" s="148">
        <f>L51</f>
        <v>0</v>
      </c>
    </row>
    <row r="57" spans="2:12" ht="15" customHeight="1" x14ac:dyDescent="0.25">
      <c r="B57" s="119"/>
      <c r="C57" s="120"/>
      <c r="D57" s="76"/>
      <c r="E57" s="76" t="s">
        <v>224</v>
      </c>
      <c r="F57" s="76"/>
      <c r="G57" s="78"/>
      <c r="H57" s="78"/>
      <c r="I57" s="78">
        <f>H58</f>
        <v>8500</v>
      </c>
      <c r="J57" s="78"/>
      <c r="K57" s="129"/>
      <c r="L57" s="129"/>
    </row>
    <row r="58" spans="2:12" ht="15" customHeight="1" x14ac:dyDescent="0.25">
      <c r="B58" s="119"/>
      <c r="C58" s="120"/>
      <c r="D58" s="76"/>
      <c r="E58" s="76"/>
      <c r="F58" s="76" t="s">
        <v>225</v>
      </c>
      <c r="G58" s="78"/>
      <c r="H58" s="97">
        <v>8500</v>
      </c>
      <c r="I58" s="97"/>
      <c r="J58" s="78"/>
      <c r="K58" s="129"/>
      <c r="L58" s="129"/>
    </row>
    <row r="59" spans="2:12" ht="15.75" customHeight="1" x14ac:dyDescent="0.25">
      <c r="B59" s="119"/>
      <c r="C59" s="120"/>
      <c r="D59" s="76" t="s">
        <v>226</v>
      </c>
      <c r="E59" s="76"/>
      <c r="F59" s="76"/>
      <c r="G59" s="78"/>
      <c r="H59" s="78"/>
      <c r="I59" s="78"/>
      <c r="J59" s="78">
        <f>I60</f>
        <v>22500</v>
      </c>
      <c r="K59" s="129"/>
      <c r="L59" s="129"/>
    </row>
    <row r="60" spans="2:12" x14ac:dyDescent="0.25">
      <c r="B60" s="119"/>
      <c r="C60" s="120"/>
      <c r="D60" s="76"/>
      <c r="E60" s="76" t="s">
        <v>227</v>
      </c>
      <c r="F60" s="76"/>
      <c r="G60" s="78"/>
      <c r="H60" s="78"/>
      <c r="I60" s="78">
        <f>H61</f>
        <v>22500</v>
      </c>
      <c r="J60" s="78"/>
      <c r="K60" s="129"/>
      <c r="L60" s="129"/>
    </row>
    <row r="61" spans="2:12" x14ac:dyDescent="0.25">
      <c r="B61" s="119"/>
      <c r="C61" s="120"/>
      <c r="D61" s="76"/>
      <c r="E61" s="76"/>
      <c r="F61" s="76" t="s">
        <v>228</v>
      </c>
      <c r="G61" s="78"/>
      <c r="H61" s="78">
        <f>G62</f>
        <v>22500</v>
      </c>
      <c r="I61" s="78"/>
      <c r="J61" s="78"/>
      <c r="K61" s="129"/>
      <c r="L61" s="129"/>
    </row>
    <row r="62" spans="2:12" x14ac:dyDescent="0.25">
      <c r="B62" s="119"/>
      <c r="C62" s="120"/>
      <c r="D62" s="76"/>
      <c r="E62" s="76"/>
      <c r="F62" s="76" t="s">
        <v>229</v>
      </c>
      <c r="G62" s="97">
        <v>22500</v>
      </c>
      <c r="H62" s="97"/>
      <c r="I62" s="97"/>
      <c r="J62" s="78"/>
      <c r="K62" s="129"/>
      <c r="L62" s="129"/>
    </row>
    <row r="63" spans="2:12" x14ac:dyDescent="0.25">
      <c r="B63" s="119"/>
      <c r="C63" s="120"/>
      <c r="D63" s="76">
        <v>334</v>
      </c>
      <c r="E63" s="76" t="s">
        <v>6</v>
      </c>
      <c r="F63" s="76"/>
      <c r="G63" s="78"/>
      <c r="H63" s="78"/>
      <c r="I63" s="78"/>
      <c r="J63" s="78">
        <f>I64</f>
        <v>15800</v>
      </c>
      <c r="K63" s="129"/>
      <c r="L63" s="129"/>
    </row>
    <row r="64" spans="2:12" x14ac:dyDescent="0.25">
      <c r="B64" s="119"/>
      <c r="C64" s="120"/>
      <c r="D64" s="76"/>
      <c r="E64" s="76" t="s">
        <v>7</v>
      </c>
      <c r="F64" s="76"/>
      <c r="G64" s="78"/>
      <c r="H64" s="78"/>
      <c r="I64" s="78">
        <f>H65</f>
        <v>15800</v>
      </c>
      <c r="J64" s="78"/>
      <c r="K64" s="129"/>
      <c r="L64" s="129"/>
    </row>
    <row r="65" spans="2:12" x14ac:dyDescent="0.25">
      <c r="B65" s="119"/>
      <c r="C65" s="120"/>
      <c r="D65" s="76"/>
      <c r="E65" s="76"/>
      <c r="F65" s="76" t="s">
        <v>231</v>
      </c>
      <c r="G65" s="78"/>
      <c r="H65" s="78">
        <f>G66</f>
        <v>15800</v>
      </c>
      <c r="I65" s="78"/>
      <c r="J65" s="78"/>
      <c r="K65" s="129"/>
      <c r="L65" s="129"/>
    </row>
    <row r="66" spans="2:12" x14ac:dyDescent="0.25">
      <c r="B66" s="119"/>
      <c r="C66" s="120"/>
      <c r="D66" s="76"/>
      <c r="E66" s="76"/>
      <c r="F66" s="76" t="s">
        <v>230</v>
      </c>
      <c r="G66" s="97">
        <f>15800</f>
        <v>15800</v>
      </c>
      <c r="H66" s="97"/>
      <c r="I66" s="97"/>
      <c r="J66" s="78"/>
      <c r="K66" s="129"/>
      <c r="L66" s="129"/>
    </row>
    <row r="67" spans="2:12" x14ac:dyDescent="0.25">
      <c r="B67" s="119"/>
      <c r="C67" s="120"/>
      <c r="D67" s="76" t="s">
        <v>8</v>
      </c>
      <c r="E67" s="76"/>
      <c r="F67" s="76"/>
      <c r="G67" s="78"/>
      <c r="H67" s="78"/>
      <c r="I67" s="78"/>
      <c r="J67" s="78">
        <f>I68</f>
        <v>2200</v>
      </c>
      <c r="K67" s="129"/>
      <c r="L67" s="129"/>
    </row>
    <row r="68" spans="2:12" x14ac:dyDescent="0.25">
      <c r="B68" s="119"/>
      <c r="C68" s="120"/>
      <c r="D68" s="76"/>
      <c r="E68" s="76" t="s">
        <v>9</v>
      </c>
      <c r="F68" s="76"/>
      <c r="G68" s="78"/>
      <c r="H68" s="78"/>
      <c r="I68" s="78">
        <f>H69</f>
        <v>2200</v>
      </c>
      <c r="J68" s="78"/>
      <c r="K68" s="129"/>
      <c r="L68" s="129"/>
    </row>
    <row r="69" spans="2:12" x14ac:dyDescent="0.25">
      <c r="B69" s="119"/>
      <c r="C69" s="120"/>
      <c r="D69" s="76"/>
      <c r="E69" s="76"/>
      <c r="F69" s="76" t="s">
        <v>232</v>
      </c>
      <c r="G69" s="78"/>
      <c r="H69" s="78">
        <f>G70+G71+G72</f>
        <v>2200</v>
      </c>
      <c r="I69" s="78"/>
      <c r="J69" s="78"/>
      <c r="K69" s="129"/>
      <c r="L69" s="129"/>
    </row>
    <row r="70" spans="2:12" x14ac:dyDescent="0.25">
      <c r="B70" s="119"/>
      <c r="C70" s="120"/>
      <c r="D70" s="76"/>
      <c r="E70" s="76"/>
      <c r="F70" s="76" t="s">
        <v>233</v>
      </c>
      <c r="G70" s="78">
        <v>1000</v>
      </c>
      <c r="H70" s="78"/>
      <c r="I70" s="78"/>
      <c r="J70" s="78"/>
      <c r="K70" s="129"/>
      <c r="L70" s="129"/>
    </row>
    <row r="71" spans="2:12" x14ac:dyDescent="0.25">
      <c r="B71" s="119"/>
      <c r="C71" s="120"/>
      <c r="D71" s="76"/>
      <c r="E71" s="76"/>
      <c r="F71" s="76" t="s">
        <v>234</v>
      </c>
      <c r="G71" s="78">
        <v>750</v>
      </c>
      <c r="H71" s="78"/>
      <c r="I71" s="78"/>
      <c r="J71" s="78"/>
      <c r="K71" s="129"/>
      <c r="L71" s="129"/>
    </row>
    <row r="72" spans="2:12" x14ac:dyDescent="0.25">
      <c r="B72" s="119"/>
      <c r="C72" s="120"/>
      <c r="D72" s="76"/>
      <c r="E72" s="76"/>
      <c r="F72" s="76" t="s">
        <v>235</v>
      </c>
      <c r="G72" s="97">
        <v>450</v>
      </c>
      <c r="H72" s="97"/>
      <c r="I72" s="97"/>
      <c r="J72" s="78"/>
      <c r="K72" s="129"/>
      <c r="L72" s="129"/>
    </row>
    <row r="73" spans="2:12" ht="17.25" customHeight="1" x14ac:dyDescent="0.25">
      <c r="B73" s="119"/>
      <c r="C73" s="120"/>
      <c r="D73" s="76" t="s">
        <v>10</v>
      </c>
      <c r="E73" s="76"/>
      <c r="F73" s="76"/>
      <c r="G73" s="78"/>
      <c r="H73" s="78"/>
      <c r="I73" s="78"/>
      <c r="J73" s="78">
        <f>I74+I77</f>
        <v>11450</v>
      </c>
      <c r="K73" s="129"/>
      <c r="L73" s="129"/>
    </row>
    <row r="74" spans="2:12" ht="17.25" customHeight="1" x14ac:dyDescent="0.25">
      <c r="B74" s="119"/>
      <c r="C74" s="120"/>
      <c r="D74" s="76"/>
      <c r="E74" s="76" t="s">
        <v>11</v>
      </c>
      <c r="F74" s="76"/>
      <c r="G74" s="78"/>
      <c r="H74" s="78"/>
      <c r="I74" s="78">
        <f>H75</f>
        <v>2550</v>
      </c>
      <c r="J74" s="78"/>
      <c r="K74" s="129"/>
      <c r="L74" s="129"/>
    </row>
    <row r="75" spans="2:12" x14ac:dyDescent="0.25">
      <c r="B75" s="119"/>
      <c r="C75" s="120"/>
      <c r="D75" s="76"/>
      <c r="E75" s="76"/>
      <c r="F75" s="76" t="s">
        <v>236</v>
      </c>
      <c r="G75" s="78"/>
      <c r="H75" s="78">
        <f>G76</f>
        <v>2550</v>
      </c>
      <c r="I75" s="78"/>
      <c r="J75" s="78"/>
      <c r="K75" s="129"/>
      <c r="L75" s="129"/>
    </row>
    <row r="76" spans="2:12" x14ac:dyDescent="0.25">
      <c r="B76" s="119"/>
      <c r="C76" s="120"/>
      <c r="D76" s="76"/>
      <c r="E76" s="76"/>
      <c r="F76" s="76" t="s">
        <v>238</v>
      </c>
      <c r="G76" s="97">
        <v>2550</v>
      </c>
      <c r="H76" s="97"/>
      <c r="I76" s="78"/>
      <c r="J76" s="78"/>
      <c r="K76" s="129"/>
      <c r="L76" s="129"/>
    </row>
    <row r="77" spans="2:12" x14ac:dyDescent="0.25">
      <c r="B77" s="119"/>
      <c r="C77" s="120"/>
      <c r="D77" s="76"/>
      <c r="E77" s="76" t="s">
        <v>12</v>
      </c>
      <c r="F77" s="76"/>
      <c r="G77" s="78"/>
      <c r="H77" s="78"/>
      <c r="I77" s="78">
        <f>H78</f>
        <v>8900</v>
      </c>
      <c r="J77" s="78"/>
      <c r="K77" s="129"/>
      <c r="L77" s="129"/>
    </row>
    <row r="78" spans="2:12" x14ac:dyDescent="0.25">
      <c r="B78" s="119"/>
      <c r="C78" s="120"/>
      <c r="D78" s="76"/>
      <c r="E78" s="76"/>
      <c r="F78" s="76" t="s">
        <v>237</v>
      </c>
      <c r="G78" s="78"/>
      <c r="H78" s="78">
        <f>G79</f>
        <v>8900</v>
      </c>
      <c r="I78" s="78"/>
      <c r="J78" s="78"/>
      <c r="K78" s="129"/>
      <c r="L78" s="129"/>
    </row>
    <row r="79" spans="2:12" x14ac:dyDescent="0.25">
      <c r="B79" s="119"/>
      <c r="C79" s="120"/>
      <c r="D79" s="76"/>
      <c r="E79" s="76"/>
      <c r="F79" s="76" t="s">
        <v>239</v>
      </c>
      <c r="G79" s="97">
        <v>8900</v>
      </c>
      <c r="H79" s="97"/>
      <c r="I79" s="97"/>
      <c r="J79" s="97"/>
      <c r="K79" s="129"/>
      <c r="L79" s="129"/>
    </row>
    <row r="80" spans="2:12" x14ac:dyDescent="0.25">
      <c r="B80" s="119"/>
      <c r="C80" s="122">
        <v>39</v>
      </c>
      <c r="D80" s="122" t="s">
        <v>738</v>
      </c>
      <c r="E80" s="76"/>
      <c r="F80" s="76"/>
      <c r="G80" s="78"/>
      <c r="H80" s="78"/>
      <c r="I80" s="78"/>
      <c r="J80" s="78"/>
      <c r="K80" s="129">
        <f>-J81</f>
        <v>-3823.75</v>
      </c>
      <c r="L80" s="169"/>
    </row>
    <row r="81" spans="2:12" x14ac:dyDescent="0.25">
      <c r="B81" s="119"/>
      <c r="C81" s="120"/>
      <c r="D81" s="76" t="s">
        <v>13</v>
      </c>
      <c r="E81" s="76"/>
      <c r="F81" s="76"/>
      <c r="G81" s="78"/>
      <c r="H81" s="78"/>
      <c r="I81" s="78"/>
      <c r="J81" s="78">
        <f>I82</f>
        <v>3823.75</v>
      </c>
      <c r="K81" s="129"/>
      <c r="L81" s="129"/>
    </row>
    <row r="82" spans="2:12" x14ac:dyDescent="0.25">
      <c r="B82" s="119"/>
      <c r="C82" s="120"/>
      <c r="D82" s="76"/>
      <c r="E82" s="76" t="s">
        <v>240</v>
      </c>
      <c r="F82" s="76"/>
      <c r="G82" s="78"/>
      <c r="H82" s="78"/>
      <c r="I82" s="78">
        <f>H83+H85+H87+H89</f>
        <v>3823.75</v>
      </c>
      <c r="J82" s="78"/>
      <c r="K82" s="129"/>
      <c r="L82" s="129"/>
    </row>
    <row r="83" spans="2:12" x14ac:dyDescent="0.25">
      <c r="B83" s="119"/>
      <c r="C83" s="120"/>
      <c r="D83" s="76"/>
      <c r="E83" s="76"/>
      <c r="F83" s="76" t="s">
        <v>14</v>
      </c>
      <c r="G83" s="78"/>
      <c r="H83" s="78">
        <f>G84</f>
        <v>148.75</v>
      </c>
      <c r="I83" s="78"/>
      <c r="J83" s="78"/>
      <c r="K83" s="129"/>
      <c r="L83" s="129"/>
    </row>
    <row r="84" spans="2:12" x14ac:dyDescent="0.25">
      <c r="B84" s="119"/>
      <c r="C84" s="120"/>
      <c r="D84" s="76"/>
      <c r="E84" s="76"/>
      <c r="F84" s="76" t="s">
        <v>241</v>
      </c>
      <c r="G84" s="97">
        <v>148.75</v>
      </c>
      <c r="H84" s="78"/>
      <c r="I84" s="78"/>
      <c r="J84" s="78"/>
      <c r="K84" s="129"/>
      <c r="L84" s="129"/>
    </row>
    <row r="85" spans="2:12" x14ac:dyDescent="0.25">
      <c r="B85" s="119"/>
      <c r="C85" s="120"/>
      <c r="D85" s="76"/>
      <c r="E85" s="76"/>
      <c r="F85" s="76" t="s">
        <v>15</v>
      </c>
      <c r="G85" s="78"/>
      <c r="H85" s="78">
        <f>G86</f>
        <v>1312.5</v>
      </c>
      <c r="I85" s="78"/>
      <c r="J85" s="78"/>
      <c r="K85" s="129"/>
      <c r="L85" s="129"/>
    </row>
    <row r="86" spans="2:12" x14ac:dyDescent="0.25">
      <c r="B86" s="119"/>
      <c r="C86" s="120"/>
      <c r="D86" s="76"/>
      <c r="E86" s="76"/>
      <c r="F86" s="76" t="s">
        <v>242</v>
      </c>
      <c r="G86" s="97">
        <v>1312.5</v>
      </c>
      <c r="H86" s="78"/>
      <c r="I86" s="78"/>
      <c r="J86" s="78"/>
      <c r="K86" s="129"/>
      <c r="L86" s="129"/>
    </row>
    <row r="87" spans="2:12" x14ac:dyDescent="0.25">
      <c r="B87" s="119"/>
      <c r="C87" s="120"/>
      <c r="D87" s="76"/>
      <c r="E87" s="76"/>
      <c r="F87" s="76" t="s">
        <v>16</v>
      </c>
      <c r="G87" s="78"/>
      <c r="H87" s="78">
        <f>G88</f>
        <v>1843.33</v>
      </c>
      <c r="I87" s="78"/>
      <c r="J87" s="78"/>
      <c r="K87" s="129"/>
      <c r="L87" s="129"/>
    </row>
    <row r="88" spans="2:12" x14ac:dyDescent="0.25">
      <c r="B88" s="119"/>
      <c r="C88" s="120"/>
      <c r="D88" s="76"/>
      <c r="E88" s="76"/>
      <c r="F88" s="76" t="s">
        <v>243</v>
      </c>
      <c r="G88" s="97">
        <v>1843.33</v>
      </c>
      <c r="H88" s="78"/>
      <c r="I88" s="78"/>
      <c r="J88" s="78"/>
      <c r="K88" s="129"/>
      <c r="L88" s="129"/>
    </row>
    <row r="89" spans="2:12" x14ac:dyDescent="0.25">
      <c r="B89" s="119"/>
      <c r="C89" s="120"/>
      <c r="D89" s="76"/>
      <c r="E89" s="76"/>
      <c r="F89" s="76" t="s">
        <v>17</v>
      </c>
      <c r="G89" s="78"/>
      <c r="H89" s="78">
        <f>G90</f>
        <v>519.16999999999996</v>
      </c>
      <c r="I89" s="78"/>
      <c r="J89" s="78"/>
      <c r="K89" s="129"/>
      <c r="L89" s="129"/>
    </row>
    <row r="90" spans="2:12" ht="15.75" thickBot="1" x14ac:dyDescent="0.3">
      <c r="B90" s="119"/>
      <c r="C90" s="120"/>
      <c r="D90" s="76"/>
      <c r="E90" s="76"/>
      <c r="F90" s="76" t="s">
        <v>244</v>
      </c>
      <c r="G90" s="97">
        <v>519.16999999999996</v>
      </c>
      <c r="H90" s="97"/>
      <c r="I90" s="97"/>
      <c r="J90" s="97"/>
      <c r="K90" s="141"/>
      <c r="L90" s="129"/>
    </row>
    <row r="91" spans="2:12" ht="13.5" customHeight="1" thickBot="1" x14ac:dyDescent="0.3">
      <c r="B91" s="119"/>
      <c r="C91" s="120"/>
      <c r="D91" s="447" t="s">
        <v>18</v>
      </c>
      <c r="E91" s="436"/>
      <c r="F91" s="436"/>
      <c r="G91" s="436"/>
      <c r="H91" s="436"/>
      <c r="I91" s="436"/>
      <c r="J91" s="437"/>
      <c r="K91" s="163">
        <f>SUM(K56:K90)</f>
        <v>292029.33</v>
      </c>
      <c r="L91" s="129"/>
    </row>
    <row r="92" spans="2:12" ht="13.5" customHeight="1" thickTop="1" x14ac:dyDescent="0.25">
      <c r="B92" s="119"/>
      <c r="C92" s="120"/>
      <c r="D92" s="183"/>
      <c r="E92" s="167"/>
      <c r="F92" s="167"/>
      <c r="G92" s="167"/>
      <c r="H92" s="167"/>
      <c r="I92" s="167"/>
      <c r="J92" s="182"/>
      <c r="K92" s="129"/>
      <c r="L92" s="129"/>
    </row>
    <row r="93" spans="2:12" ht="15" customHeight="1" x14ac:dyDescent="0.25">
      <c r="B93" s="119"/>
      <c r="C93" s="120"/>
      <c r="D93" s="448" t="s">
        <v>19</v>
      </c>
      <c r="E93" s="438"/>
      <c r="F93" s="438"/>
      <c r="G93" s="438"/>
      <c r="H93" s="438"/>
      <c r="I93" s="438"/>
      <c r="J93" s="439"/>
      <c r="K93" s="129"/>
      <c r="L93" s="129"/>
    </row>
    <row r="94" spans="2:12" x14ac:dyDescent="0.25">
      <c r="B94" s="119"/>
      <c r="C94" s="122">
        <v>40</v>
      </c>
      <c r="D94" s="122" t="s">
        <v>56</v>
      </c>
      <c r="E94" s="76"/>
      <c r="F94" s="76"/>
      <c r="G94" s="78"/>
      <c r="H94" s="78"/>
      <c r="I94" s="78"/>
      <c r="J94" s="78"/>
      <c r="K94" s="129">
        <f>J95+J98</f>
        <v>5645.99</v>
      </c>
      <c r="L94" s="129"/>
    </row>
    <row r="95" spans="2:12" x14ac:dyDescent="0.25">
      <c r="B95" s="119"/>
      <c r="C95" s="122"/>
      <c r="D95" s="76" t="s">
        <v>21</v>
      </c>
      <c r="E95" s="76"/>
      <c r="F95" s="76"/>
      <c r="G95" s="77"/>
      <c r="H95" s="77"/>
      <c r="I95" s="77"/>
      <c r="J95" s="78">
        <f>I96</f>
        <v>1245.99</v>
      </c>
      <c r="K95" s="129"/>
      <c r="L95" s="129"/>
    </row>
    <row r="96" spans="2:12" x14ac:dyDescent="0.25">
      <c r="B96" s="119"/>
      <c r="C96" s="122"/>
      <c r="D96" s="76"/>
      <c r="E96" s="76" t="s">
        <v>22</v>
      </c>
      <c r="F96" s="76"/>
      <c r="G96" s="77"/>
      <c r="H96" s="77"/>
      <c r="I96" s="77">
        <f>H97</f>
        <v>1245.99</v>
      </c>
      <c r="J96" s="78"/>
      <c r="K96" s="129"/>
      <c r="L96" s="129"/>
    </row>
    <row r="97" spans="2:12" x14ac:dyDescent="0.25">
      <c r="B97" s="119"/>
      <c r="C97" s="122"/>
      <c r="D97" s="76"/>
      <c r="E97" s="76"/>
      <c r="F97" s="76" t="s">
        <v>245</v>
      </c>
      <c r="G97" s="77"/>
      <c r="H97" s="97">
        <v>1245.99</v>
      </c>
      <c r="I97" s="97"/>
      <c r="J97" s="78"/>
      <c r="K97" s="129"/>
      <c r="L97" s="129"/>
    </row>
    <row r="98" spans="2:12" x14ac:dyDescent="0.25">
      <c r="B98" s="119"/>
      <c r="C98" s="122"/>
      <c r="D98" s="76" t="s">
        <v>23</v>
      </c>
      <c r="E98" s="76"/>
      <c r="F98" s="76"/>
      <c r="G98" s="77"/>
      <c r="H98" s="77"/>
      <c r="I98" s="77"/>
      <c r="J98" s="78">
        <f>I99+I100</f>
        <v>4400</v>
      </c>
      <c r="K98" s="129"/>
      <c r="L98" s="129"/>
    </row>
    <row r="99" spans="2:12" x14ac:dyDescent="0.25">
      <c r="B99" s="119"/>
      <c r="C99" s="122"/>
      <c r="D99" s="76"/>
      <c r="E99" s="76" t="s">
        <v>24</v>
      </c>
      <c r="F99" s="76"/>
      <c r="G99" s="77"/>
      <c r="H99" s="76"/>
      <c r="I99" s="77">
        <v>1800</v>
      </c>
      <c r="J99" s="78"/>
      <c r="K99" s="129"/>
      <c r="L99" s="129"/>
    </row>
    <row r="100" spans="2:12" ht="15.75" thickBot="1" x14ac:dyDescent="0.3">
      <c r="B100" s="119"/>
      <c r="C100" s="122"/>
      <c r="D100" s="76"/>
      <c r="E100" s="76" t="s">
        <v>25</v>
      </c>
      <c r="F100" s="76"/>
      <c r="G100" s="77"/>
      <c r="H100" s="76"/>
      <c r="I100" s="97">
        <v>2600</v>
      </c>
      <c r="J100" s="97"/>
      <c r="K100" s="141"/>
      <c r="L100" s="129"/>
    </row>
    <row r="101" spans="2:12" x14ac:dyDescent="0.25">
      <c r="B101" s="119"/>
      <c r="C101" s="120"/>
      <c r="D101" s="76"/>
      <c r="E101" s="76"/>
      <c r="F101" s="104" t="s">
        <v>430</v>
      </c>
      <c r="G101" s="78"/>
      <c r="H101" s="78"/>
      <c r="I101" s="78"/>
      <c r="J101" s="78"/>
      <c r="K101" s="129">
        <f>SUM(K94:K100)</f>
        <v>5645.99</v>
      </c>
      <c r="L101" s="129">
        <f>SUM(L55:L100)</f>
        <v>0</v>
      </c>
    </row>
    <row r="102" spans="2:12" x14ac:dyDescent="0.25">
      <c r="B102" s="76"/>
      <c r="C102" s="79"/>
      <c r="D102" s="76"/>
      <c r="E102" s="76"/>
      <c r="F102" s="76"/>
      <c r="G102" s="78"/>
      <c r="H102" s="78"/>
      <c r="I102" s="78"/>
      <c r="J102" s="78"/>
      <c r="K102" s="88"/>
      <c r="L102" s="440">
        <v>4</v>
      </c>
    </row>
    <row r="103" spans="2:12" x14ac:dyDescent="0.25">
      <c r="B103" s="76"/>
      <c r="C103" s="79"/>
      <c r="D103" s="76"/>
      <c r="E103" s="76"/>
      <c r="F103" s="76"/>
      <c r="G103" s="78"/>
      <c r="H103" s="78"/>
      <c r="I103" s="78"/>
      <c r="J103" s="78"/>
      <c r="K103" s="88"/>
      <c r="L103" s="440"/>
    </row>
    <row r="104" spans="2:12" ht="16.5" customHeight="1" thickBot="1" x14ac:dyDescent="0.3">
      <c r="B104" s="76"/>
      <c r="C104" s="79"/>
      <c r="D104" s="76"/>
      <c r="E104" s="76"/>
      <c r="F104" s="76"/>
      <c r="G104" s="78"/>
      <c r="H104" s="78"/>
      <c r="I104" s="78"/>
      <c r="J104" s="78"/>
      <c r="K104" s="88"/>
      <c r="L104" s="440"/>
    </row>
    <row r="105" spans="2:12" ht="17.25" customHeight="1" thickBot="1" x14ac:dyDescent="0.3">
      <c r="B105" s="136"/>
      <c r="C105" s="144"/>
      <c r="D105" s="137"/>
      <c r="E105" s="137"/>
      <c r="F105" s="137"/>
      <c r="G105" s="138"/>
      <c r="H105" s="138"/>
      <c r="I105" s="138"/>
      <c r="J105" s="138"/>
      <c r="K105" s="139"/>
      <c r="L105" s="168"/>
    </row>
    <row r="106" spans="2:12" ht="15.75" thickTop="1" x14ac:dyDescent="0.25">
      <c r="B106" s="164"/>
      <c r="C106" s="165"/>
      <c r="D106" s="76"/>
      <c r="E106" s="76"/>
      <c r="F106" s="142" t="s">
        <v>348</v>
      </c>
      <c r="G106" s="77"/>
      <c r="H106" s="76"/>
      <c r="I106" s="78"/>
      <c r="J106" s="78"/>
      <c r="K106" s="129">
        <f>K101</f>
        <v>5645.99</v>
      </c>
      <c r="L106" s="129"/>
    </row>
    <row r="107" spans="2:12" x14ac:dyDescent="0.25">
      <c r="B107" s="119"/>
      <c r="C107" s="122">
        <v>41</v>
      </c>
      <c r="D107" s="122" t="s">
        <v>26</v>
      </c>
      <c r="E107" s="76"/>
      <c r="F107" s="76"/>
      <c r="G107" s="78"/>
      <c r="H107" s="78"/>
      <c r="I107" s="78"/>
      <c r="J107" s="78"/>
      <c r="K107" s="129">
        <f>J108+J110</f>
        <v>7583.34</v>
      </c>
      <c r="L107" s="129"/>
    </row>
    <row r="108" spans="2:12" x14ac:dyDescent="0.25">
      <c r="B108" s="119"/>
      <c r="C108" s="122"/>
      <c r="D108" s="76">
        <v>411</v>
      </c>
      <c r="E108" s="76" t="s">
        <v>27</v>
      </c>
      <c r="F108" s="76"/>
      <c r="G108" s="78"/>
      <c r="H108" s="78"/>
      <c r="I108" s="78"/>
      <c r="J108" s="78">
        <f>I109</f>
        <v>5777.78</v>
      </c>
      <c r="K108" s="129"/>
      <c r="L108" s="129"/>
    </row>
    <row r="109" spans="2:12" x14ac:dyDescent="0.25">
      <c r="B109" s="119"/>
      <c r="C109" s="122"/>
      <c r="D109" s="76"/>
      <c r="E109" s="76" t="s">
        <v>248</v>
      </c>
      <c r="F109" s="76"/>
      <c r="G109" s="78"/>
      <c r="H109" s="78"/>
      <c r="I109" s="97">
        <v>5777.78</v>
      </c>
      <c r="J109" s="78"/>
      <c r="K109" s="129"/>
      <c r="L109" s="129"/>
    </row>
    <row r="110" spans="2:12" x14ac:dyDescent="0.25">
      <c r="B110" s="119"/>
      <c r="C110" s="122"/>
      <c r="D110" s="76">
        <v>415</v>
      </c>
      <c r="E110" s="76" t="s">
        <v>247</v>
      </c>
      <c r="F110" s="76"/>
      <c r="G110" s="78"/>
      <c r="H110" s="78"/>
      <c r="I110" s="78"/>
      <c r="J110" s="78">
        <f>I111</f>
        <v>1805.56</v>
      </c>
      <c r="K110" s="129"/>
      <c r="L110" s="129"/>
    </row>
    <row r="111" spans="2:12" ht="15.75" customHeight="1" x14ac:dyDescent="0.25">
      <c r="B111" s="119"/>
      <c r="C111" s="122"/>
      <c r="D111" s="76"/>
      <c r="E111" s="76" t="s">
        <v>249</v>
      </c>
      <c r="F111" s="76"/>
      <c r="G111" s="78"/>
      <c r="H111" s="78"/>
      <c r="I111" s="97">
        <v>1805.56</v>
      </c>
      <c r="J111" s="97"/>
      <c r="K111" s="129"/>
      <c r="L111" s="129"/>
    </row>
    <row r="112" spans="2:12" ht="15.75" customHeight="1" x14ac:dyDescent="0.25">
      <c r="B112" s="119"/>
      <c r="C112" s="122">
        <v>42</v>
      </c>
      <c r="D112" s="122" t="s">
        <v>28</v>
      </c>
      <c r="E112" s="76"/>
      <c r="F112" s="76"/>
      <c r="G112" s="78"/>
      <c r="H112" s="78"/>
      <c r="I112" s="78"/>
      <c r="J112" s="78"/>
      <c r="K112" s="129">
        <f>J113</f>
        <v>2500</v>
      </c>
      <c r="L112" s="129"/>
    </row>
    <row r="113" spans="2:12" ht="15.75" customHeight="1" x14ac:dyDescent="0.25">
      <c r="B113" s="119"/>
      <c r="C113" s="122"/>
      <c r="D113" s="76" t="s">
        <v>250</v>
      </c>
      <c r="E113" s="76"/>
      <c r="F113" s="76"/>
      <c r="G113" s="78"/>
      <c r="H113" s="78"/>
      <c r="I113" s="78"/>
      <c r="J113" s="78">
        <f>I114</f>
        <v>2500</v>
      </c>
      <c r="K113" s="129"/>
      <c r="L113" s="129"/>
    </row>
    <row r="114" spans="2:12" x14ac:dyDescent="0.25">
      <c r="B114" s="119"/>
      <c r="C114" s="122"/>
      <c r="D114" s="76"/>
      <c r="E114" s="76" t="s">
        <v>29</v>
      </c>
      <c r="F114" s="76"/>
      <c r="G114" s="78"/>
      <c r="H114" s="78"/>
      <c r="I114" s="78">
        <f>H115</f>
        <v>2500</v>
      </c>
      <c r="J114" s="78"/>
      <c r="K114" s="129"/>
      <c r="L114" s="129"/>
    </row>
    <row r="115" spans="2:12" ht="15.75" thickBot="1" x14ac:dyDescent="0.3">
      <c r="B115" s="119"/>
      <c r="C115" s="122"/>
      <c r="D115" s="76"/>
      <c r="E115" s="76"/>
      <c r="F115" s="76" t="s">
        <v>251</v>
      </c>
      <c r="G115" s="78"/>
      <c r="H115" s="97">
        <v>2500</v>
      </c>
      <c r="I115" s="97"/>
      <c r="J115" s="97"/>
      <c r="K115" s="129"/>
      <c r="L115" s="129"/>
    </row>
    <row r="116" spans="2:12" ht="15.75" thickBot="1" x14ac:dyDescent="0.3">
      <c r="B116" s="119"/>
      <c r="C116" s="120"/>
      <c r="D116" s="436" t="s">
        <v>30</v>
      </c>
      <c r="E116" s="436"/>
      <c r="F116" s="436"/>
      <c r="G116" s="436"/>
      <c r="H116" s="436"/>
      <c r="I116" s="436"/>
      <c r="J116" s="437"/>
      <c r="K116" s="163">
        <f>SUM(K106:K115)</f>
        <v>15729.33</v>
      </c>
      <c r="L116" s="129"/>
    </row>
    <row r="117" spans="2:12" ht="15.75" thickTop="1" x14ac:dyDescent="0.25">
      <c r="B117" s="119"/>
      <c r="C117" s="120"/>
      <c r="D117" s="167"/>
      <c r="E117" s="167"/>
      <c r="F117" s="167"/>
      <c r="G117" s="167"/>
      <c r="H117" s="167"/>
      <c r="I117" s="167"/>
      <c r="J117" s="182"/>
      <c r="K117" s="129"/>
      <c r="L117" s="129"/>
    </row>
    <row r="118" spans="2:12" x14ac:dyDescent="0.25">
      <c r="B118" s="119"/>
      <c r="C118" s="120"/>
      <c r="D118" s="438" t="s">
        <v>31</v>
      </c>
      <c r="E118" s="438"/>
      <c r="F118" s="438"/>
      <c r="G118" s="438"/>
      <c r="H118" s="438"/>
      <c r="I118" s="438"/>
      <c r="J118" s="439"/>
      <c r="K118" s="129"/>
      <c r="L118" s="129"/>
    </row>
    <row r="119" spans="2:12" x14ac:dyDescent="0.25">
      <c r="B119" s="119"/>
      <c r="C119" s="120">
        <v>50</v>
      </c>
      <c r="D119" s="120" t="s">
        <v>32</v>
      </c>
      <c r="E119" s="76"/>
      <c r="F119" s="76"/>
      <c r="G119" s="78"/>
      <c r="H119" s="78"/>
      <c r="I119" s="78"/>
      <c r="J119" s="78"/>
      <c r="K119" s="129">
        <f>J120</f>
        <v>150000</v>
      </c>
      <c r="L119" s="129"/>
    </row>
    <row r="120" spans="2:12" x14ac:dyDescent="0.25">
      <c r="B120" s="119"/>
      <c r="C120" s="120"/>
      <c r="D120" s="76" t="s">
        <v>252</v>
      </c>
      <c r="E120" s="76"/>
      <c r="F120" s="76"/>
      <c r="G120" s="78"/>
      <c r="H120" s="78"/>
      <c r="I120" s="78"/>
      <c r="J120" s="78">
        <f>I121</f>
        <v>150000</v>
      </c>
      <c r="K120" s="129"/>
      <c r="L120" s="129"/>
    </row>
    <row r="121" spans="2:12" x14ac:dyDescent="0.25">
      <c r="B121" s="119"/>
      <c r="C121" s="120"/>
      <c r="D121" s="76"/>
      <c r="E121" s="76" t="s">
        <v>253</v>
      </c>
      <c r="F121" s="76"/>
      <c r="G121" s="78"/>
      <c r="H121" s="78"/>
      <c r="I121" s="78">
        <f>H122+H123+H124</f>
        <v>150000</v>
      </c>
      <c r="J121" s="78"/>
      <c r="K121" s="129"/>
      <c r="L121" s="129"/>
    </row>
    <row r="122" spans="2:12" x14ac:dyDescent="0.25">
      <c r="B122" s="119"/>
      <c r="C122" s="120"/>
      <c r="D122" s="76"/>
      <c r="E122" s="76"/>
      <c r="F122" s="76" t="s">
        <v>686</v>
      </c>
      <c r="G122" s="78"/>
      <c r="H122" s="78">
        <v>30000</v>
      </c>
      <c r="I122" s="78"/>
      <c r="J122" s="78"/>
      <c r="K122" s="129"/>
      <c r="L122" s="129"/>
    </row>
    <row r="123" spans="2:12" x14ac:dyDescent="0.25">
      <c r="B123" s="119"/>
      <c r="C123" s="120"/>
      <c r="D123" s="76"/>
      <c r="E123" s="76"/>
      <c r="F123" s="76" t="s">
        <v>687</v>
      </c>
      <c r="G123" s="78"/>
      <c r="H123" s="78">
        <v>50000</v>
      </c>
      <c r="I123" s="78"/>
      <c r="J123" s="78"/>
      <c r="K123" s="129"/>
      <c r="L123" s="129"/>
    </row>
    <row r="124" spans="2:12" x14ac:dyDescent="0.25">
      <c r="B124" s="119"/>
      <c r="C124" s="120"/>
      <c r="D124" s="76"/>
      <c r="E124" s="76"/>
      <c r="F124" s="76" t="s">
        <v>688</v>
      </c>
      <c r="G124" s="78"/>
      <c r="H124" s="97">
        <v>70000</v>
      </c>
      <c r="I124" s="97"/>
      <c r="J124" s="97"/>
      <c r="K124" s="129"/>
      <c r="L124" s="129"/>
    </row>
    <row r="125" spans="2:12" x14ac:dyDescent="0.25">
      <c r="B125" s="170"/>
      <c r="C125" s="120">
        <v>59</v>
      </c>
      <c r="D125" s="120" t="s">
        <v>59</v>
      </c>
      <c r="E125" s="76"/>
      <c r="F125" s="76"/>
      <c r="G125" s="78"/>
      <c r="H125" s="78"/>
      <c r="I125" s="78"/>
      <c r="J125" s="78"/>
      <c r="K125" s="129">
        <f>J126</f>
        <v>126300</v>
      </c>
      <c r="L125" s="129"/>
    </row>
    <row r="126" spans="2:12" x14ac:dyDescent="0.25">
      <c r="B126" s="170"/>
      <c r="C126" s="120"/>
      <c r="D126" s="95" t="s">
        <v>33</v>
      </c>
      <c r="E126" s="76"/>
      <c r="F126" s="76"/>
      <c r="G126" s="78"/>
      <c r="H126" s="78"/>
      <c r="I126" s="78"/>
      <c r="J126" s="78">
        <f>I127</f>
        <v>126300</v>
      </c>
      <c r="K126" s="129"/>
      <c r="L126" s="129"/>
    </row>
    <row r="127" spans="2:12" ht="15.75" thickBot="1" x14ac:dyDescent="0.3">
      <c r="B127" s="170"/>
      <c r="C127" s="120"/>
      <c r="D127" s="95"/>
      <c r="E127" s="76" t="s">
        <v>34</v>
      </c>
      <c r="F127" s="76"/>
      <c r="G127" s="78"/>
      <c r="H127" s="78"/>
      <c r="I127" s="97">
        <v>126300</v>
      </c>
      <c r="J127" s="97"/>
      <c r="K127" s="129"/>
      <c r="L127" s="129"/>
    </row>
    <row r="128" spans="2:12" ht="15.75" thickBot="1" x14ac:dyDescent="0.3">
      <c r="B128" s="119"/>
      <c r="C128" s="120"/>
      <c r="D128" s="436" t="s">
        <v>35</v>
      </c>
      <c r="E128" s="436"/>
      <c r="F128" s="436"/>
      <c r="G128" s="436"/>
      <c r="H128" s="436"/>
      <c r="I128" s="436"/>
      <c r="J128" s="436"/>
      <c r="K128" s="163">
        <f>SUM(K119:K127)</f>
        <v>276300</v>
      </c>
      <c r="L128" s="169"/>
    </row>
    <row r="129" spans="2:12" ht="15.75" thickTop="1" x14ac:dyDescent="0.25">
      <c r="B129" s="119"/>
      <c r="C129" s="120"/>
      <c r="D129" s="167"/>
      <c r="E129" s="167"/>
      <c r="F129" s="167"/>
      <c r="G129" s="167"/>
      <c r="H129" s="167"/>
      <c r="I129" s="167"/>
      <c r="J129" s="167"/>
      <c r="K129" s="129"/>
      <c r="L129" s="169"/>
    </row>
    <row r="130" spans="2:12" x14ac:dyDescent="0.25">
      <c r="B130" s="119"/>
      <c r="C130" s="120"/>
      <c r="D130" s="167"/>
      <c r="E130" s="167"/>
      <c r="F130" s="167"/>
      <c r="G130" s="167"/>
      <c r="H130" s="167"/>
      <c r="I130" s="167"/>
      <c r="J130" s="167"/>
      <c r="K130" s="129"/>
      <c r="L130" s="169"/>
    </row>
    <row r="131" spans="2:12" x14ac:dyDescent="0.25">
      <c r="B131" s="119"/>
      <c r="C131" s="120"/>
      <c r="D131" s="438" t="s">
        <v>36</v>
      </c>
      <c r="E131" s="438"/>
      <c r="F131" s="438"/>
      <c r="G131" s="438"/>
      <c r="H131" s="438"/>
      <c r="I131" s="438"/>
      <c r="J131" s="438"/>
      <c r="K131" s="129"/>
      <c r="L131" s="169"/>
    </row>
    <row r="132" spans="2:12" x14ac:dyDescent="0.25">
      <c r="B132" s="170"/>
      <c r="C132" s="170"/>
      <c r="D132" s="171"/>
      <c r="E132" s="171"/>
      <c r="F132" s="172" t="s">
        <v>18</v>
      </c>
      <c r="G132" s="171"/>
      <c r="H132" s="171"/>
      <c r="I132" s="171"/>
      <c r="J132" s="173">
        <f>K91</f>
        <v>292029.33</v>
      </c>
      <c r="K132" s="169"/>
      <c r="L132" s="169"/>
    </row>
    <row r="133" spans="2:12" ht="15.75" thickBot="1" x14ac:dyDescent="0.3">
      <c r="B133" s="170"/>
      <c r="C133" s="170"/>
      <c r="D133" s="171"/>
      <c r="E133" s="171"/>
      <c r="F133" s="172" t="s">
        <v>30</v>
      </c>
      <c r="G133" s="171"/>
      <c r="H133" s="171"/>
      <c r="I133" s="171"/>
      <c r="J133" s="174">
        <f>K116</f>
        <v>15729.33</v>
      </c>
      <c r="K133" s="169"/>
      <c r="L133" s="169"/>
    </row>
    <row r="134" spans="2:12" ht="15.75" thickBot="1" x14ac:dyDescent="0.3">
      <c r="B134" s="170"/>
      <c r="C134" s="170"/>
      <c r="D134" s="171"/>
      <c r="E134" s="171"/>
      <c r="F134" s="172" t="s">
        <v>58</v>
      </c>
      <c r="G134" s="171"/>
      <c r="H134" s="171"/>
      <c r="I134" s="171"/>
      <c r="J134" s="175">
        <f>J132-J133</f>
        <v>276300</v>
      </c>
      <c r="K134" s="169"/>
      <c r="L134" s="169"/>
    </row>
    <row r="135" spans="2:12" ht="15.75" thickTop="1" x14ac:dyDescent="0.25">
      <c r="B135" s="170"/>
      <c r="C135" s="170"/>
      <c r="D135" s="171"/>
      <c r="E135" s="171"/>
      <c r="F135" s="171"/>
      <c r="G135" s="171"/>
      <c r="H135" s="171"/>
      <c r="I135" s="171"/>
      <c r="J135" s="171"/>
      <c r="K135" s="169"/>
      <c r="L135" s="169"/>
    </row>
    <row r="136" spans="2:12" x14ac:dyDescent="0.25">
      <c r="B136" s="170"/>
      <c r="C136" s="170"/>
      <c r="D136" s="429" t="s">
        <v>689</v>
      </c>
      <c r="E136" s="429"/>
      <c r="F136" s="429"/>
      <c r="G136" s="429"/>
      <c r="H136" s="429"/>
      <c r="I136" s="429"/>
      <c r="J136" s="429"/>
      <c r="K136" s="169"/>
      <c r="L136" s="169"/>
    </row>
    <row r="137" spans="2:12" x14ac:dyDescent="0.25">
      <c r="B137" s="170"/>
      <c r="C137" s="170"/>
      <c r="D137" s="171"/>
      <c r="E137" s="171"/>
      <c r="F137" s="176"/>
      <c r="G137" s="177"/>
      <c r="H137" s="177"/>
      <c r="I137" s="171"/>
      <c r="J137" s="171"/>
      <c r="K137" s="169"/>
      <c r="L137" s="169"/>
    </row>
    <row r="138" spans="2:12" x14ac:dyDescent="0.25">
      <c r="B138" s="170"/>
      <c r="C138" s="170"/>
      <c r="D138" s="171"/>
      <c r="E138" s="171"/>
      <c r="F138" s="176"/>
      <c r="G138" s="177"/>
      <c r="H138" s="177"/>
      <c r="I138" s="171"/>
      <c r="J138" s="171"/>
      <c r="K138" s="169"/>
      <c r="L138" s="169"/>
    </row>
    <row r="139" spans="2:12" x14ac:dyDescent="0.25">
      <c r="B139" s="170"/>
      <c r="C139" s="170"/>
      <c r="D139" s="171"/>
      <c r="E139" s="171"/>
      <c r="F139" s="171"/>
      <c r="G139" s="171"/>
      <c r="H139" s="171"/>
      <c r="I139" s="171"/>
      <c r="J139" s="171"/>
      <c r="K139" s="169"/>
      <c r="L139" s="169"/>
    </row>
    <row r="140" spans="2:12" x14ac:dyDescent="0.25">
      <c r="B140" s="170"/>
      <c r="C140" s="170"/>
      <c r="D140" s="171"/>
      <c r="E140" s="171"/>
      <c r="F140" s="171"/>
      <c r="G140" s="171"/>
      <c r="H140" s="171"/>
      <c r="I140" s="171"/>
      <c r="J140" s="171"/>
      <c r="K140" s="169"/>
      <c r="L140" s="169"/>
    </row>
    <row r="141" spans="2:12" ht="15.75" thickBot="1" x14ac:dyDescent="0.3">
      <c r="B141" s="170"/>
      <c r="C141" s="170"/>
      <c r="D141" s="171"/>
      <c r="E141" s="178"/>
      <c r="F141" s="179"/>
      <c r="G141" s="180"/>
      <c r="H141" s="180"/>
      <c r="I141" s="178"/>
      <c r="J141" s="178"/>
      <c r="K141" s="181"/>
      <c r="L141" s="169"/>
    </row>
    <row r="142" spans="2:12" x14ac:dyDescent="0.25">
      <c r="B142" s="170"/>
      <c r="C142" s="170"/>
      <c r="D142" s="171"/>
      <c r="E142" s="430" t="s">
        <v>37</v>
      </c>
      <c r="F142" s="430"/>
      <c r="G142" s="171"/>
      <c r="H142" s="180"/>
      <c r="I142" s="431" t="s">
        <v>38</v>
      </c>
      <c r="J142" s="431"/>
      <c r="K142" s="432"/>
      <c r="L142" s="169"/>
    </row>
    <row r="143" spans="2:12" x14ac:dyDescent="0.25">
      <c r="B143" s="170"/>
      <c r="C143" s="170"/>
      <c r="D143" s="171"/>
      <c r="E143" s="171"/>
      <c r="F143" s="171"/>
      <c r="G143" s="171"/>
      <c r="H143" s="171"/>
      <c r="I143" s="171"/>
      <c r="J143" s="171"/>
      <c r="K143" s="169"/>
      <c r="L143" s="169"/>
    </row>
    <row r="144" spans="2:12" x14ac:dyDescent="0.25">
      <c r="B144" s="170"/>
      <c r="C144" s="170"/>
      <c r="D144" s="171"/>
      <c r="E144" s="171"/>
      <c r="F144" s="171"/>
      <c r="G144" s="171"/>
      <c r="H144" s="171"/>
      <c r="I144" s="171"/>
      <c r="J144" s="171"/>
      <c r="K144" s="169"/>
      <c r="L144" s="169"/>
    </row>
    <row r="145" spans="2:12" x14ac:dyDescent="0.25">
      <c r="B145" s="170"/>
      <c r="C145" s="170"/>
      <c r="D145" s="171"/>
      <c r="E145" s="171"/>
      <c r="F145" s="171"/>
      <c r="G145" s="171"/>
      <c r="H145" s="171"/>
      <c r="I145" s="171"/>
      <c r="J145" s="171"/>
      <c r="K145" s="169"/>
      <c r="L145" s="169"/>
    </row>
    <row r="146" spans="2:12" x14ac:dyDescent="0.25">
      <c r="B146" s="170"/>
      <c r="C146" s="170"/>
      <c r="D146" s="171"/>
      <c r="E146" s="171"/>
      <c r="F146" s="171"/>
      <c r="G146" s="171"/>
      <c r="H146" s="171"/>
      <c r="I146" s="171"/>
      <c r="J146" s="171"/>
      <c r="K146" s="169"/>
      <c r="L146" s="169"/>
    </row>
    <row r="147" spans="2:12" x14ac:dyDescent="0.25">
      <c r="B147" s="170"/>
      <c r="C147" s="170"/>
      <c r="D147" s="171"/>
      <c r="E147" s="171"/>
      <c r="F147" s="171"/>
      <c r="G147" s="171"/>
      <c r="H147" s="171"/>
      <c r="I147" s="171"/>
      <c r="J147" s="171"/>
      <c r="K147" s="169"/>
      <c r="L147" s="169"/>
    </row>
    <row r="148" spans="2:12" x14ac:dyDescent="0.25">
      <c r="B148" s="170"/>
      <c r="C148" s="170"/>
      <c r="D148" s="171"/>
      <c r="E148" s="171"/>
      <c r="F148" s="171"/>
      <c r="G148" s="171"/>
      <c r="H148" s="171"/>
      <c r="I148" s="171"/>
      <c r="J148" s="171"/>
      <c r="K148" s="169"/>
      <c r="L148" s="169"/>
    </row>
    <row r="149" spans="2:12" x14ac:dyDescent="0.25">
      <c r="B149" s="170"/>
      <c r="C149" s="170"/>
      <c r="D149" s="171"/>
      <c r="E149" s="171"/>
      <c r="F149" s="171"/>
      <c r="G149" s="171"/>
      <c r="H149" s="171"/>
      <c r="I149" s="171"/>
      <c r="J149" s="171"/>
      <c r="K149" s="169"/>
      <c r="L149" s="169"/>
    </row>
    <row r="150" spans="2:12" x14ac:dyDescent="0.25">
      <c r="B150" s="170"/>
      <c r="C150" s="170"/>
      <c r="D150" s="171"/>
      <c r="E150" s="171"/>
      <c r="F150" s="171"/>
      <c r="G150" s="171"/>
      <c r="H150" s="171"/>
      <c r="I150" s="171"/>
      <c r="J150" s="171"/>
      <c r="K150" s="169"/>
      <c r="L150" s="169"/>
    </row>
    <row r="151" spans="2:12" x14ac:dyDescent="0.25">
      <c r="B151" s="170"/>
      <c r="C151" s="170"/>
      <c r="D151" s="171"/>
      <c r="E151" s="171"/>
      <c r="F151" s="171"/>
      <c r="G151" s="171"/>
      <c r="H151" s="171"/>
      <c r="I151" s="171"/>
      <c r="J151" s="171"/>
      <c r="K151" s="169"/>
      <c r="L151" s="169"/>
    </row>
    <row r="152" spans="2:12" x14ac:dyDescent="0.25">
      <c r="B152" s="76"/>
      <c r="C152" s="79"/>
      <c r="D152" s="76"/>
      <c r="E152" s="76"/>
      <c r="F152" s="76"/>
      <c r="G152" s="78"/>
      <c r="H152" s="78"/>
      <c r="I152" s="78"/>
      <c r="J152" s="78"/>
      <c r="K152" s="88"/>
      <c r="L152" s="440">
        <v>5</v>
      </c>
    </row>
    <row r="153" spans="2:12" x14ac:dyDescent="0.25">
      <c r="B153" s="76"/>
      <c r="C153" s="79"/>
      <c r="D153" s="76"/>
      <c r="E153" s="76"/>
      <c r="F153" s="76"/>
      <c r="G153" s="78"/>
      <c r="H153" s="78"/>
      <c r="I153" s="78"/>
      <c r="J153" s="78"/>
      <c r="K153" s="88"/>
      <c r="L153" s="440"/>
    </row>
    <row r="154" spans="2:12" ht="16.5" customHeight="1" thickBot="1" x14ac:dyDescent="0.3">
      <c r="B154" s="76"/>
      <c r="C154" s="79"/>
      <c r="D154" s="76"/>
      <c r="E154" s="76"/>
      <c r="F154" s="76"/>
      <c r="G154" s="78"/>
      <c r="H154" s="78"/>
      <c r="I154" s="78"/>
      <c r="J154" s="78"/>
      <c r="K154" s="88"/>
      <c r="L154" s="440"/>
    </row>
    <row r="155" spans="2:12" ht="17.25" customHeight="1" thickBot="1" x14ac:dyDescent="0.3">
      <c r="B155" s="136"/>
      <c r="C155" s="144"/>
      <c r="D155" s="137"/>
      <c r="E155" s="137"/>
      <c r="F155" s="137"/>
      <c r="G155" s="138"/>
      <c r="H155" s="138"/>
      <c r="I155" s="138"/>
      <c r="J155" s="138"/>
      <c r="K155" s="139"/>
      <c r="L155" s="168"/>
    </row>
    <row r="156" spans="2:12" ht="19.5" thickTop="1" x14ac:dyDescent="0.3">
      <c r="B156" s="166"/>
      <c r="C156" s="166"/>
      <c r="D156" s="435" t="s">
        <v>39</v>
      </c>
      <c r="E156" s="435"/>
      <c r="F156" s="435"/>
      <c r="G156" s="435"/>
      <c r="H156" s="435"/>
      <c r="I156" s="435"/>
      <c r="J156" s="435"/>
      <c r="K156" s="162"/>
      <c r="L156" s="162"/>
    </row>
    <row r="157" spans="2:12" x14ac:dyDescent="0.25">
      <c r="B157" s="166"/>
      <c r="C157" s="166"/>
      <c r="D157" s="433" t="s">
        <v>690</v>
      </c>
      <c r="E157" s="433"/>
      <c r="F157" s="433"/>
      <c r="G157" s="433"/>
      <c r="H157" s="433"/>
      <c r="I157" s="433"/>
      <c r="J157" s="433"/>
      <c r="K157" s="162"/>
      <c r="L157" s="162"/>
    </row>
    <row r="158" spans="2:12" x14ac:dyDescent="0.25">
      <c r="B158" s="166"/>
      <c r="C158" s="166"/>
      <c r="D158" s="433" t="s">
        <v>40</v>
      </c>
      <c r="E158" s="433"/>
      <c r="F158" s="433"/>
      <c r="G158" s="433"/>
      <c r="H158" s="433"/>
      <c r="I158" s="433"/>
      <c r="J158" s="433"/>
      <c r="K158" s="162"/>
      <c r="L158" s="162"/>
    </row>
    <row r="159" spans="2:12" x14ac:dyDescent="0.25">
      <c r="B159" s="166"/>
      <c r="C159" s="166"/>
      <c r="J159" s="1"/>
      <c r="K159" s="162"/>
      <c r="L159" s="162"/>
    </row>
    <row r="160" spans="2:12" x14ac:dyDescent="0.25">
      <c r="B160" s="166"/>
      <c r="C160" s="166"/>
      <c r="D160" s="184" t="s">
        <v>41</v>
      </c>
      <c r="E160" s="185"/>
      <c r="F160" s="185"/>
      <c r="G160" s="185"/>
      <c r="H160" s="185"/>
      <c r="I160" s="185"/>
      <c r="J160" s="185"/>
      <c r="K160" s="187"/>
      <c r="L160" s="162"/>
    </row>
    <row r="161" spans="2:14" x14ac:dyDescent="0.25">
      <c r="B161" s="166"/>
      <c r="C161" s="166"/>
      <c r="D161" s="186" t="s">
        <v>42</v>
      </c>
      <c r="E161" s="185"/>
      <c r="F161" s="185"/>
      <c r="G161" s="185"/>
      <c r="H161" s="185"/>
      <c r="I161" s="185"/>
      <c r="J161" s="185"/>
      <c r="K161" s="187"/>
      <c r="L161" s="162"/>
    </row>
    <row r="162" spans="2:14" x14ac:dyDescent="0.25">
      <c r="B162" s="166"/>
      <c r="C162" s="166"/>
      <c r="D162" s="185" t="s">
        <v>43</v>
      </c>
      <c r="E162" s="185"/>
      <c r="F162" s="185"/>
      <c r="G162" s="185"/>
      <c r="H162" s="185"/>
      <c r="I162" s="185"/>
      <c r="J162" s="185"/>
      <c r="K162" s="187">
        <v>95200</v>
      </c>
      <c r="L162" s="162"/>
    </row>
    <row r="163" spans="2:14" x14ac:dyDescent="0.25">
      <c r="B163" s="166"/>
      <c r="C163" s="166"/>
      <c r="D163" s="185" t="s">
        <v>44</v>
      </c>
      <c r="E163" s="185"/>
      <c r="F163" s="185"/>
      <c r="G163" s="185"/>
      <c r="H163" s="185"/>
      <c r="I163" s="185"/>
      <c r="J163" s="185"/>
      <c r="K163" s="187">
        <v>2251.33</v>
      </c>
      <c r="L163" s="162"/>
    </row>
    <row r="164" spans="2:14" x14ac:dyDescent="0.25">
      <c r="B164" s="166"/>
      <c r="C164" s="166"/>
      <c r="D164" s="185" t="s">
        <v>45</v>
      </c>
      <c r="E164" s="185"/>
      <c r="F164" s="185"/>
      <c r="G164" s="185"/>
      <c r="H164" s="185"/>
      <c r="I164" s="185"/>
      <c r="J164" s="185"/>
      <c r="K164" s="187">
        <v>41000</v>
      </c>
      <c r="L164" s="162"/>
    </row>
    <row r="165" spans="2:14" x14ac:dyDescent="0.25">
      <c r="B165" s="166"/>
      <c r="C165" s="166"/>
      <c r="D165" s="185" t="s">
        <v>46</v>
      </c>
      <c r="E165" s="185"/>
      <c r="F165" s="185"/>
      <c r="G165" s="185"/>
      <c r="H165" s="185"/>
      <c r="I165" s="185"/>
      <c r="J165" s="185"/>
      <c r="K165" s="187">
        <v>14200</v>
      </c>
      <c r="L165" s="162"/>
    </row>
    <row r="166" spans="2:14" x14ac:dyDescent="0.25">
      <c r="B166" s="166"/>
      <c r="C166" s="166"/>
      <c r="D166" s="185" t="s">
        <v>47</v>
      </c>
      <c r="E166" s="185"/>
      <c r="F166" s="185"/>
      <c r="G166" s="185"/>
      <c r="H166" s="185"/>
      <c r="I166" s="185"/>
      <c r="J166" s="185"/>
      <c r="K166" s="187">
        <v>2550</v>
      </c>
      <c r="L166" s="162"/>
    </row>
    <row r="167" spans="2:14" x14ac:dyDescent="0.25">
      <c r="B167" s="166"/>
      <c r="C167" s="166"/>
      <c r="D167" s="185" t="s">
        <v>48</v>
      </c>
      <c r="E167" s="185"/>
      <c r="F167" s="185"/>
      <c r="G167" s="185"/>
      <c r="H167" s="185"/>
      <c r="I167" s="185"/>
      <c r="J167" s="185"/>
      <c r="K167" s="187">
        <v>4078</v>
      </c>
      <c r="L167" s="162"/>
    </row>
    <row r="168" spans="2:14" x14ac:dyDescent="0.25">
      <c r="B168" s="166"/>
      <c r="C168" s="166"/>
      <c r="D168" s="185"/>
      <c r="E168" s="185"/>
      <c r="F168" s="186" t="s">
        <v>49</v>
      </c>
      <c r="G168" s="185"/>
      <c r="H168" s="185"/>
      <c r="I168" s="185"/>
      <c r="J168" s="185"/>
      <c r="K168" s="319">
        <f>SUM(K162:K167)</f>
        <v>159279.33000000002</v>
      </c>
      <c r="L168" s="162"/>
    </row>
    <row r="169" spans="2:14" x14ac:dyDescent="0.25">
      <c r="B169" s="166"/>
      <c r="C169" s="166"/>
      <c r="D169" s="186" t="s">
        <v>50</v>
      </c>
      <c r="E169" s="185"/>
      <c r="F169" s="185"/>
      <c r="G169" s="185"/>
      <c r="H169" s="185"/>
      <c r="I169" s="185"/>
      <c r="J169" s="185"/>
      <c r="K169" s="187"/>
      <c r="L169" s="162"/>
    </row>
    <row r="170" spans="2:14" x14ac:dyDescent="0.25">
      <c r="B170" s="166"/>
      <c r="C170" s="166"/>
      <c r="D170" s="185" t="s">
        <v>51</v>
      </c>
      <c r="E170" s="185"/>
      <c r="F170" s="185"/>
      <c r="G170" s="185"/>
      <c r="H170" s="185"/>
      <c r="I170" s="185"/>
      <c r="J170" s="185"/>
      <c r="K170" s="187">
        <v>136573.75</v>
      </c>
      <c r="L170" s="162"/>
    </row>
    <row r="171" spans="2:14" x14ac:dyDescent="0.25">
      <c r="B171" s="166"/>
      <c r="C171" s="166"/>
      <c r="D171" s="185" t="s">
        <v>52</v>
      </c>
      <c r="E171" s="185"/>
      <c r="F171" s="185"/>
      <c r="G171" s="185"/>
      <c r="H171" s="185"/>
      <c r="I171" s="185"/>
      <c r="J171" s="185"/>
      <c r="K171" s="187">
        <v>-3823.75</v>
      </c>
      <c r="L171" s="162"/>
    </row>
    <row r="172" spans="2:14" x14ac:dyDescent="0.25">
      <c r="B172" s="166"/>
      <c r="C172" s="166"/>
      <c r="D172" s="185"/>
      <c r="E172" s="185"/>
      <c r="F172" s="186" t="s">
        <v>53</v>
      </c>
      <c r="G172" s="185"/>
      <c r="H172" s="185"/>
      <c r="I172" s="185"/>
      <c r="J172" s="185"/>
      <c r="K172" s="319">
        <f>SUM(K170:K171)</f>
        <v>132750</v>
      </c>
      <c r="L172" s="162"/>
    </row>
    <row r="173" spans="2:14" ht="15.75" thickBot="1" x14ac:dyDescent="0.3">
      <c r="B173" s="166"/>
      <c r="C173" s="166"/>
      <c r="D173" s="185"/>
      <c r="E173" s="185"/>
      <c r="F173" s="434" t="s">
        <v>18</v>
      </c>
      <c r="G173" s="434"/>
      <c r="H173" s="434"/>
      <c r="I173" s="185"/>
      <c r="J173" s="185"/>
      <c r="K173" s="188">
        <f>K168+K172</f>
        <v>292029.33</v>
      </c>
      <c r="L173" s="162"/>
      <c r="N173" s="330"/>
    </row>
    <row r="174" spans="2:14" ht="15.75" thickTop="1" x14ac:dyDescent="0.25">
      <c r="B174" s="166"/>
      <c r="C174" s="166"/>
      <c r="D174" s="185"/>
      <c r="E174" s="185"/>
      <c r="F174" s="185"/>
      <c r="G174" s="185"/>
      <c r="H174" s="185"/>
      <c r="I174" s="185"/>
      <c r="J174" s="185"/>
      <c r="K174" s="187"/>
      <c r="L174" s="162"/>
    </row>
    <row r="175" spans="2:14" x14ac:dyDescent="0.25">
      <c r="B175" s="166"/>
      <c r="C175" s="166"/>
      <c r="D175" s="184" t="s">
        <v>54</v>
      </c>
      <c r="E175" s="185"/>
      <c r="F175" s="185"/>
      <c r="G175" s="185"/>
      <c r="H175" s="185"/>
      <c r="I175" s="185"/>
      <c r="J175" s="185"/>
      <c r="K175" s="187"/>
      <c r="L175" s="162"/>
    </row>
    <row r="176" spans="2:14" x14ac:dyDescent="0.25">
      <c r="B176" s="166"/>
      <c r="C176" s="166"/>
      <c r="D176" s="186" t="s">
        <v>55</v>
      </c>
      <c r="E176" s="185"/>
      <c r="F176" s="185"/>
      <c r="G176" s="185"/>
      <c r="H176" s="185"/>
      <c r="I176" s="185"/>
      <c r="J176" s="185"/>
      <c r="K176" s="187"/>
      <c r="L176" s="162"/>
    </row>
    <row r="177" spans="2:12" x14ac:dyDescent="0.25">
      <c r="B177" s="166"/>
      <c r="C177" s="166"/>
      <c r="D177" s="185" t="s">
        <v>56</v>
      </c>
      <c r="E177" s="185"/>
      <c r="F177" s="185"/>
      <c r="G177" s="185"/>
      <c r="H177" s="185"/>
      <c r="I177" s="185"/>
      <c r="J177" s="185"/>
      <c r="K177" s="187">
        <v>5645.99</v>
      </c>
      <c r="L177" s="162"/>
    </row>
    <row r="178" spans="2:12" x14ac:dyDescent="0.25">
      <c r="B178" s="166"/>
      <c r="C178" s="166"/>
      <c r="D178" s="185" t="s">
        <v>26</v>
      </c>
      <c r="E178" s="185"/>
      <c r="F178" s="185"/>
      <c r="G178" s="185"/>
      <c r="H178" s="185"/>
      <c r="I178" s="185"/>
      <c r="J178" s="185"/>
      <c r="K178" s="187">
        <v>7583.34</v>
      </c>
      <c r="L178" s="162"/>
    </row>
    <row r="179" spans="2:12" x14ac:dyDescent="0.25">
      <c r="B179" s="166"/>
      <c r="C179" s="166"/>
      <c r="D179" s="185" t="s">
        <v>28</v>
      </c>
      <c r="E179" s="185"/>
      <c r="F179" s="185"/>
      <c r="G179" s="185"/>
      <c r="H179" s="185"/>
      <c r="I179" s="185"/>
      <c r="J179" s="185"/>
      <c r="K179" s="187">
        <v>2500</v>
      </c>
      <c r="L179" s="162"/>
    </row>
    <row r="180" spans="2:12" x14ac:dyDescent="0.25">
      <c r="B180" s="166"/>
      <c r="C180" s="166"/>
      <c r="D180" s="185"/>
      <c r="E180" s="185"/>
      <c r="F180" s="186" t="s">
        <v>57</v>
      </c>
      <c r="G180" s="185"/>
      <c r="H180" s="185"/>
      <c r="I180" s="185"/>
      <c r="J180" s="185"/>
      <c r="K180" s="319">
        <f>SUM(K177:K179)</f>
        <v>15729.33</v>
      </c>
      <c r="L180" s="162"/>
    </row>
    <row r="181" spans="2:12" x14ac:dyDescent="0.25">
      <c r="B181" s="166"/>
      <c r="C181" s="166"/>
      <c r="D181" s="186" t="s">
        <v>58</v>
      </c>
      <c r="E181" s="185"/>
      <c r="F181" s="185"/>
      <c r="G181" s="185"/>
      <c r="H181" s="185"/>
      <c r="I181" s="185"/>
      <c r="J181" s="185"/>
      <c r="K181" s="187"/>
      <c r="L181" s="162"/>
    </row>
    <row r="182" spans="2:12" x14ac:dyDescent="0.25">
      <c r="B182" s="166"/>
      <c r="C182" s="166"/>
      <c r="D182" s="185" t="s">
        <v>32</v>
      </c>
      <c r="E182" s="185"/>
      <c r="F182" s="185"/>
      <c r="G182" s="185"/>
      <c r="H182" s="185"/>
      <c r="I182" s="185"/>
      <c r="J182" s="185"/>
      <c r="K182" s="187">
        <v>150000</v>
      </c>
      <c r="L182" s="162"/>
    </row>
    <row r="183" spans="2:12" x14ac:dyDescent="0.25">
      <c r="B183" s="166"/>
      <c r="C183" s="166"/>
      <c r="D183" s="185" t="s">
        <v>59</v>
      </c>
      <c r="E183" s="185"/>
      <c r="F183" s="185"/>
      <c r="G183" s="185"/>
      <c r="H183" s="185"/>
      <c r="I183" s="185"/>
      <c r="J183" s="185"/>
      <c r="K183" s="187">
        <v>126300</v>
      </c>
      <c r="L183" s="162"/>
    </row>
    <row r="184" spans="2:12" x14ac:dyDescent="0.25">
      <c r="B184" s="166"/>
      <c r="C184" s="166"/>
      <c r="D184" s="185"/>
      <c r="E184" s="185"/>
      <c r="F184" s="186" t="s">
        <v>35</v>
      </c>
      <c r="G184" s="185"/>
      <c r="H184" s="185"/>
      <c r="I184" s="185"/>
      <c r="J184" s="185"/>
      <c r="K184" s="319">
        <f>SUM(K182:K183)</f>
        <v>276300</v>
      </c>
      <c r="L184" s="162"/>
    </row>
    <row r="185" spans="2:12" ht="15.75" thickBot="1" x14ac:dyDescent="0.3">
      <c r="B185" s="166"/>
      <c r="C185" s="166"/>
      <c r="D185" s="185"/>
      <c r="E185" s="185"/>
      <c r="F185" s="434" t="s">
        <v>60</v>
      </c>
      <c r="G185" s="434"/>
      <c r="H185" s="434"/>
      <c r="I185" s="185"/>
      <c r="J185" s="185"/>
      <c r="K185" s="188">
        <f>K180+K184</f>
        <v>292029.33</v>
      </c>
      <c r="L185" s="162"/>
    </row>
    <row r="186" spans="2:12" ht="15.75" thickTop="1" x14ac:dyDescent="0.25">
      <c r="B186" s="166"/>
      <c r="C186" s="166"/>
      <c r="J186" s="1"/>
      <c r="K186" s="162"/>
      <c r="L186" s="162"/>
    </row>
    <row r="187" spans="2:12" x14ac:dyDescent="0.25">
      <c r="B187" s="166"/>
      <c r="C187" s="166"/>
      <c r="K187" s="162"/>
      <c r="L187" s="162"/>
    </row>
    <row r="188" spans="2:12" x14ac:dyDescent="0.25">
      <c r="B188" s="170"/>
      <c r="C188" s="170"/>
      <c r="D188" s="429" t="s">
        <v>689</v>
      </c>
      <c r="E188" s="429"/>
      <c r="F188" s="429"/>
      <c r="G188" s="429"/>
      <c r="H188" s="429"/>
      <c r="I188" s="429"/>
      <c r="J188" s="429"/>
      <c r="K188" s="169"/>
      <c r="L188" s="169"/>
    </row>
    <row r="189" spans="2:12" x14ac:dyDescent="0.25">
      <c r="B189" s="170"/>
      <c r="C189" s="170"/>
      <c r="D189" s="171"/>
      <c r="E189" s="171"/>
      <c r="F189" s="176"/>
      <c r="G189" s="177"/>
      <c r="H189" s="177"/>
      <c r="I189" s="171"/>
      <c r="J189" s="171"/>
      <c r="K189" s="169"/>
      <c r="L189" s="169"/>
    </row>
    <row r="190" spans="2:12" x14ac:dyDescent="0.25">
      <c r="B190" s="170"/>
      <c r="C190" s="170"/>
      <c r="D190" s="171"/>
      <c r="E190" s="171"/>
      <c r="F190" s="176"/>
      <c r="G190" s="177"/>
      <c r="H190" s="177"/>
      <c r="I190" s="171"/>
      <c r="J190" s="171"/>
      <c r="K190" s="169"/>
      <c r="L190" s="169"/>
    </row>
    <row r="191" spans="2:12" x14ac:dyDescent="0.25">
      <c r="B191" s="170"/>
      <c r="C191" s="170"/>
      <c r="D191" s="171"/>
      <c r="E191" s="171"/>
      <c r="F191" s="171"/>
      <c r="G191" s="171"/>
      <c r="H191" s="171"/>
      <c r="I191" s="171"/>
      <c r="J191" s="171"/>
      <c r="K191" s="169"/>
      <c r="L191" s="169"/>
    </row>
    <row r="192" spans="2:12" x14ac:dyDescent="0.25">
      <c r="B192" s="170"/>
      <c r="C192" s="170"/>
      <c r="D192" s="171"/>
      <c r="E192" s="171"/>
      <c r="F192" s="171"/>
      <c r="G192" s="171"/>
      <c r="H192" s="171"/>
      <c r="I192" s="171"/>
      <c r="J192" s="171"/>
      <c r="K192" s="169"/>
      <c r="L192" s="169"/>
    </row>
    <row r="193" spans="2:12" ht="15.75" thickBot="1" x14ac:dyDescent="0.3">
      <c r="B193" s="170"/>
      <c r="C193" s="170"/>
      <c r="D193" s="171"/>
      <c r="E193" s="178"/>
      <c r="F193" s="179"/>
      <c r="G193" s="180"/>
      <c r="H193" s="180"/>
      <c r="I193" s="178"/>
      <c r="J193" s="178"/>
      <c r="K193" s="181"/>
      <c r="L193" s="169"/>
    </row>
    <row r="194" spans="2:12" x14ac:dyDescent="0.25">
      <c r="B194" s="170"/>
      <c r="C194" s="170"/>
      <c r="D194" s="171"/>
      <c r="E194" s="430" t="s">
        <v>37</v>
      </c>
      <c r="F194" s="430"/>
      <c r="G194" s="171"/>
      <c r="H194" s="180"/>
      <c r="I194" s="431" t="s">
        <v>38</v>
      </c>
      <c r="J194" s="431"/>
      <c r="K194" s="432"/>
      <c r="L194" s="169"/>
    </row>
    <row r="195" spans="2:12" x14ac:dyDescent="0.25">
      <c r="B195" s="166"/>
      <c r="C195" s="166"/>
      <c r="K195" s="162"/>
      <c r="L195" s="162"/>
    </row>
    <row r="196" spans="2:12" x14ac:dyDescent="0.25">
      <c r="B196" s="166"/>
      <c r="C196" s="166"/>
      <c r="K196" s="162"/>
      <c r="L196" s="162"/>
    </row>
    <row r="197" spans="2:12" x14ac:dyDescent="0.25">
      <c r="B197" s="166"/>
      <c r="C197" s="166"/>
      <c r="K197" s="162"/>
      <c r="L197" s="162"/>
    </row>
    <row r="198" spans="2:12" x14ac:dyDescent="0.25">
      <c r="B198" s="166"/>
      <c r="C198" s="166"/>
      <c r="K198" s="162"/>
      <c r="L198" s="162"/>
    </row>
    <row r="199" spans="2:12" x14ac:dyDescent="0.25">
      <c r="B199" s="166"/>
      <c r="C199" s="166"/>
      <c r="K199" s="162"/>
      <c r="L199" s="162"/>
    </row>
    <row r="200" spans="2:12" x14ac:dyDescent="0.25">
      <c r="B200" s="166"/>
      <c r="C200" s="166"/>
      <c r="K200" s="162"/>
      <c r="L200" s="162"/>
    </row>
  </sheetData>
  <mergeCells count="24">
    <mergeCell ref="L102:L104"/>
    <mergeCell ref="L152:L154"/>
    <mergeCell ref="E142:F142"/>
    <mergeCell ref="I142:K142"/>
    <mergeCell ref="B1:F1"/>
    <mergeCell ref="L2:L4"/>
    <mergeCell ref="B3:K3"/>
    <mergeCell ref="L52:L54"/>
    <mergeCell ref="D6:J6"/>
    <mergeCell ref="D91:J91"/>
    <mergeCell ref="D93:J93"/>
    <mergeCell ref="D156:J156"/>
    <mergeCell ref="D116:J116"/>
    <mergeCell ref="D118:J118"/>
    <mergeCell ref="D128:J128"/>
    <mergeCell ref="D131:J131"/>
    <mergeCell ref="D136:J136"/>
    <mergeCell ref="D188:J188"/>
    <mergeCell ref="E194:F194"/>
    <mergeCell ref="I194:K194"/>
    <mergeCell ref="D157:J157"/>
    <mergeCell ref="D158:J158"/>
    <mergeCell ref="F173:H173"/>
    <mergeCell ref="F185:H185"/>
  </mergeCells>
  <pageMargins left="0.17" right="0.12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T9413"/>
  <sheetViews>
    <sheetView topLeftCell="A718" zoomScale="170" zoomScaleNormal="170" workbookViewId="0">
      <selection activeCell="L1057" sqref="L1057"/>
    </sheetView>
  </sheetViews>
  <sheetFormatPr baseColWidth="10" defaultColWidth="11.42578125" defaultRowHeight="17.25" customHeight="1" x14ac:dyDescent="0.2"/>
  <cols>
    <col min="1" max="1" width="1.5703125" style="76" customWidth="1"/>
    <col min="2" max="2" width="3.5703125" style="76" customWidth="1"/>
    <col min="3" max="3" width="3.28515625" style="76" customWidth="1"/>
    <col min="4" max="4" width="4.140625" style="76" customWidth="1"/>
    <col min="5" max="5" width="4.85546875" style="76" customWidth="1"/>
    <col min="6" max="6" width="23.5703125" style="76" customWidth="1"/>
    <col min="7" max="7" width="9.28515625" style="78" customWidth="1"/>
    <col min="8" max="8" width="8.42578125" style="78" customWidth="1"/>
    <col min="9" max="10" width="9.28515625" style="78" customWidth="1"/>
    <col min="11" max="11" width="13.140625" style="90" customWidth="1"/>
    <col min="12" max="12" width="13.140625" style="96" customWidth="1"/>
    <col min="13" max="13" width="4.140625" style="76" customWidth="1"/>
    <col min="14" max="14" width="5.85546875" style="76" customWidth="1"/>
    <col min="15" max="15" width="14.5703125" style="76" customWidth="1"/>
    <col min="16" max="16" width="15" style="76" customWidth="1"/>
    <col min="17" max="17" width="12.42578125" style="76" customWidth="1"/>
    <col min="18" max="18" width="11.28515625" style="76" customWidth="1"/>
    <col min="19" max="16384" width="11.42578125" style="76"/>
  </cols>
  <sheetData>
    <row r="1" spans="2:12" ht="17.25" customHeight="1" x14ac:dyDescent="0.2">
      <c r="K1" s="88"/>
      <c r="L1" s="441">
        <v>2</v>
      </c>
    </row>
    <row r="2" spans="2:12" ht="17.25" customHeight="1" x14ac:dyDescent="0.3">
      <c r="B2" s="452" t="s">
        <v>741</v>
      </c>
      <c r="C2" s="452"/>
      <c r="D2" s="452"/>
      <c r="E2" s="452"/>
      <c r="F2" s="452"/>
      <c r="G2" s="452"/>
      <c r="H2" s="452"/>
      <c r="I2" s="452"/>
      <c r="J2" s="452"/>
      <c r="K2" s="452"/>
      <c r="L2" s="441"/>
    </row>
    <row r="3" spans="2:12" ht="16.5" customHeight="1" thickBot="1" x14ac:dyDescent="0.25">
      <c r="E3" s="80"/>
      <c r="F3" s="80"/>
      <c r="G3" s="94"/>
      <c r="H3" s="94"/>
      <c r="I3" s="94"/>
      <c r="J3" s="94"/>
      <c r="K3" s="94"/>
      <c r="L3" s="442"/>
    </row>
    <row r="4" spans="2:12" ht="17.25" customHeight="1" thickBot="1" x14ac:dyDescent="0.25">
      <c r="B4" s="136"/>
      <c r="C4" s="137"/>
      <c r="D4" s="137"/>
      <c r="E4" s="137"/>
      <c r="F4" s="137"/>
      <c r="G4" s="138"/>
      <c r="H4" s="138"/>
      <c r="I4" s="138"/>
      <c r="J4" s="138"/>
      <c r="K4" s="139"/>
      <c r="L4" s="140"/>
    </row>
    <row r="5" spans="2:12" ht="17.25" customHeight="1" thickTop="1" x14ac:dyDescent="0.35">
      <c r="B5" s="119"/>
      <c r="C5" s="119"/>
      <c r="E5" s="71" t="s">
        <v>61</v>
      </c>
      <c r="K5" s="130"/>
      <c r="L5" s="130"/>
    </row>
    <row r="6" spans="2:12" ht="17.25" customHeight="1" x14ac:dyDescent="0.2">
      <c r="B6" s="318">
        <v>2</v>
      </c>
      <c r="C6" s="418">
        <v>10</v>
      </c>
      <c r="D6" s="120" t="s">
        <v>739</v>
      </c>
      <c r="K6" s="129">
        <f>J7+J8</f>
        <v>95200</v>
      </c>
      <c r="L6" s="129"/>
    </row>
    <row r="7" spans="2:12" ht="17.25" customHeight="1" x14ac:dyDescent="0.2">
      <c r="B7" s="119"/>
      <c r="C7" s="401"/>
      <c r="D7" s="95" t="s">
        <v>1</v>
      </c>
      <c r="J7" s="77">
        <v>32700</v>
      </c>
      <c r="K7" s="129"/>
      <c r="L7" s="129"/>
    </row>
    <row r="8" spans="2:12" ht="17.25" customHeight="1" x14ac:dyDescent="0.2">
      <c r="B8" s="119"/>
      <c r="C8" s="401"/>
      <c r="D8" s="95" t="s">
        <v>195</v>
      </c>
      <c r="J8" s="78">
        <f>I9</f>
        <v>62500</v>
      </c>
      <c r="K8" s="129"/>
      <c r="L8" s="129"/>
    </row>
    <row r="9" spans="2:12" ht="17.25" customHeight="1" x14ac:dyDescent="0.2">
      <c r="B9" s="119"/>
      <c r="C9" s="401"/>
      <c r="D9" s="95"/>
      <c r="E9" s="76" t="s">
        <v>196</v>
      </c>
      <c r="I9" s="78">
        <f>H10</f>
        <v>62500</v>
      </c>
      <c r="K9" s="129"/>
      <c r="L9" s="129"/>
    </row>
    <row r="10" spans="2:12" ht="17.25" customHeight="1" x14ac:dyDescent="0.2">
      <c r="B10" s="119"/>
      <c r="C10" s="401"/>
      <c r="D10" s="95"/>
      <c r="F10" s="76" t="s">
        <v>197</v>
      </c>
      <c r="H10" s="97">
        <f>62500</f>
        <v>62500</v>
      </c>
      <c r="I10" s="97"/>
      <c r="J10" s="97"/>
      <c r="K10" s="129"/>
      <c r="L10" s="129"/>
    </row>
    <row r="11" spans="2:12" ht="17.25" customHeight="1" x14ac:dyDescent="0.2">
      <c r="B11" s="318">
        <v>3</v>
      </c>
      <c r="C11" s="400">
        <v>12</v>
      </c>
      <c r="D11" s="122" t="s">
        <v>44</v>
      </c>
      <c r="K11" s="129">
        <f>J12</f>
        <v>2251.33</v>
      </c>
      <c r="L11" s="129"/>
    </row>
    <row r="12" spans="2:12" ht="17.25" customHeight="1" x14ac:dyDescent="0.2">
      <c r="B12" s="119"/>
      <c r="C12" s="400"/>
      <c r="D12" s="95" t="s">
        <v>198</v>
      </c>
      <c r="J12" s="78">
        <f>I13</f>
        <v>2251.33</v>
      </c>
      <c r="K12" s="129"/>
      <c r="L12" s="129"/>
    </row>
    <row r="13" spans="2:12" ht="17.25" customHeight="1" x14ac:dyDescent="0.2">
      <c r="B13" s="119"/>
      <c r="C13" s="400"/>
      <c r="D13" s="95"/>
      <c r="E13" s="76" t="s">
        <v>199</v>
      </c>
      <c r="I13" s="78">
        <v>2251.33</v>
      </c>
      <c r="K13" s="129"/>
      <c r="L13" s="129"/>
    </row>
    <row r="14" spans="2:12" ht="17.25" customHeight="1" x14ac:dyDescent="0.2">
      <c r="B14" s="119"/>
      <c r="C14" s="400"/>
      <c r="D14" s="95"/>
      <c r="F14" s="76" t="s">
        <v>205</v>
      </c>
      <c r="H14" s="78">
        <f>G15</f>
        <v>2251.33</v>
      </c>
      <c r="K14" s="129"/>
      <c r="L14" s="129"/>
    </row>
    <row r="15" spans="2:12" ht="17.25" customHeight="1" x14ac:dyDescent="0.2">
      <c r="B15" s="119"/>
      <c r="C15" s="400"/>
      <c r="D15" s="95"/>
      <c r="F15" s="76" t="s">
        <v>206</v>
      </c>
      <c r="G15" s="97">
        <f>2251.33</f>
        <v>2251.33</v>
      </c>
      <c r="H15" s="97"/>
      <c r="I15" s="97"/>
      <c r="J15" s="97"/>
      <c r="K15" s="129"/>
      <c r="L15" s="129"/>
    </row>
    <row r="16" spans="2:12" ht="17.25" customHeight="1" x14ac:dyDescent="0.2">
      <c r="B16" s="119"/>
      <c r="C16" s="400">
        <v>14</v>
      </c>
      <c r="D16" s="122" t="s">
        <v>45</v>
      </c>
      <c r="K16" s="129">
        <f>J17+J19</f>
        <v>41000</v>
      </c>
      <c r="L16" s="129"/>
    </row>
    <row r="17" spans="2:12" ht="17.25" customHeight="1" x14ac:dyDescent="0.2">
      <c r="B17" s="119"/>
      <c r="C17" s="122"/>
      <c r="D17" s="76" t="s">
        <v>200</v>
      </c>
      <c r="J17" s="78">
        <v>1000</v>
      </c>
      <c r="K17" s="129"/>
      <c r="L17" s="129"/>
    </row>
    <row r="18" spans="2:12" ht="17.25" customHeight="1" x14ac:dyDescent="0.2">
      <c r="B18" s="119"/>
      <c r="C18" s="122"/>
      <c r="E18" s="76" t="s">
        <v>207</v>
      </c>
      <c r="K18" s="129"/>
      <c r="L18" s="129"/>
    </row>
    <row r="19" spans="2:12" ht="17.25" customHeight="1" x14ac:dyDescent="0.2">
      <c r="B19" s="119"/>
      <c r="C19" s="122"/>
      <c r="D19" s="76" t="s">
        <v>201</v>
      </c>
      <c r="J19" s="78">
        <f>I20</f>
        <v>40000</v>
      </c>
      <c r="K19" s="129"/>
      <c r="L19" s="129"/>
    </row>
    <row r="20" spans="2:12" ht="17.25" customHeight="1" x14ac:dyDescent="0.2">
      <c r="B20" s="119"/>
      <c r="C20" s="122"/>
      <c r="D20" s="95"/>
      <c r="E20" s="76" t="s">
        <v>202</v>
      </c>
      <c r="I20" s="78">
        <v>40000</v>
      </c>
      <c r="K20" s="129"/>
      <c r="L20" s="129"/>
    </row>
    <row r="21" spans="2:12" ht="17.25" customHeight="1" x14ac:dyDescent="0.2">
      <c r="B21" s="119"/>
      <c r="C21" s="122"/>
      <c r="D21" s="95"/>
      <c r="F21" s="76" t="s">
        <v>683</v>
      </c>
      <c r="H21" s="78">
        <v>13000</v>
      </c>
      <c r="K21" s="129"/>
      <c r="L21" s="129"/>
    </row>
    <row r="22" spans="2:12" ht="17.25" customHeight="1" x14ac:dyDescent="0.2">
      <c r="B22" s="119"/>
      <c r="C22" s="122"/>
      <c r="D22" s="95"/>
      <c r="F22" s="76" t="s">
        <v>684</v>
      </c>
      <c r="H22" s="78">
        <v>15000</v>
      </c>
      <c r="K22" s="129"/>
      <c r="L22" s="129"/>
    </row>
    <row r="23" spans="2:12" ht="17.25" customHeight="1" x14ac:dyDescent="0.2">
      <c r="B23" s="119"/>
      <c r="C23" s="122"/>
      <c r="D23" s="95"/>
      <c r="F23" s="76" t="s">
        <v>685</v>
      </c>
      <c r="H23" s="97">
        <v>12000</v>
      </c>
      <c r="I23" s="97"/>
      <c r="J23" s="97"/>
      <c r="K23" s="129"/>
      <c r="L23" s="129"/>
    </row>
    <row r="24" spans="2:12" ht="17.25" customHeight="1" x14ac:dyDescent="0.2">
      <c r="B24" s="119"/>
      <c r="C24" s="400">
        <v>21</v>
      </c>
      <c r="D24" s="120" t="s">
        <v>46</v>
      </c>
      <c r="K24" s="129">
        <f>J25</f>
        <v>14200</v>
      </c>
      <c r="L24" s="129"/>
    </row>
    <row r="25" spans="2:12" ht="17.25" customHeight="1" x14ac:dyDescent="0.2">
      <c r="B25" s="119"/>
      <c r="C25" s="400"/>
      <c r="D25" s="76">
        <v>213</v>
      </c>
      <c r="E25" s="76" t="s">
        <v>2</v>
      </c>
      <c r="J25" s="78">
        <f>I26</f>
        <v>14200</v>
      </c>
      <c r="K25" s="129"/>
      <c r="L25" s="129"/>
    </row>
    <row r="26" spans="2:12" ht="17.25" customHeight="1" x14ac:dyDescent="0.2">
      <c r="B26" s="119"/>
      <c r="C26" s="400"/>
      <c r="E26" s="76" t="s">
        <v>3</v>
      </c>
      <c r="I26" s="78">
        <f>H27</f>
        <v>14200</v>
      </c>
      <c r="K26" s="129"/>
      <c r="L26" s="129"/>
    </row>
    <row r="27" spans="2:12" ht="17.25" customHeight="1" x14ac:dyDescent="0.2">
      <c r="B27" s="119"/>
      <c r="C27" s="400"/>
      <c r="F27" s="76" t="s">
        <v>203</v>
      </c>
      <c r="H27" s="78">
        <f>G28+G29</f>
        <v>14200</v>
      </c>
      <c r="K27" s="129"/>
      <c r="L27" s="129"/>
    </row>
    <row r="28" spans="2:12" ht="17.25" customHeight="1" x14ac:dyDescent="0.2">
      <c r="B28" s="119"/>
      <c r="C28" s="400"/>
      <c r="F28" s="76" t="s">
        <v>208</v>
      </c>
      <c r="G28" s="78">
        <v>7000</v>
      </c>
      <c r="K28" s="129"/>
      <c r="L28" s="129"/>
    </row>
    <row r="29" spans="2:12" ht="17.25" customHeight="1" x14ac:dyDescent="0.2">
      <c r="B29" s="119"/>
      <c r="C29" s="400"/>
      <c r="F29" s="76" t="s">
        <v>209</v>
      </c>
      <c r="G29" s="97">
        <v>7200</v>
      </c>
      <c r="H29" s="97"/>
      <c r="I29" s="97"/>
      <c r="J29" s="97"/>
      <c r="K29" s="129"/>
      <c r="L29" s="129"/>
    </row>
    <row r="30" spans="2:12" s="421" customFormat="1" ht="17.25" customHeight="1" x14ac:dyDescent="0.2">
      <c r="B30" s="419"/>
      <c r="C30" s="418">
        <v>24</v>
      </c>
      <c r="D30" s="420" t="s">
        <v>47</v>
      </c>
      <c r="G30" s="422"/>
      <c r="H30" s="422"/>
      <c r="I30" s="422"/>
      <c r="J30" s="422"/>
      <c r="K30" s="423">
        <f>J31</f>
        <v>2550</v>
      </c>
      <c r="L30" s="423"/>
    </row>
    <row r="31" spans="2:12" ht="17.25" customHeight="1" x14ac:dyDescent="0.2">
      <c r="B31" s="119"/>
      <c r="C31" s="120"/>
      <c r="D31" s="95" t="s">
        <v>204</v>
      </c>
      <c r="J31" s="78">
        <f>I32+I33+I34</f>
        <v>2550</v>
      </c>
      <c r="K31" s="129"/>
      <c r="L31" s="129"/>
    </row>
    <row r="32" spans="2:12" ht="17.25" customHeight="1" x14ac:dyDescent="0.2">
      <c r="B32" s="119"/>
      <c r="C32" s="120"/>
      <c r="D32" s="95"/>
      <c r="E32" s="76" t="s">
        <v>210</v>
      </c>
      <c r="I32" s="77">
        <v>600</v>
      </c>
      <c r="K32" s="129"/>
      <c r="L32" s="129"/>
    </row>
    <row r="33" spans="2:12" ht="17.25" customHeight="1" x14ac:dyDescent="0.2">
      <c r="B33" s="119"/>
      <c r="C33" s="120"/>
      <c r="D33" s="95"/>
      <c r="E33" s="76" t="s">
        <v>211</v>
      </c>
      <c r="I33" s="77">
        <v>750</v>
      </c>
      <c r="K33" s="129"/>
      <c r="L33" s="129"/>
    </row>
    <row r="34" spans="2:12" ht="17.25" customHeight="1" x14ac:dyDescent="0.2">
      <c r="B34" s="119"/>
      <c r="C34" s="120"/>
      <c r="D34" s="95"/>
      <c r="E34" s="76" t="s">
        <v>212</v>
      </c>
      <c r="I34" s="97">
        <v>1200</v>
      </c>
      <c r="J34" s="97"/>
      <c r="K34" s="129"/>
      <c r="L34" s="129"/>
    </row>
    <row r="35" spans="2:12" ht="17.25" customHeight="1" x14ac:dyDescent="0.2">
      <c r="B35" s="119"/>
      <c r="C35" s="400">
        <v>25</v>
      </c>
      <c r="D35" s="120" t="s">
        <v>737</v>
      </c>
      <c r="K35" s="129">
        <f>J36+J40</f>
        <v>4078</v>
      </c>
      <c r="L35" s="129"/>
    </row>
    <row r="36" spans="2:12" ht="17.25" customHeight="1" x14ac:dyDescent="0.2">
      <c r="B36" s="119"/>
      <c r="C36" s="400"/>
      <c r="D36" s="76" t="s">
        <v>4</v>
      </c>
      <c r="J36" s="78">
        <f>I37+I38+I39</f>
        <v>4000</v>
      </c>
      <c r="K36" s="129"/>
      <c r="L36" s="129"/>
    </row>
    <row r="37" spans="2:12" ht="17.25" customHeight="1" x14ac:dyDescent="0.2">
      <c r="B37" s="119"/>
      <c r="C37" s="400"/>
      <c r="E37" s="76" t="s">
        <v>214</v>
      </c>
      <c r="I37" s="77">
        <v>950</v>
      </c>
      <c r="K37" s="129"/>
      <c r="L37" s="129"/>
    </row>
    <row r="38" spans="2:12" ht="17.25" customHeight="1" x14ac:dyDescent="0.2">
      <c r="B38" s="119"/>
      <c r="C38" s="400"/>
      <c r="E38" s="76" t="s">
        <v>215</v>
      </c>
      <c r="I38" s="77">
        <v>2050</v>
      </c>
      <c r="K38" s="129"/>
      <c r="L38" s="129"/>
    </row>
    <row r="39" spans="2:12" ht="17.25" customHeight="1" x14ac:dyDescent="0.2">
      <c r="B39" s="119"/>
      <c r="C39" s="400"/>
      <c r="E39" s="76" t="s">
        <v>216</v>
      </c>
      <c r="I39" s="97">
        <v>1000</v>
      </c>
      <c r="K39" s="129"/>
      <c r="L39" s="129"/>
    </row>
    <row r="40" spans="2:12" ht="17.25" customHeight="1" x14ac:dyDescent="0.2">
      <c r="B40" s="119"/>
      <c r="C40" s="400"/>
      <c r="D40" s="76" t="s">
        <v>5</v>
      </c>
      <c r="I40" s="77"/>
      <c r="J40" s="78">
        <f>I41</f>
        <v>78</v>
      </c>
      <c r="K40" s="129"/>
      <c r="L40" s="129"/>
    </row>
    <row r="41" spans="2:12" ht="17.25" customHeight="1" x14ac:dyDescent="0.2">
      <c r="B41" s="119"/>
      <c r="C41" s="400"/>
      <c r="E41" s="76" t="s">
        <v>213</v>
      </c>
      <c r="I41" s="77">
        <f>H42+H43+H44</f>
        <v>78</v>
      </c>
      <c r="K41" s="129"/>
      <c r="L41" s="129"/>
    </row>
    <row r="42" spans="2:12" ht="17.25" customHeight="1" x14ac:dyDescent="0.2">
      <c r="B42" s="119"/>
      <c r="C42" s="400"/>
      <c r="E42" s="76" t="s">
        <v>217</v>
      </c>
      <c r="H42" s="77">
        <v>23</v>
      </c>
      <c r="I42" s="76"/>
      <c r="K42" s="129"/>
      <c r="L42" s="129"/>
    </row>
    <row r="43" spans="2:12" ht="17.25" customHeight="1" x14ac:dyDescent="0.2">
      <c r="B43" s="119"/>
      <c r="C43" s="400"/>
      <c r="E43" s="76" t="s">
        <v>218</v>
      </c>
      <c r="H43" s="77">
        <v>25</v>
      </c>
      <c r="I43" s="76"/>
      <c r="K43" s="129"/>
      <c r="L43" s="129"/>
    </row>
    <row r="44" spans="2:12" ht="17.25" customHeight="1" x14ac:dyDescent="0.2">
      <c r="B44" s="119"/>
      <c r="C44" s="400"/>
      <c r="E44" s="76" t="s">
        <v>219</v>
      </c>
      <c r="H44" s="97">
        <v>30</v>
      </c>
      <c r="I44" s="93"/>
      <c r="J44" s="97"/>
      <c r="K44" s="129"/>
      <c r="L44" s="129"/>
    </row>
    <row r="45" spans="2:12" ht="17.25" customHeight="1" x14ac:dyDescent="0.2">
      <c r="B45" s="119"/>
      <c r="C45" s="400">
        <v>33</v>
      </c>
      <c r="D45" s="120" t="s">
        <v>740</v>
      </c>
      <c r="K45" s="129">
        <f>J46+J49+J58+J62+J66+J72</f>
        <v>136573.75</v>
      </c>
      <c r="L45" s="129"/>
    </row>
    <row r="46" spans="2:12" ht="17.25" customHeight="1" x14ac:dyDescent="0.2">
      <c r="B46" s="119"/>
      <c r="C46" s="120"/>
      <c r="D46" s="76" t="s">
        <v>222</v>
      </c>
      <c r="J46" s="78">
        <f>I47</f>
        <v>76123.75</v>
      </c>
      <c r="K46" s="129"/>
      <c r="L46" s="129"/>
    </row>
    <row r="47" spans="2:12" ht="17.25" customHeight="1" x14ac:dyDescent="0.2">
      <c r="B47" s="119"/>
      <c r="C47" s="120"/>
      <c r="E47" s="76" t="s">
        <v>220</v>
      </c>
      <c r="I47" s="78">
        <f>H48</f>
        <v>76123.75</v>
      </c>
      <c r="K47" s="129"/>
      <c r="L47" s="129"/>
    </row>
    <row r="48" spans="2:12" ht="17.25" customHeight="1" x14ac:dyDescent="0.2">
      <c r="B48" s="119"/>
      <c r="C48" s="120"/>
      <c r="F48" s="76" t="s">
        <v>221</v>
      </c>
      <c r="H48" s="97">
        <v>76123.75</v>
      </c>
      <c r="I48" s="97"/>
      <c r="K48" s="129"/>
      <c r="L48" s="129"/>
    </row>
    <row r="49" spans="2:12" ht="17.25" customHeight="1" thickBot="1" x14ac:dyDescent="0.25">
      <c r="B49" s="119"/>
      <c r="C49" s="120"/>
      <c r="D49" s="76" t="s">
        <v>223</v>
      </c>
      <c r="J49" s="78">
        <f>I56</f>
        <v>8500</v>
      </c>
      <c r="K49" s="141"/>
      <c r="L49" s="141"/>
    </row>
    <row r="50" spans="2:12" ht="17.25" customHeight="1" x14ac:dyDescent="0.2">
      <c r="B50" s="119"/>
      <c r="C50" s="120"/>
      <c r="F50" s="104" t="s">
        <v>345</v>
      </c>
      <c r="K50" s="129">
        <f>SUM(K5:K49)</f>
        <v>295853.08</v>
      </c>
      <c r="L50" s="129">
        <f>SUM(L5:L49)</f>
        <v>0</v>
      </c>
    </row>
    <row r="51" spans="2:12" ht="17.25" customHeight="1" x14ac:dyDescent="0.2">
      <c r="C51" s="79"/>
      <c r="K51" s="88"/>
      <c r="L51" s="441">
        <v>3</v>
      </c>
    </row>
    <row r="52" spans="2:12" ht="17.25" customHeight="1" x14ac:dyDescent="0.2">
      <c r="C52" s="79"/>
      <c r="K52" s="88"/>
      <c r="L52" s="441"/>
    </row>
    <row r="53" spans="2:12" ht="17.25" customHeight="1" thickBot="1" x14ac:dyDescent="0.25">
      <c r="C53" s="79"/>
      <c r="K53" s="88"/>
      <c r="L53" s="441"/>
    </row>
    <row r="54" spans="2:12" ht="17.25" customHeight="1" thickBot="1" x14ac:dyDescent="0.85">
      <c r="B54" s="136"/>
      <c r="C54" s="144"/>
      <c r="D54" s="137"/>
      <c r="E54" s="137"/>
      <c r="F54" s="137"/>
      <c r="G54" s="138"/>
      <c r="H54" s="138"/>
      <c r="I54" s="138"/>
      <c r="J54" s="138"/>
      <c r="K54" s="139"/>
      <c r="L54" s="145"/>
    </row>
    <row r="55" spans="2:12" ht="17.25" customHeight="1" thickTop="1" x14ac:dyDescent="0.2">
      <c r="B55" s="119"/>
      <c r="C55" s="120"/>
      <c r="F55" s="142" t="s">
        <v>346</v>
      </c>
      <c r="K55" s="143">
        <f>K50</f>
        <v>295853.08</v>
      </c>
      <c r="L55" s="148">
        <f>L50</f>
        <v>0</v>
      </c>
    </row>
    <row r="56" spans="2:12" ht="17.25" customHeight="1" x14ac:dyDescent="0.2">
      <c r="B56" s="119"/>
      <c r="C56" s="120"/>
      <c r="E56" s="76" t="s">
        <v>224</v>
      </c>
      <c r="I56" s="78">
        <f>H57</f>
        <v>8500</v>
      </c>
      <c r="K56" s="129"/>
      <c r="L56" s="129"/>
    </row>
    <row r="57" spans="2:12" ht="17.25" customHeight="1" x14ac:dyDescent="0.2">
      <c r="B57" s="119"/>
      <c r="C57" s="120"/>
      <c r="F57" s="76" t="s">
        <v>225</v>
      </c>
      <c r="H57" s="97">
        <v>8500</v>
      </c>
      <c r="I57" s="97"/>
      <c r="K57" s="129"/>
      <c r="L57" s="129"/>
    </row>
    <row r="58" spans="2:12" ht="17.25" customHeight="1" x14ac:dyDescent="0.2">
      <c r="B58" s="119"/>
      <c r="C58" s="120"/>
      <c r="D58" s="76" t="s">
        <v>226</v>
      </c>
      <c r="J58" s="78">
        <f>I59</f>
        <v>22500</v>
      </c>
      <c r="K58" s="129"/>
      <c r="L58" s="129"/>
    </row>
    <row r="59" spans="2:12" ht="17.25" customHeight="1" x14ac:dyDescent="0.2">
      <c r="B59" s="119"/>
      <c r="C59" s="120"/>
      <c r="E59" s="76" t="s">
        <v>227</v>
      </c>
      <c r="I59" s="78">
        <f>H60</f>
        <v>22500</v>
      </c>
      <c r="K59" s="129"/>
      <c r="L59" s="129"/>
    </row>
    <row r="60" spans="2:12" ht="17.25" customHeight="1" x14ac:dyDescent="0.2">
      <c r="B60" s="119"/>
      <c r="C60" s="120"/>
      <c r="F60" s="76" t="s">
        <v>228</v>
      </c>
      <c r="H60" s="78">
        <f>G61</f>
        <v>22500</v>
      </c>
      <c r="K60" s="129"/>
      <c r="L60" s="129"/>
    </row>
    <row r="61" spans="2:12" ht="17.25" customHeight="1" x14ac:dyDescent="0.2">
      <c r="B61" s="119"/>
      <c r="C61" s="120"/>
      <c r="F61" s="76" t="s">
        <v>229</v>
      </c>
      <c r="G61" s="97">
        <v>22500</v>
      </c>
      <c r="H61" s="97"/>
      <c r="I61" s="97"/>
      <c r="K61" s="129"/>
      <c r="L61" s="129"/>
    </row>
    <row r="62" spans="2:12" ht="17.25" customHeight="1" x14ac:dyDescent="0.2">
      <c r="B62" s="119"/>
      <c r="C62" s="120"/>
      <c r="D62" s="76">
        <v>334</v>
      </c>
      <c r="E62" s="76" t="s">
        <v>6</v>
      </c>
      <c r="J62" s="78">
        <f>I63</f>
        <v>15800</v>
      </c>
      <c r="K62" s="129"/>
      <c r="L62" s="129"/>
    </row>
    <row r="63" spans="2:12" ht="17.25" customHeight="1" x14ac:dyDescent="0.2">
      <c r="B63" s="119"/>
      <c r="C63" s="120"/>
      <c r="E63" s="76" t="s">
        <v>7</v>
      </c>
      <c r="I63" s="78">
        <f>H64</f>
        <v>15800</v>
      </c>
      <c r="K63" s="129"/>
      <c r="L63" s="129"/>
    </row>
    <row r="64" spans="2:12" ht="17.25" customHeight="1" x14ac:dyDescent="0.2">
      <c r="B64" s="119"/>
      <c r="C64" s="120"/>
      <c r="F64" s="76" t="s">
        <v>231</v>
      </c>
      <c r="H64" s="78">
        <f>G65</f>
        <v>15800</v>
      </c>
      <c r="K64" s="129"/>
      <c r="L64" s="129"/>
    </row>
    <row r="65" spans="2:12" ht="17.25" customHeight="1" x14ac:dyDescent="0.2">
      <c r="B65" s="119"/>
      <c r="C65" s="120"/>
      <c r="F65" s="76" t="s">
        <v>230</v>
      </c>
      <c r="G65" s="97">
        <f>15800</f>
        <v>15800</v>
      </c>
      <c r="H65" s="97"/>
      <c r="I65" s="97"/>
      <c r="K65" s="129"/>
      <c r="L65" s="129"/>
    </row>
    <row r="66" spans="2:12" ht="17.25" customHeight="1" x14ac:dyDescent="0.2">
      <c r="B66" s="119"/>
      <c r="C66" s="120"/>
      <c r="D66" s="76" t="s">
        <v>8</v>
      </c>
      <c r="J66" s="78">
        <f>I67</f>
        <v>2200</v>
      </c>
      <c r="K66" s="129"/>
      <c r="L66" s="129"/>
    </row>
    <row r="67" spans="2:12" ht="17.25" customHeight="1" x14ac:dyDescent="0.2">
      <c r="B67" s="119"/>
      <c r="C67" s="120"/>
      <c r="E67" s="76" t="s">
        <v>9</v>
      </c>
      <c r="I67" s="78">
        <f>H68</f>
        <v>2200</v>
      </c>
      <c r="K67" s="129"/>
      <c r="L67" s="129"/>
    </row>
    <row r="68" spans="2:12" ht="17.25" customHeight="1" x14ac:dyDescent="0.2">
      <c r="B68" s="119"/>
      <c r="C68" s="120"/>
      <c r="F68" s="76" t="s">
        <v>232</v>
      </c>
      <c r="H68" s="78">
        <f>G69+G70+G71</f>
        <v>2200</v>
      </c>
      <c r="K68" s="129"/>
      <c r="L68" s="129"/>
    </row>
    <row r="69" spans="2:12" ht="17.25" customHeight="1" x14ac:dyDescent="0.2">
      <c r="B69" s="119"/>
      <c r="C69" s="120"/>
      <c r="F69" s="76" t="s">
        <v>233</v>
      </c>
      <c r="G69" s="78">
        <v>1000</v>
      </c>
      <c r="K69" s="129"/>
      <c r="L69" s="129"/>
    </row>
    <row r="70" spans="2:12" ht="17.25" customHeight="1" x14ac:dyDescent="0.2">
      <c r="B70" s="119"/>
      <c r="C70" s="120"/>
      <c r="F70" s="76" t="s">
        <v>234</v>
      </c>
      <c r="G70" s="78">
        <v>750</v>
      </c>
      <c r="K70" s="129"/>
      <c r="L70" s="129"/>
    </row>
    <row r="71" spans="2:12" ht="17.25" customHeight="1" x14ac:dyDescent="0.2">
      <c r="B71" s="119"/>
      <c r="C71" s="120"/>
      <c r="F71" s="76" t="s">
        <v>235</v>
      </c>
      <c r="G71" s="97">
        <v>450</v>
      </c>
      <c r="H71" s="97"/>
      <c r="I71" s="97"/>
      <c r="K71" s="129"/>
      <c r="L71" s="129"/>
    </row>
    <row r="72" spans="2:12" ht="17.25" customHeight="1" x14ac:dyDescent="0.2">
      <c r="B72" s="119"/>
      <c r="C72" s="120"/>
      <c r="D72" s="76" t="s">
        <v>10</v>
      </c>
      <c r="J72" s="78">
        <f>I73+I76</f>
        <v>11450</v>
      </c>
      <c r="K72" s="129"/>
      <c r="L72" s="129"/>
    </row>
    <row r="73" spans="2:12" ht="17.25" customHeight="1" x14ac:dyDescent="0.2">
      <c r="B73" s="119"/>
      <c r="C73" s="120"/>
      <c r="E73" s="76" t="s">
        <v>11</v>
      </c>
      <c r="I73" s="78">
        <f>H74</f>
        <v>2550</v>
      </c>
      <c r="K73" s="129"/>
      <c r="L73" s="129"/>
    </row>
    <row r="74" spans="2:12" ht="17.25" customHeight="1" x14ac:dyDescent="0.2">
      <c r="B74" s="119"/>
      <c r="C74" s="120"/>
      <c r="F74" s="76" t="s">
        <v>236</v>
      </c>
      <c r="H74" s="78">
        <f>G75</f>
        <v>2550</v>
      </c>
      <c r="K74" s="129"/>
      <c r="L74" s="129"/>
    </row>
    <row r="75" spans="2:12" ht="17.25" customHeight="1" x14ac:dyDescent="0.2">
      <c r="B75" s="119"/>
      <c r="C75" s="120"/>
      <c r="F75" s="76" t="s">
        <v>238</v>
      </c>
      <c r="G75" s="97">
        <v>2550</v>
      </c>
      <c r="H75" s="97"/>
      <c r="K75" s="129"/>
      <c r="L75" s="129"/>
    </row>
    <row r="76" spans="2:12" ht="17.25" customHeight="1" x14ac:dyDescent="0.2">
      <c r="B76" s="119"/>
      <c r="C76" s="120"/>
      <c r="E76" s="76" t="s">
        <v>12</v>
      </c>
      <c r="I76" s="78">
        <f>H77</f>
        <v>8900</v>
      </c>
      <c r="K76" s="129"/>
      <c r="L76" s="129"/>
    </row>
    <row r="77" spans="2:12" ht="17.25" customHeight="1" x14ac:dyDescent="0.2">
      <c r="B77" s="119"/>
      <c r="C77" s="120"/>
      <c r="F77" s="76" t="s">
        <v>237</v>
      </c>
      <c r="H77" s="78">
        <f>G78</f>
        <v>8900</v>
      </c>
      <c r="K77" s="129"/>
      <c r="L77" s="129"/>
    </row>
    <row r="78" spans="2:12" ht="17.25" customHeight="1" x14ac:dyDescent="0.2">
      <c r="B78" s="119"/>
      <c r="C78" s="120"/>
      <c r="F78" s="76" t="s">
        <v>239</v>
      </c>
      <c r="G78" s="97">
        <v>8900</v>
      </c>
      <c r="H78" s="97"/>
      <c r="I78" s="97"/>
      <c r="J78" s="97"/>
      <c r="K78" s="129"/>
      <c r="L78" s="129"/>
    </row>
    <row r="79" spans="2:12" ht="17.25" customHeight="1" x14ac:dyDescent="0.2">
      <c r="B79" s="119"/>
      <c r="C79" s="122">
        <v>39</v>
      </c>
      <c r="D79" s="122" t="s">
        <v>738</v>
      </c>
      <c r="K79" s="129"/>
      <c r="L79" s="129">
        <f>J80</f>
        <v>3823.75</v>
      </c>
    </row>
    <row r="80" spans="2:12" ht="17.25" customHeight="1" x14ac:dyDescent="0.2">
      <c r="B80" s="119"/>
      <c r="C80" s="120"/>
      <c r="D80" s="76" t="s">
        <v>13</v>
      </c>
      <c r="J80" s="78">
        <f>I81</f>
        <v>3823.75</v>
      </c>
      <c r="K80" s="129"/>
      <c r="L80" s="129"/>
    </row>
    <row r="81" spans="2:12" ht="17.25" customHeight="1" x14ac:dyDescent="0.2">
      <c r="B81" s="119"/>
      <c r="C81" s="120"/>
      <c r="E81" s="76" t="s">
        <v>240</v>
      </c>
      <c r="I81" s="78">
        <f>H82+H84+H86+H88</f>
        <v>3823.75</v>
      </c>
      <c r="K81" s="129"/>
      <c r="L81" s="129"/>
    </row>
    <row r="82" spans="2:12" ht="17.25" customHeight="1" x14ac:dyDescent="0.2">
      <c r="B82" s="119"/>
      <c r="C82" s="120"/>
      <c r="F82" s="76" t="s">
        <v>14</v>
      </c>
      <c r="H82" s="78">
        <f>G83</f>
        <v>148.75</v>
      </c>
      <c r="K82" s="129"/>
      <c r="L82" s="129"/>
    </row>
    <row r="83" spans="2:12" ht="17.25" customHeight="1" x14ac:dyDescent="0.2">
      <c r="B83" s="119"/>
      <c r="C83" s="120"/>
      <c r="F83" s="76" t="s">
        <v>241</v>
      </c>
      <c r="G83" s="97">
        <v>148.75</v>
      </c>
      <c r="K83" s="129"/>
      <c r="L83" s="129"/>
    </row>
    <row r="84" spans="2:12" ht="17.25" customHeight="1" x14ac:dyDescent="0.2">
      <c r="B84" s="119"/>
      <c r="C84" s="120"/>
      <c r="F84" s="76" t="s">
        <v>15</v>
      </c>
      <c r="H84" s="78">
        <f>G85</f>
        <v>1312.5</v>
      </c>
      <c r="K84" s="129"/>
      <c r="L84" s="129"/>
    </row>
    <row r="85" spans="2:12" ht="17.25" customHeight="1" x14ac:dyDescent="0.2">
      <c r="B85" s="119"/>
      <c r="C85" s="120"/>
      <c r="F85" s="76" t="s">
        <v>242</v>
      </c>
      <c r="G85" s="97">
        <v>1312.5</v>
      </c>
      <c r="K85" s="129"/>
      <c r="L85" s="129"/>
    </row>
    <row r="86" spans="2:12" ht="17.25" customHeight="1" x14ac:dyDescent="0.2">
      <c r="B86" s="119"/>
      <c r="C86" s="120"/>
      <c r="F86" s="76" t="s">
        <v>16</v>
      </c>
      <c r="H86" s="78">
        <f>G87</f>
        <v>1843.33</v>
      </c>
      <c r="K86" s="129"/>
      <c r="L86" s="129"/>
    </row>
    <row r="87" spans="2:12" ht="17.25" customHeight="1" x14ac:dyDescent="0.2">
      <c r="B87" s="119"/>
      <c r="C87" s="120"/>
      <c r="F87" s="76" t="s">
        <v>243</v>
      </c>
      <c r="G87" s="97">
        <v>1843.33</v>
      </c>
      <c r="K87" s="129"/>
      <c r="L87" s="129"/>
    </row>
    <row r="88" spans="2:12" ht="17.25" customHeight="1" x14ac:dyDescent="0.2">
      <c r="B88" s="119"/>
      <c r="C88" s="120"/>
      <c r="F88" s="76" t="s">
        <v>17</v>
      </c>
      <c r="H88" s="78">
        <f>G89</f>
        <v>519.16999999999996</v>
      </c>
      <c r="K88" s="129"/>
      <c r="L88" s="129"/>
    </row>
    <row r="89" spans="2:12" ht="17.25" customHeight="1" x14ac:dyDescent="0.2">
      <c r="B89" s="119"/>
      <c r="C89" s="120"/>
      <c r="F89" s="76" t="s">
        <v>244</v>
      </c>
      <c r="G89" s="97">
        <v>519.16999999999996</v>
      </c>
      <c r="H89" s="97"/>
      <c r="I89" s="97"/>
      <c r="J89" s="97"/>
      <c r="K89" s="129"/>
      <c r="L89" s="129"/>
    </row>
    <row r="90" spans="2:12" ht="17.25" customHeight="1" x14ac:dyDescent="0.2">
      <c r="B90" s="119"/>
      <c r="C90" s="122">
        <v>40</v>
      </c>
      <c r="D90" s="122" t="s">
        <v>56</v>
      </c>
      <c r="K90" s="129"/>
      <c r="L90" s="129">
        <f>J91+J94</f>
        <v>5645.99</v>
      </c>
    </row>
    <row r="91" spans="2:12" ht="17.25" customHeight="1" x14ac:dyDescent="0.2">
      <c r="B91" s="119"/>
      <c r="C91" s="122"/>
      <c r="D91" s="76" t="s">
        <v>21</v>
      </c>
      <c r="G91" s="77"/>
      <c r="H91" s="77"/>
      <c r="I91" s="77"/>
      <c r="J91" s="78">
        <f>I92</f>
        <v>1245.99</v>
      </c>
      <c r="K91" s="129"/>
      <c r="L91" s="129"/>
    </row>
    <row r="92" spans="2:12" ht="17.25" customHeight="1" x14ac:dyDescent="0.2">
      <c r="B92" s="119"/>
      <c r="C92" s="122"/>
      <c r="E92" s="76" t="s">
        <v>22</v>
      </c>
      <c r="G92" s="77"/>
      <c r="H92" s="77"/>
      <c r="I92" s="77">
        <f>H93</f>
        <v>1245.99</v>
      </c>
      <c r="K92" s="129"/>
      <c r="L92" s="129"/>
    </row>
    <row r="93" spans="2:12" ht="17.25" customHeight="1" x14ac:dyDescent="0.2">
      <c r="B93" s="119"/>
      <c r="C93" s="122"/>
      <c r="F93" s="76" t="s">
        <v>245</v>
      </c>
      <c r="G93" s="77"/>
      <c r="H93" s="97">
        <v>1245.99</v>
      </c>
      <c r="I93" s="97"/>
      <c r="K93" s="129"/>
      <c r="L93" s="129"/>
    </row>
    <row r="94" spans="2:12" ht="17.25" customHeight="1" x14ac:dyDescent="0.2">
      <c r="B94" s="119"/>
      <c r="C94" s="122"/>
      <c r="D94" s="76" t="s">
        <v>23</v>
      </c>
      <c r="G94" s="77"/>
      <c r="H94" s="77"/>
      <c r="I94" s="77"/>
      <c r="J94" s="78">
        <f>I95+I96</f>
        <v>4400</v>
      </c>
      <c r="K94" s="129"/>
      <c r="L94" s="129"/>
    </row>
    <row r="95" spans="2:12" ht="17.25" customHeight="1" x14ac:dyDescent="0.2">
      <c r="B95" s="119"/>
      <c r="C95" s="122"/>
      <c r="E95" s="76" t="s">
        <v>24</v>
      </c>
      <c r="G95" s="77"/>
      <c r="H95" s="76"/>
      <c r="I95" s="77">
        <v>1800</v>
      </c>
      <c r="K95" s="129"/>
      <c r="L95" s="129"/>
    </row>
    <row r="96" spans="2:12" ht="17.25" customHeight="1" x14ac:dyDescent="0.2">
      <c r="B96" s="119"/>
      <c r="C96" s="122"/>
      <c r="E96" s="76" t="s">
        <v>25</v>
      </c>
      <c r="G96" s="77"/>
      <c r="H96" s="76"/>
      <c r="I96" s="97">
        <v>2600</v>
      </c>
      <c r="J96" s="97"/>
      <c r="K96" s="129"/>
      <c r="L96" s="129"/>
    </row>
    <row r="97" spans="2:12" ht="17.25" customHeight="1" x14ac:dyDescent="0.2">
      <c r="B97" s="119"/>
      <c r="C97" s="122">
        <v>41</v>
      </c>
      <c r="D97" s="122" t="s">
        <v>26</v>
      </c>
      <c r="K97" s="129"/>
      <c r="L97" s="129">
        <f>J98+J106</f>
        <v>7583.34</v>
      </c>
    </row>
    <row r="98" spans="2:12" ht="17.25" customHeight="1" x14ac:dyDescent="0.2">
      <c r="B98" s="119"/>
      <c r="C98" s="122"/>
      <c r="D98" s="76">
        <v>411</v>
      </c>
      <c r="E98" s="76" t="s">
        <v>27</v>
      </c>
      <c r="J98" s="78">
        <f>I99</f>
        <v>5777.78</v>
      </c>
      <c r="K98" s="129"/>
      <c r="L98" s="129"/>
    </row>
    <row r="99" spans="2:12" ht="17.25" customHeight="1" thickBot="1" x14ac:dyDescent="0.25">
      <c r="B99" s="119"/>
      <c r="C99" s="122"/>
      <c r="E99" s="76" t="s">
        <v>248</v>
      </c>
      <c r="I99" s="97">
        <v>5777.78</v>
      </c>
      <c r="K99" s="141"/>
      <c r="L99" s="141"/>
    </row>
    <row r="100" spans="2:12" ht="17.25" customHeight="1" x14ac:dyDescent="0.2">
      <c r="B100" s="119"/>
      <c r="C100" s="122"/>
      <c r="F100" s="104" t="s">
        <v>347</v>
      </c>
      <c r="K100" s="129">
        <f>SUM(K55:K99)</f>
        <v>295853.08</v>
      </c>
      <c r="L100" s="129">
        <f>SUM(L55:L99)</f>
        <v>17053.080000000002</v>
      </c>
    </row>
    <row r="101" spans="2:12" ht="17.25" customHeight="1" x14ac:dyDescent="0.2">
      <c r="C101" s="80"/>
      <c r="F101" s="104"/>
      <c r="K101" s="88"/>
      <c r="L101" s="441">
        <v>4</v>
      </c>
    </row>
    <row r="102" spans="2:12" ht="17.25" customHeight="1" x14ac:dyDescent="0.2">
      <c r="C102" s="80"/>
      <c r="F102" s="104"/>
      <c r="K102" s="88"/>
      <c r="L102" s="441"/>
    </row>
    <row r="103" spans="2:12" ht="17.25" customHeight="1" thickBot="1" x14ac:dyDescent="0.25">
      <c r="C103" s="80"/>
      <c r="F103" s="104"/>
      <c r="K103" s="88"/>
      <c r="L103" s="441"/>
    </row>
    <row r="104" spans="2:12" ht="17.25" customHeight="1" thickBot="1" x14ac:dyDescent="0.85">
      <c r="B104" s="136"/>
      <c r="C104" s="144"/>
      <c r="D104" s="137"/>
      <c r="E104" s="137"/>
      <c r="F104" s="137"/>
      <c r="G104" s="138"/>
      <c r="H104" s="138"/>
      <c r="I104" s="138"/>
      <c r="J104" s="138"/>
      <c r="K104" s="139"/>
      <c r="L104" s="145"/>
    </row>
    <row r="105" spans="2:12" ht="17.25" customHeight="1" thickTop="1" x14ac:dyDescent="0.2">
      <c r="B105" s="119"/>
      <c r="C105" s="122"/>
      <c r="F105" s="104" t="s">
        <v>348</v>
      </c>
      <c r="K105" s="129">
        <f>K100</f>
        <v>295853.08</v>
      </c>
      <c r="L105" s="129">
        <f>L100</f>
        <v>17053.080000000002</v>
      </c>
    </row>
    <row r="106" spans="2:12" ht="17.25" customHeight="1" x14ac:dyDescent="0.2">
      <c r="B106" s="119"/>
      <c r="C106" s="122"/>
      <c r="D106" s="76">
        <v>415</v>
      </c>
      <c r="E106" s="76" t="s">
        <v>247</v>
      </c>
      <c r="J106" s="78">
        <f>I107</f>
        <v>1805.56</v>
      </c>
      <c r="K106" s="129"/>
      <c r="L106" s="129"/>
    </row>
    <row r="107" spans="2:12" ht="17.25" customHeight="1" x14ac:dyDescent="0.2">
      <c r="B107" s="119"/>
      <c r="C107" s="122"/>
      <c r="E107" s="76" t="s">
        <v>249</v>
      </c>
      <c r="I107" s="97">
        <v>1805.56</v>
      </c>
      <c r="J107" s="97"/>
      <c r="K107" s="129"/>
      <c r="L107" s="129"/>
    </row>
    <row r="108" spans="2:12" ht="17.25" customHeight="1" x14ac:dyDescent="0.2">
      <c r="B108" s="119"/>
      <c r="C108" s="122">
        <v>42</v>
      </c>
      <c r="D108" s="122" t="s">
        <v>28</v>
      </c>
      <c r="K108" s="129"/>
      <c r="L108" s="129">
        <f>J109</f>
        <v>2500</v>
      </c>
    </row>
    <row r="109" spans="2:12" ht="17.25" customHeight="1" x14ac:dyDescent="0.2">
      <c r="B109" s="119"/>
      <c r="C109" s="122"/>
      <c r="D109" s="76" t="s">
        <v>250</v>
      </c>
      <c r="J109" s="78">
        <f>I110</f>
        <v>2500</v>
      </c>
      <c r="K109" s="129"/>
      <c r="L109" s="129"/>
    </row>
    <row r="110" spans="2:12" ht="17.25" customHeight="1" x14ac:dyDescent="0.2">
      <c r="B110" s="119"/>
      <c r="C110" s="122"/>
      <c r="E110" s="76" t="s">
        <v>29</v>
      </c>
      <c r="I110" s="78">
        <f>H111</f>
        <v>2500</v>
      </c>
      <c r="K110" s="129"/>
      <c r="L110" s="129"/>
    </row>
    <row r="111" spans="2:12" ht="17.25" customHeight="1" x14ac:dyDescent="0.2">
      <c r="B111" s="119"/>
      <c r="C111" s="122"/>
      <c r="F111" s="76" t="s">
        <v>251</v>
      </c>
      <c r="H111" s="97">
        <v>2500</v>
      </c>
      <c r="I111" s="97"/>
      <c r="J111" s="97"/>
      <c r="K111" s="129"/>
      <c r="L111" s="129"/>
    </row>
    <row r="112" spans="2:12" ht="17.25" customHeight="1" x14ac:dyDescent="0.2">
      <c r="B112" s="119"/>
      <c r="C112" s="400">
        <v>50</v>
      </c>
      <c r="D112" s="120" t="s">
        <v>32</v>
      </c>
      <c r="K112" s="129"/>
      <c r="L112" s="129">
        <f>J113</f>
        <v>150000</v>
      </c>
    </row>
    <row r="113" spans="2:12" ht="17.25" customHeight="1" x14ac:dyDescent="0.2">
      <c r="B113" s="119"/>
      <c r="C113" s="400"/>
      <c r="D113" s="76" t="s">
        <v>252</v>
      </c>
      <c r="J113" s="78">
        <f>I114</f>
        <v>150000</v>
      </c>
      <c r="K113" s="129"/>
      <c r="L113" s="129"/>
    </row>
    <row r="114" spans="2:12" ht="17.25" customHeight="1" x14ac:dyDescent="0.2">
      <c r="B114" s="119"/>
      <c r="C114" s="400"/>
      <c r="E114" s="76" t="s">
        <v>253</v>
      </c>
      <c r="I114" s="78">
        <f>H115+H116+H117</f>
        <v>150000</v>
      </c>
      <c r="K114" s="129"/>
      <c r="L114" s="129"/>
    </row>
    <row r="115" spans="2:12" ht="17.25" customHeight="1" x14ac:dyDescent="0.2">
      <c r="B115" s="119"/>
      <c r="C115" s="400"/>
      <c r="F115" s="76" t="s">
        <v>686</v>
      </c>
      <c r="H115" s="78">
        <v>30000</v>
      </c>
      <c r="K115" s="129"/>
      <c r="L115" s="129"/>
    </row>
    <row r="116" spans="2:12" ht="17.25" customHeight="1" x14ac:dyDescent="0.2">
      <c r="B116" s="119"/>
      <c r="C116" s="400"/>
      <c r="F116" s="76" t="s">
        <v>687</v>
      </c>
      <c r="H116" s="78">
        <v>50000</v>
      </c>
      <c r="K116" s="129"/>
      <c r="L116" s="129"/>
    </row>
    <row r="117" spans="2:12" ht="17.25" customHeight="1" x14ac:dyDescent="0.2">
      <c r="B117" s="119"/>
      <c r="C117" s="400"/>
      <c r="F117" s="76" t="s">
        <v>688</v>
      </c>
      <c r="H117" s="97">
        <v>70000</v>
      </c>
      <c r="I117" s="97"/>
      <c r="J117" s="97"/>
      <c r="K117" s="129"/>
      <c r="L117" s="129"/>
    </row>
    <row r="118" spans="2:12" ht="17.25" customHeight="1" x14ac:dyDescent="0.2">
      <c r="B118" s="119"/>
      <c r="C118" s="400">
        <v>59</v>
      </c>
      <c r="D118" s="120" t="s">
        <v>59</v>
      </c>
      <c r="K118" s="129"/>
      <c r="L118" s="129">
        <f>J119</f>
        <v>126300</v>
      </c>
    </row>
    <row r="119" spans="2:12" ht="17.25" customHeight="1" x14ac:dyDescent="0.2">
      <c r="B119" s="119"/>
      <c r="C119" s="120"/>
      <c r="D119" s="95" t="s">
        <v>33</v>
      </c>
      <c r="J119" s="78">
        <f>I120</f>
        <v>126300</v>
      </c>
      <c r="K119" s="129"/>
      <c r="L119" s="129"/>
    </row>
    <row r="120" spans="2:12" ht="17.25" customHeight="1" x14ac:dyDescent="0.2">
      <c r="B120" s="119"/>
      <c r="C120" s="120"/>
      <c r="D120" s="95"/>
      <c r="E120" s="76" t="s">
        <v>34</v>
      </c>
      <c r="I120" s="97">
        <v>126300</v>
      </c>
      <c r="J120" s="97"/>
      <c r="K120" s="129"/>
      <c r="L120" s="129"/>
    </row>
    <row r="121" spans="2:12" ht="17.25" customHeight="1" x14ac:dyDescent="0.2">
      <c r="B121" s="119"/>
      <c r="C121" s="119"/>
      <c r="E121" s="80" t="s">
        <v>742</v>
      </c>
      <c r="K121" s="129"/>
      <c r="L121" s="129"/>
    </row>
    <row r="122" spans="2:12" s="421" customFormat="1" ht="17.25" customHeight="1" x14ac:dyDescent="0.35">
      <c r="B122" s="419"/>
      <c r="C122" s="419"/>
      <c r="E122" s="424" t="s">
        <v>64</v>
      </c>
      <c r="F122" s="425"/>
      <c r="G122" s="422"/>
      <c r="H122" s="422"/>
      <c r="I122" s="422"/>
      <c r="J122" s="422"/>
      <c r="K122" s="426"/>
      <c r="L122" s="426"/>
    </row>
    <row r="123" spans="2:12" ht="17.25" customHeight="1" x14ac:dyDescent="0.2">
      <c r="B123" s="119"/>
      <c r="C123" s="122">
        <v>16</v>
      </c>
      <c r="D123" s="122" t="s">
        <v>743</v>
      </c>
      <c r="E123" s="80"/>
      <c r="K123" s="129">
        <v>4000</v>
      </c>
      <c r="L123" s="129"/>
    </row>
    <row r="124" spans="2:12" ht="17.25" customHeight="1" x14ac:dyDescent="0.2">
      <c r="B124" s="119"/>
      <c r="C124" s="123"/>
      <c r="D124" s="76" t="s">
        <v>254</v>
      </c>
      <c r="E124" s="85"/>
      <c r="K124" s="129"/>
      <c r="L124" s="129"/>
    </row>
    <row r="125" spans="2:12" ht="17.25" customHeight="1" x14ac:dyDescent="0.2">
      <c r="B125" s="119"/>
      <c r="C125" s="119"/>
      <c r="E125" s="76" t="s">
        <v>255</v>
      </c>
      <c r="K125" s="129"/>
      <c r="L125" s="129"/>
    </row>
    <row r="126" spans="2:12" ht="17.25" customHeight="1" x14ac:dyDescent="0.2">
      <c r="B126" s="119"/>
      <c r="C126" s="400">
        <v>10</v>
      </c>
      <c r="D126" s="120" t="s">
        <v>739</v>
      </c>
      <c r="E126" s="80"/>
      <c r="K126" s="129"/>
      <c r="L126" s="129">
        <v>4000</v>
      </c>
    </row>
    <row r="127" spans="2:12" ht="17.25" customHeight="1" x14ac:dyDescent="0.2">
      <c r="B127" s="119"/>
      <c r="C127" s="124"/>
      <c r="D127" s="76" t="s">
        <v>1</v>
      </c>
      <c r="E127" s="85"/>
      <c r="K127" s="129"/>
      <c r="L127" s="129"/>
    </row>
    <row r="128" spans="2:12" ht="17.25" customHeight="1" x14ac:dyDescent="0.2">
      <c r="B128" s="119"/>
      <c r="C128" s="119"/>
      <c r="E128" s="80" t="s">
        <v>691</v>
      </c>
      <c r="F128" s="85"/>
      <c r="G128" s="98"/>
      <c r="H128" s="98"/>
      <c r="K128" s="129"/>
      <c r="L128" s="129"/>
    </row>
    <row r="129" spans="2:12" s="421" customFormat="1" ht="17.25" customHeight="1" x14ac:dyDescent="0.35">
      <c r="B129" s="419"/>
      <c r="C129" s="419"/>
      <c r="E129" s="421" t="s">
        <v>65</v>
      </c>
      <c r="G129" s="422"/>
      <c r="H129" s="422"/>
      <c r="I129" s="422"/>
      <c r="J129" s="422"/>
      <c r="K129" s="426"/>
      <c r="L129" s="426"/>
    </row>
    <row r="130" spans="2:12" ht="17.25" customHeight="1" x14ac:dyDescent="0.2">
      <c r="B130" s="119"/>
      <c r="C130" s="400">
        <v>10</v>
      </c>
      <c r="D130" s="120" t="s">
        <v>739</v>
      </c>
      <c r="E130" s="80"/>
      <c r="K130" s="129">
        <v>2251.33</v>
      </c>
      <c r="L130" s="129"/>
    </row>
    <row r="131" spans="2:12" ht="17.25" customHeight="1" x14ac:dyDescent="0.2">
      <c r="B131" s="119"/>
      <c r="C131" s="124"/>
      <c r="D131" s="76" t="s">
        <v>1</v>
      </c>
      <c r="E131" s="85"/>
      <c r="K131" s="129"/>
      <c r="L131" s="129"/>
    </row>
    <row r="132" spans="2:12" ht="17.25" customHeight="1" x14ac:dyDescent="0.2">
      <c r="B132" s="119"/>
      <c r="C132" s="122">
        <v>12</v>
      </c>
      <c r="D132" s="122" t="s">
        <v>44</v>
      </c>
      <c r="K132" s="129"/>
      <c r="L132" s="129">
        <f>J133</f>
        <v>2251.33</v>
      </c>
    </row>
    <row r="133" spans="2:12" ht="17.25" customHeight="1" x14ac:dyDescent="0.2">
      <c r="B133" s="119"/>
      <c r="C133" s="122"/>
      <c r="D133" s="95" t="s">
        <v>198</v>
      </c>
      <c r="J133" s="78">
        <f>I134</f>
        <v>2251.33</v>
      </c>
      <c r="K133" s="129"/>
      <c r="L133" s="129"/>
    </row>
    <row r="134" spans="2:12" ht="17.25" customHeight="1" x14ac:dyDescent="0.2">
      <c r="B134" s="119"/>
      <c r="C134" s="122"/>
      <c r="D134" s="95"/>
      <c r="E134" s="76" t="s">
        <v>199</v>
      </c>
      <c r="I134" s="78">
        <v>2251.33</v>
      </c>
      <c r="K134" s="129"/>
      <c r="L134" s="129"/>
    </row>
    <row r="135" spans="2:12" ht="17.25" customHeight="1" x14ac:dyDescent="0.2">
      <c r="B135" s="119"/>
      <c r="C135" s="122"/>
      <c r="D135" s="95"/>
      <c r="F135" s="76" t="s">
        <v>744</v>
      </c>
      <c r="H135" s="78">
        <f>G136</f>
        <v>2251.33</v>
      </c>
      <c r="K135" s="129"/>
      <c r="L135" s="129"/>
    </row>
    <row r="136" spans="2:12" ht="17.25" customHeight="1" x14ac:dyDescent="0.2">
      <c r="B136" s="119"/>
      <c r="C136" s="122"/>
      <c r="D136" s="95"/>
      <c r="F136" s="76" t="s">
        <v>206</v>
      </c>
      <c r="G136" s="97">
        <f>2251.33</f>
        <v>2251.33</v>
      </c>
      <c r="H136" s="97"/>
      <c r="I136" s="97"/>
      <c r="J136" s="97"/>
      <c r="K136" s="129"/>
      <c r="L136" s="129"/>
    </row>
    <row r="137" spans="2:12" ht="17.25" customHeight="1" x14ac:dyDescent="0.2">
      <c r="B137" s="119"/>
      <c r="C137" s="119"/>
      <c r="E137" s="80" t="s">
        <v>692</v>
      </c>
      <c r="K137" s="129"/>
      <c r="L137" s="129"/>
    </row>
    <row r="138" spans="2:12" ht="17.25" customHeight="1" x14ac:dyDescent="0.35">
      <c r="B138" s="119"/>
      <c r="C138" s="119"/>
      <c r="E138" s="76" t="s">
        <v>66</v>
      </c>
      <c r="K138" s="130"/>
      <c r="L138" s="130"/>
    </row>
    <row r="139" spans="2:12" ht="17.25" customHeight="1" x14ac:dyDescent="0.2">
      <c r="B139" s="119"/>
      <c r="C139" s="400">
        <v>10</v>
      </c>
      <c r="D139" s="120" t="s">
        <v>739</v>
      </c>
      <c r="K139" s="129">
        <f>J140</f>
        <v>2251.33</v>
      </c>
      <c r="L139" s="129"/>
    </row>
    <row r="140" spans="2:12" ht="17.25" customHeight="1" x14ac:dyDescent="0.2">
      <c r="B140" s="119"/>
      <c r="C140" s="121"/>
      <c r="D140" s="95" t="s">
        <v>195</v>
      </c>
      <c r="J140" s="78">
        <f>I141</f>
        <v>2251.33</v>
      </c>
      <c r="K140" s="129"/>
      <c r="L140" s="129"/>
    </row>
    <row r="141" spans="2:12" ht="17.25" customHeight="1" x14ac:dyDescent="0.2">
      <c r="B141" s="119"/>
      <c r="C141" s="121"/>
      <c r="D141" s="95"/>
      <c r="E141" s="76" t="s">
        <v>196</v>
      </c>
      <c r="I141" s="78">
        <f>H142</f>
        <v>2251.33</v>
      </c>
      <c r="K141" s="129"/>
      <c r="L141" s="129"/>
    </row>
    <row r="142" spans="2:12" ht="17.25" customHeight="1" x14ac:dyDescent="0.2">
      <c r="B142" s="119"/>
      <c r="C142" s="121"/>
      <c r="D142" s="95"/>
      <c r="F142" s="76" t="s">
        <v>197</v>
      </c>
      <c r="H142" s="97">
        <f>2251.33</f>
        <v>2251.33</v>
      </c>
      <c r="I142" s="97"/>
      <c r="J142" s="97"/>
      <c r="K142" s="129"/>
      <c r="L142" s="129"/>
    </row>
    <row r="143" spans="2:12" ht="17.25" customHeight="1" x14ac:dyDescent="0.2">
      <c r="B143" s="119"/>
      <c r="C143" s="400">
        <v>10</v>
      </c>
      <c r="D143" s="120" t="s">
        <v>739</v>
      </c>
      <c r="K143" s="129"/>
      <c r="L143" s="129">
        <f>J144</f>
        <v>2251.33</v>
      </c>
    </row>
    <row r="144" spans="2:12" ht="17.25" customHeight="1" x14ac:dyDescent="0.2">
      <c r="B144" s="119"/>
      <c r="C144" s="121"/>
      <c r="D144" s="95" t="s">
        <v>1</v>
      </c>
      <c r="J144" s="97">
        <v>2251.33</v>
      </c>
      <c r="K144" s="129"/>
      <c r="L144" s="129"/>
    </row>
    <row r="145" spans="2:12" ht="17.25" customHeight="1" x14ac:dyDescent="0.2">
      <c r="B145" s="119"/>
      <c r="C145" s="119"/>
      <c r="E145" s="80" t="s">
        <v>693</v>
      </c>
      <c r="K145" s="129"/>
      <c r="L145" s="129"/>
    </row>
    <row r="146" spans="2:12" ht="17.25" customHeight="1" x14ac:dyDescent="0.35">
      <c r="B146" s="119"/>
      <c r="C146" s="119"/>
      <c r="E146" s="76" t="s">
        <v>67</v>
      </c>
      <c r="K146" s="130"/>
      <c r="L146" s="130"/>
    </row>
    <row r="147" spans="2:12" ht="17.25" customHeight="1" x14ac:dyDescent="0.2">
      <c r="B147" s="119"/>
      <c r="C147" s="122">
        <v>18</v>
      </c>
      <c r="D147" s="122" t="s">
        <v>745</v>
      </c>
      <c r="E147" s="80"/>
      <c r="G147" s="83"/>
      <c r="K147" s="129">
        <f>J148</f>
        <v>6000</v>
      </c>
      <c r="L147" s="129"/>
    </row>
    <row r="148" spans="2:12" ht="17.25" customHeight="1" x14ac:dyDescent="0.2">
      <c r="B148" s="119"/>
      <c r="C148" s="123"/>
      <c r="D148" s="95" t="s">
        <v>256</v>
      </c>
      <c r="E148" s="85"/>
      <c r="J148" s="78">
        <f>I149</f>
        <v>6000</v>
      </c>
      <c r="K148" s="129"/>
      <c r="L148" s="129"/>
    </row>
    <row r="149" spans="2:12" ht="17.25" customHeight="1" thickBot="1" x14ac:dyDescent="0.25">
      <c r="B149" s="119"/>
      <c r="C149" s="125"/>
      <c r="D149" s="99"/>
      <c r="E149" s="76" t="s">
        <v>257</v>
      </c>
      <c r="I149" s="97">
        <f>2000*3</f>
        <v>6000</v>
      </c>
      <c r="J149" s="97"/>
      <c r="K149" s="141"/>
      <c r="L149" s="141"/>
    </row>
    <row r="150" spans="2:12" ht="17.25" customHeight="1" x14ac:dyDescent="0.2">
      <c r="B150" s="119"/>
      <c r="C150" s="125"/>
      <c r="D150" s="99"/>
      <c r="F150" s="104" t="s">
        <v>350</v>
      </c>
      <c r="K150" s="129">
        <f>SUM(K105:K149)</f>
        <v>310355.74000000005</v>
      </c>
      <c r="L150" s="129">
        <f>SUM(L105:L149)</f>
        <v>304355.74000000005</v>
      </c>
    </row>
    <row r="151" spans="2:12" ht="17.25" customHeight="1" x14ac:dyDescent="0.2">
      <c r="C151" s="99"/>
      <c r="D151" s="99"/>
      <c r="F151" s="104"/>
      <c r="K151" s="88"/>
      <c r="L151" s="441">
        <v>5</v>
      </c>
    </row>
    <row r="152" spans="2:12" ht="17.25" customHeight="1" x14ac:dyDescent="0.2">
      <c r="C152" s="99"/>
      <c r="D152" s="99"/>
      <c r="F152" s="104"/>
      <c r="K152" s="88"/>
      <c r="L152" s="441"/>
    </row>
    <row r="153" spans="2:12" ht="17.25" customHeight="1" thickBot="1" x14ac:dyDescent="0.25">
      <c r="C153" s="99"/>
      <c r="D153" s="99"/>
      <c r="F153" s="104"/>
      <c r="K153" s="88"/>
      <c r="L153" s="441"/>
    </row>
    <row r="154" spans="2:12" ht="17.25" customHeight="1" thickBot="1" x14ac:dyDescent="0.85">
      <c r="B154" s="136"/>
      <c r="C154" s="144"/>
      <c r="D154" s="137"/>
      <c r="E154" s="137"/>
      <c r="F154" s="137"/>
      <c r="G154" s="138"/>
      <c r="H154" s="138"/>
      <c r="I154" s="138"/>
      <c r="J154" s="138"/>
      <c r="K154" s="139"/>
      <c r="L154" s="145"/>
    </row>
    <row r="155" spans="2:12" ht="17.25" customHeight="1" thickTop="1" x14ac:dyDescent="0.2">
      <c r="B155" s="119"/>
      <c r="C155" s="125"/>
      <c r="D155" s="99"/>
      <c r="F155" s="104" t="s">
        <v>349</v>
      </c>
      <c r="K155" s="129">
        <f>K150</f>
        <v>310355.74000000005</v>
      </c>
      <c r="L155" s="129">
        <f>L150</f>
        <v>304355.74000000005</v>
      </c>
    </row>
    <row r="156" spans="2:12" ht="17.25" customHeight="1" x14ac:dyDescent="0.2">
      <c r="B156" s="119"/>
      <c r="C156" s="122">
        <v>40</v>
      </c>
      <c r="D156" s="122" t="s">
        <v>56</v>
      </c>
      <c r="K156" s="129">
        <f>J157</f>
        <v>1080</v>
      </c>
      <c r="L156" s="129"/>
    </row>
    <row r="157" spans="2:12" ht="17.25" customHeight="1" x14ac:dyDescent="0.2">
      <c r="B157" s="119"/>
      <c r="C157" s="122"/>
      <c r="D157" s="76" t="s">
        <v>21</v>
      </c>
      <c r="G157" s="77"/>
      <c r="H157" s="77"/>
      <c r="I157" s="77"/>
      <c r="J157" s="78">
        <f>I158</f>
        <v>1080</v>
      </c>
      <c r="K157" s="129"/>
      <c r="L157" s="129"/>
    </row>
    <row r="158" spans="2:12" ht="17.25" customHeight="1" x14ac:dyDescent="0.2">
      <c r="B158" s="119"/>
      <c r="C158" s="122"/>
      <c r="E158" s="76" t="s">
        <v>22</v>
      </c>
      <c r="G158" s="77"/>
      <c r="H158" s="77"/>
      <c r="I158" s="77">
        <f>H159</f>
        <v>1080</v>
      </c>
      <c r="K158" s="129"/>
      <c r="L158" s="129"/>
    </row>
    <row r="159" spans="2:12" ht="17.25" customHeight="1" x14ac:dyDescent="0.2">
      <c r="B159" s="119"/>
      <c r="C159" s="122"/>
      <c r="F159" s="76" t="s">
        <v>245</v>
      </c>
      <c r="G159" s="77"/>
      <c r="H159" s="97">
        <f>I149*18%</f>
        <v>1080</v>
      </c>
      <c r="I159" s="97"/>
      <c r="J159" s="97"/>
      <c r="K159" s="129"/>
      <c r="L159" s="129"/>
    </row>
    <row r="160" spans="2:12" ht="17.25" customHeight="1" x14ac:dyDescent="0.2">
      <c r="B160" s="119"/>
      <c r="C160" s="122">
        <v>42</v>
      </c>
      <c r="D160" s="122" t="s">
        <v>28</v>
      </c>
      <c r="K160" s="129"/>
      <c r="L160" s="129">
        <f>J161</f>
        <v>7080</v>
      </c>
    </row>
    <row r="161" spans="2:12" ht="17.25" customHeight="1" x14ac:dyDescent="0.2">
      <c r="B161" s="119"/>
      <c r="C161" s="122"/>
      <c r="D161" s="76" t="s">
        <v>250</v>
      </c>
      <c r="J161" s="78">
        <f>I162</f>
        <v>7080</v>
      </c>
      <c r="K161" s="129"/>
      <c r="L161" s="129"/>
    </row>
    <row r="162" spans="2:12" ht="17.25" customHeight="1" x14ac:dyDescent="0.2">
      <c r="B162" s="119"/>
      <c r="C162" s="122"/>
      <c r="E162" s="76" t="s">
        <v>29</v>
      </c>
      <c r="I162" s="78">
        <f>H163</f>
        <v>7080</v>
      </c>
      <c r="K162" s="129"/>
      <c r="L162" s="129"/>
    </row>
    <row r="163" spans="2:12" ht="17.25" customHeight="1" x14ac:dyDescent="0.2">
      <c r="B163" s="119"/>
      <c r="C163" s="122"/>
      <c r="F163" s="76" t="s">
        <v>258</v>
      </c>
      <c r="H163" s="97">
        <f>I149+H159</f>
        <v>7080</v>
      </c>
      <c r="I163" s="97"/>
      <c r="J163" s="97"/>
      <c r="K163" s="129"/>
      <c r="L163" s="129"/>
    </row>
    <row r="164" spans="2:12" ht="17.25" customHeight="1" x14ac:dyDescent="0.2">
      <c r="B164" s="119"/>
      <c r="C164" s="119"/>
      <c r="E164" s="80" t="s">
        <v>694</v>
      </c>
      <c r="K164" s="129"/>
      <c r="L164" s="129"/>
    </row>
    <row r="165" spans="2:12" ht="17.25" customHeight="1" x14ac:dyDescent="0.2">
      <c r="B165" s="119"/>
      <c r="C165" s="119"/>
      <c r="E165" s="80" t="s">
        <v>259</v>
      </c>
      <c r="K165" s="129"/>
      <c r="L165" s="129"/>
    </row>
    <row r="166" spans="2:12" s="421" customFormat="1" ht="17.25" customHeight="1" x14ac:dyDescent="0.35">
      <c r="B166" s="419"/>
      <c r="C166" s="419"/>
      <c r="E166" s="421" t="s">
        <v>68</v>
      </c>
      <c r="G166" s="422"/>
      <c r="H166" s="422"/>
      <c r="I166" s="422"/>
      <c r="J166" s="422"/>
      <c r="K166" s="426"/>
      <c r="L166" s="426"/>
    </row>
    <row r="167" spans="2:12" ht="17.25" customHeight="1" x14ac:dyDescent="0.2">
      <c r="B167" s="119"/>
      <c r="C167" s="122">
        <v>42</v>
      </c>
      <c r="D167" s="122" t="s">
        <v>28</v>
      </c>
      <c r="K167" s="129">
        <f>J168</f>
        <v>7080</v>
      </c>
      <c r="L167" s="129"/>
    </row>
    <row r="168" spans="2:12" ht="17.25" customHeight="1" x14ac:dyDescent="0.2">
      <c r="B168" s="119"/>
      <c r="C168" s="122"/>
      <c r="D168" s="76" t="s">
        <v>250</v>
      </c>
      <c r="J168" s="78">
        <f>I169</f>
        <v>7080</v>
      </c>
      <c r="K168" s="129"/>
      <c r="L168" s="129"/>
    </row>
    <row r="169" spans="2:12" ht="17.25" customHeight="1" x14ac:dyDescent="0.2">
      <c r="B169" s="119"/>
      <c r="C169" s="122"/>
      <c r="E169" s="76" t="s">
        <v>29</v>
      </c>
      <c r="I169" s="78">
        <f>H170</f>
        <v>7080</v>
      </c>
      <c r="K169" s="129"/>
      <c r="L169" s="129"/>
    </row>
    <row r="170" spans="2:12" ht="17.25" customHeight="1" x14ac:dyDescent="0.2">
      <c r="B170" s="119"/>
      <c r="C170" s="122"/>
      <c r="F170" s="76" t="s">
        <v>258</v>
      </c>
      <c r="H170" s="97">
        <f>I162+H166</f>
        <v>7080</v>
      </c>
      <c r="I170" s="97"/>
      <c r="J170" s="97"/>
      <c r="K170" s="129"/>
      <c r="L170" s="129"/>
    </row>
    <row r="171" spans="2:12" ht="17.25" customHeight="1" x14ac:dyDescent="0.2">
      <c r="B171" s="119"/>
      <c r="C171" s="400">
        <v>10</v>
      </c>
      <c r="D171" s="120" t="s">
        <v>739</v>
      </c>
      <c r="K171" s="129"/>
      <c r="L171" s="129">
        <f>J172</f>
        <v>7080</v>
      </c>
    </row>
    <row r="172" spans="2:12" ht="17.25" customHeight="1" x14ac:dyDescent="0.2">
      <c r="B172" s="119"/>
      <c r="C172" s="121"/>
      <c r="D172" s="95" t="s">
        <v>1</v>
      </c>
      <c r="J172" s="97">
        <f>H170</f>
        <v>7080</v>
      </c>
      <c r="K172" s="129"/>
      <c r="L172" s="129"/>
    </row>
    <row r="173" spans="2:12" ht="17.25" customHeight="1" x14ac:dyDescent="0.2">
      <c r="B173" s="119"/>
      <c r="C173" s="119"/>
      <c r="E173" s="80" t="s">
        <v>695</v>
      </c>
      <c r="K173" s="129"/>
      <c r="L173" s="129"/>
    </row>
    <row r="174" spans="2:12" ht="17.25" customHeight="1" x14ac:dyDescent="0.2">
      <c r="B174" s="119"/>
      <c r="C174" s="119"/>
      <c r="E174" s="80" t="s">
        <v>259</v>
      </c>
      <c r="K174" s="129"/>
      <c r="L174" s="129"/>
    </row>
    <row r="175" spans="2:12" ht="17.25" customHeight="1" x14ac:dyDescent="0.35">
      <c r="B175" s="119"/>
      <c r="C175" s="119"/>
      <c r="E175" s="76" t="s">
        <v>69</v>
      </c>
      <c r="K175" s="130"/>
      <c r="L175" s="130"/>
    </row>
    <row r="176" spans="2:12" ht="17.25" customHeight="1" x14ac:dyDescent="0.2">
      <c r="B176" s="119"/>
      <c r="C176" s="400">
        <v>65</v>
      </c>
      <c r="D176" s="120" t="s">
        <v>746</v>
      </c>
      <c r="E176" s="80"/>
      <c r="K176" s="129">
        <f>J177</f>
        <v>500</v>
      </c>
      <c r="L176" s="129"/>
    </row>
    <row r="177" spans="2:18" ht="17.25" customHeight="1" x14ac:dyDescent="0.2">
      <c r="B177" s="119"/>
      <c r="C177" s="123"/>
      <c r="D177" s="95" t="s">
        <v>260</v>
      </c>
      <c r="E177" s="85"/>
      <c r="J177" s="78">
        <f>I178</f>
        <v>500</v>
      </c>
      <c r="K177" s="129"/>
      <c r="L177" s="129"/>
    </row>
    <row r="178" spans="2:18" ht="17.25" customHeight="1" x14ac:dyDescent="0.2">
      <c r="B178" s="119"/>
      <c r="C178" s="119"/>
      <c r="E178" s="85" t="s">
        <v>268</v>
      </c>
      <c r="I178" s="97">
        <f>500</f>
        <v>500</v>
      </c>
      <c r="J178" s="97"/>
      <c r="K178" s="129"/>
      <c r="L178" s="129"/>
    </row>
    <row r="179" spans="2:18" ht="17.25" customHeight="1" x14ac:dyDescent="0.2">
      <c r="B179" s="119"/>
      <c r="C179" s="122">
        <v>40</v>
      </c>
      <c r="D179" s="122" t="s">
        <v>56</v>
      </c>
      <c r="K179" s="129">
        <f>J180</f>
        <v>90</v>
      </c>
      <c r="L179" s="129"/>
    </row>
    <row r="180" spans="2:18" ht="17.25" customHeight="1" x14ac:dyDescent="0.2">
      <c r="B180" s="119"/>
      <c r="C180" s="122"/>
      <c r="D180" s="76" t="s">
        <v>21</v>
      </c>
      <c r="G180" s="77"/>
      <c r="H180" s="77"/>
      <c r="I180" s="77"/>
      <c r="J180" s="78">
        <f>I181</f>
        <v>90</v>
      </c>
      <c r="K180" s="129"/>
      <c r="L180" s="129"/>
    </row>
    <row r="181" spans="2:18" ht="17.25" customHeight="1" x14ac:dyDescent="0.2">
      <c r="B181" s="119"/>
      <c r="C181" s="122"/>
      <c r="E181" s="76" t="s">
        <v>22</v>
      </c>
      <c r="G181" s="77"/>
      <c r="H181" s="77"/>
      <c r="I181" s="77">
        <f>H182</f>
        <v>90</v>
      </c>
      <c r="K181" s="129"/>
      <c r="L181" s="129"/>
    </row>
    <row r="182" spans="2:18" ht="17.25" customHeight="1" x14ac:dyDescent="0.2">
      <c r="B182" s="119"/>
      <c r="C182" s="122"/>
      <c r="F182" s="76" t="s">
        <v>245</v>
      </c>
      <c r="G182" s="77"/>
      <c r="H182" s="97">
        <f>K176*18%</f>
        <v>90</v>
      </c>
      <c r="I182" s="97"/>
      <c r="J182" s="97"/>
      <c r="K182" s="129"/>
      <c r="L182" s="129"/>
    </row>
    <row r="183" spans="2:18" ht="17.25" customHeight="1" x14ac:dyDescent="0.2">
      <c r="B183" s="119"/>
      <c r="C183" s="122">
        <v>42</v>
      </c>
      <c r="D183" s="122" t="s">
        <v>28</v>
      </c>
      <c r="K183" s="129"/>
      <c r="L183" s="129">
        <f>J184</f>
        <v>590</v>
      </c>
    </row>
    <row r="184" spans="2:18" ht="17.25" customHeight="1" x14ac:dyDescent="0.2">
      <c r="B184" s="119"/>
      <c r="C184" s="122"/>
      <c r="D184" s="76" t="s">
        <v>250</v>
      </c>
      <c r="J184" s="78">
        <f>I185</f>
        <v>590</v>
      </c>
      <c r="K184" s="129"/>
      <c r="L184" s="129"/>
    </row>
    <row r="185" spans="2:18" ht="17.25" customHeight="1" x14ac:dyDescent="0.2">
      <c r="B185" s="119"/>
      <c r="C185" s="122"/>
      <c r="E185" s="76" t="s">
        <v>29</v>
      </c>
      <c r="I185" s="78">
        <f>H186</f>
        <v>590</v>
      </c>
      <c r="K185" s="129"/>
      <c r="L185" s="129"/>
    </row>
    <row r="186" spans="2:18" ht="17.25" customHeight="1" x14ac:dyDescent="0.2">
      <c r="B186" s="119"/>
      <c r="C186" s="122"/>
      <c r="F186" s="76" t="s">
        <v>578</v>
      </c>
      <c r="H186" s="97">
        <f>I178+H182</f>
        <v>590</v>
      </c>
      <c r="I186" s="97"/>
      <c r="J186" s="97"/>
      <c r="K186" s="129"/>
      <c r="L186" s="129"/>
    </row>
    <row r="187" spans="2:18" ht="17.25" customHeight="1" x14ac:dyDescent="0.2">
      <c r="B187" s="119"/>
      <c r="C187" s="119"/>
      <c r="E187" s="80" t="s">
        <v>696</v>
      </c>
      <c r="K187" s="129"/>
      <c r="L187" s="129"/>
    </row>
    <row r="188" spans="2:18" ht="17.25" customHeight="1" x14ac:dyDescent="0.2">
      <c r="B188" s="119"/>
      <c r="C188" s="119"/>
      <c r="E188" s="80" t="s">
        <v>579</v>
      </c>
      <c r="K188" s="129"/>
      <c r="L188" s="129"/>
    </row>
    <row r="189" spans="2:18" s="421" customFormat="1" ht="17.25" customHeight="1" x14ac:dyDescent="0.35">
      <c r="B189" s="419"/>
      <c r="C189" s="419"/>
      <c r="E189" s="421" t="s">
        <v>70</v>
      </c>
      <c r="G189" s="422"/>
      <c r="H189" s="422"/>
      <c r="I189" s="422"/>
      <c r="J189" s="422"/>
      <c r="K189" s="426"/>
      <c r="L189" s="426"/>
      <c r="N189" s="427"/>
      <c r="O189" s="427"/>
      <c r="P189" s="427"/>
      <c r="Q189" s="427"/>
      <c r="R189" s="427"/>
    </row>
    <row r="190" spans="2:18" ht="17.25" customHeight="1" x14ac:dyDescent="0.35">
      <c r="B190" s="119"/>
      <c r="C190" s="400">
        <v>90</v>
      </c>
      <c r="D190" s="120" t="s">
        <v>747</v>
      </c>
      <c r="E190" s="80"/>
      <c r="K190" s="131">
        <f>J191+J193+J195</f>
        <v>500</v>
      </c>
      <c r="L190" s="130"/>
      <c r="N190" s="80"/>
      <c r="O190" s="80"/>
      <c r="P190" s="80"/>
      <c r="Q190" s="80"/>
      <c r="R190" s="80"/>
    </row>
    <row r="191" spans="2:18" ht="17.25" customHeight="1" x14ac:dyDescent="0.2">
      <c r="B191" s="119"/>
      <c r="C191" s="123"/>
      <c r="D191" s="95" t="s">
        <v>261</v>
      </c>
      <c r="J191" s="78">
        <f>I192</f>
        <v>166.66666666666669</v>
      </c>
      <c r="K191" s="131"/>
      <c r="L191" s="131"/>
      <c r="N191" s="80"/>
      <c r="P191" s="100"/>
      <c r="Q191" s="161"/>
      <c r="R191" s="78"/>
    </row>
    <row r="192" spans="2:18" ht="17.25" customHeight="1" x14ac:dyDescent="0.2">
      <c r="B192" s="119"/>
      <c r="C192" s="119"/>
      <c r="E192" s="76" t="s">
        <v>262</v>
      </c>
      <c r="I192" s="97">
        <f>500/15*5</f>
        <v>166.66666666666669</v>
      </c>
      <c r="K192" s="131"/>
      <c r="L192" s="131"/>
      <c r="N192" s="80"/>
      <c r="P192" s="100"/>
      <c r="Q192" s="161"/>
      <c r="R192" s="78"/>
    </row>
    <row r="193" spans="2:18" ht="17.25" customHeight="1" x14ac:dyDescent="0.2">
      <c r="B193" s="119"/>
      <c r="C193" s="123"/>
      <c r="D193" s="95" t="s">
        <v>263</v>
      </c>
      <c r="J193" s="78">
        <f>I194</f>
        <v>133.33333333333334</v>
      </c>
      <c r="K193" s="131"/>
      <c r="L193" s="131"/>
      <c r="N193" s="80"/>
      <c r="P193" s="100"/>
      <c r="Q193" s="161"/>
      <c r="R193" s="78"/>
    </row>
    <row r="194" spans="2:18" ht="17.25" customHeight="1" x14ac:dyDescent="0.2">
      <c r="B194" s="119"/>
      <c r="C194" s="119"/>
      <c r="E194" s="76" t="s">
        <v>264</v>
      </c>
      <c r="I194" s="97">
        <f>500/15*4</f>
        <v>133.33333333333334</v>
      </c>
      <c r="K194" s="131"/>
      <c r="L194" s="131"/>
      <c r="N194" s="80"/>
      <c r="O194" s="80"/>
      <c r="P194" s="142"/>
      <c r="Q194" s="80"/>
      <c r="R194" s="88"/>
    </row>
    <row r="195" spans="2:18" ht="17.25" customHeight="1" x14ac:dyDescent="0.2">
      <c r="B195" s="119"/>
      <c r="C195" s="123"/>
      <c r="D195" s="95" t="s">
        <v>265</v>
      </c>
      <c r="J195" s="78">
        <f>I196</f>
        <v>200</v>
      </c>
      <c r="K195" s="131"/>
      <c r="L195" s="131"/>
    </row>
    <row r="196" spans="2:18" ht="17.25" customHeight="1" x14ac:dyDescent="0.2">
      <c r="B196" s="119"/>
      <c r="C196" s="119"/>
      <c r="E196" s="76" t="s">
        <v>266</v>
      </c>
      <c r="I196" s="97">
        <f>500/15*6</f>
        <v>200</v>
      </c>
      <c r="J196" s="97"/>
      <c r="K196" s="131"/>
      <c r="L196" s="131"/>
    </row>
    <row r="197" spans="2:18" ht="17.25" customHeight="1" x14ac:dyDescent="0.2">
      <c r="B197" s="119"/>
      <c r="C197" s="122">
        <v>79</v>
      </c>
      <c r="D197" s="122" t="s">
        <v>72</v>
      </c>
      <c r="E197" s="80"/>
      <c r="K197" s="131"/>
      <c r="L197" s="131">
        <f>K190</f>
        <v>500</v>
      </c>
    </row>
    <row r="198" spans="2:18" ht="17.25" customHeight="1" x14ac:dyDescent="0.2">
      <c r="B198" s="119"/>
      <c r="C198" s="123"/>
      <c r="D198" s="76" t="s">
        <v>267</v>
      </c>
      <c r="K198" s="131"/>
      <c r="L198" s="131"/>
    </row>
    <row r="199" spans="2:18" ht="17.25" customHeight="1" thickBot="1" x14ac:dyDescent="0.4">
      <c r="B199" s="119"/>
      <c r="C199" s="119"/>
      <c r="E199" s="80" t="s">
        <v>697</v>
      </c>
      <c r="K199" s="147"/>
      <c r="L199" s="147"/>
    </row>
    <row r="200" spans="2:18" ht="17.25" customHeight="1" x14ac:dyDescent="0.2">
      <c r="B200" s="119"/>
      <c r="C200" s="119"/>
      <c r="E200" s="80"/>
      <c r="F200" s="104" t="s">
        <v>351</v>
      </c>
      <c r="K200" s="131">
        <f>SUM(K155:K199)</f>
        <v>319605.74000000005</v>
      </c>
      <c r="L200" s="131">
        <f>SUM(L155:L199)</f>
        <v>319605.74000000005</v>
      </c>
    </row>
    <row r="201" spans="2:18" ht="15.75" customHeight="1" x14ac:dyDescent="0.35">
      <c r="E201" s="80"/>
      <c r="F201" s="104"/>
      <c r="K201" s="146"/>
      <c r="L201" s="441">
        <v>6</v>
      </c>
    </row>
    <row r="202" spans="2:18" ht="15" customHeight="1" x14ac:dyDescent="0.35">
      <c r="E202" s="80"/>
      <c r="F202" s="104"/>
      <c r="K202" s="146"/>
      <c r="L202" s="441"/>
    </row>
    <row r="203" spans="2:18" ht="15.75" customHeight="1" thickBot="1" x14ac:dyDescent="0.4">
      <c r="E203" s="80"/>
      <c r="F203" s="104"/>
      <c r="K203" s="146"/>
      <c r="L203" s="441"/>
    </row>
    <row r="204" spans="2:18" ht="17.25" customHeight="1" thickBot="1" x14ac:dyDescent="0.85">
      <c r="B204" s="136"/>
      <c r="C204" s="144"/>
      <c r="D204" s="137"/>
      <c r="E204" s="137"/>
      <c r="F204" s="137"/>
      <c r="G204" s="138"/>
      <c r="H204" s="138"/>
      <c r="I204" s="138"/>
      <c r="J204" s="138"/>
      <c r="K204" s="139"/>
      <c r="L204" s="145"/>
    </row>
    <row r="205" spans="2:18" ht="17.25" customHeight="1" thickTop="1" x14ac:dyDescent="0.2">
      <c r="B205" s="119"/>
      <c r="C205" s="119"/>
      <c r="E205" s="80"/>
      <c r="F205" s="104" t="s">
        <v>352</v>
      </c>
      <c r="K205" s="131">
        <f>K200</f>
        <v>319605.74000000005</v>
      </c>
      <c r="L205" s="131">
        <f>L200</f>
        <v>319605.74000000005</v>
      </c>
    </row>
    <row r="206" spans="2:18" ht="17.25" customHeight="1" x14ac:dyDescent="0.35">
      <c r="B206" s="119"/>
      <c r="C206" s="119"/>
      <c r="E206" s="76" t="s">
        <v>73</v>
      </c>
      <c r="K206" s="130"/>
      <c r="L206" s="130"/>
    </row>
    <row r="207" spans="2:18" ht="17.25" customHeight="1" x14ac:dyDescent="0.2">
      <c r="B207" s="119"/>
      <c r="C207" s="122">
        <v>42</v>
      </c>
      <c r="D207" s="122" t="s">
        <v>28</v>
      </c>
      <c r="K207" s="129">
        <f>J208</f>
        <v>590</v>
      </c>
      <c r="L207" s="129"/>
    </row>
    <row r="208" spans="2:18" ht="17.25" customHeight="1" x14ac:dyDescent="0.2">
      <c r="B208" s="119"/>
      <c r="C208" s="122"/>
      <c r="D208" s="76" t="s">
        <v>250</v>
      </c>
      <c r="J208" s="78">
        <f>I209</f>
        <v>590</v>
      </c>
      <c r="K208" s="129"/>
      <c r="L208" s="129"/>
    </row>
    <row r="209" spans="2:17" ht="17.25" customHeight="1" x14ac:dyDescent="0.2">
      <c r="B209" s="119"/>
      <c r="C209" s="122"/>
      <c r="E209" s="76" t="s">
        <v>29</v>
      </c>
      <c r="I209" s="78">
        <f>H210</f>
        <v>590</v>
      </c>
      <c r="K209" s="129"/>
      <c r="L209" s="129"/>
    </row>
    <row r="210" spans="2:17" ht="17.25" customHeight="1" x14ac:dyDescent="0.2">
      <c r="B210" s="119"/>
      <c r="C210" s="122"/>
      <c r="F210" s="76" t="s">
        <v>573</v>
      </c>
      <c r="H210" s="97">
        <f>H186</f>
        <v>590</v>
      </c>
      <c r="I210" s="97"/>
      <c r="J210" s="97"/>
      <c r="K210" s="129"/>
      <c r="L210" s="129"/>
    </row>
    <row r="211" spans="2:17" ht="17.25" customHeight="1" x14ac:dyDescent="0.2">
      <c r="B211" s="119"/>
      <c r="C211" s="400">
        <v>10</v>
      </c>
      <c r="D211" s="120" t="s">
        <v>43</v>
      </c>
      <c r="K211" s="129"/>
      <c r="L211" s="129">
        <f>J212</f>
        <v>590</v>
      </c>
    </row>
    <row r="212" spans="2:17" ht="17.25" customHeight="1" x14ac:dyDescent="0.2">
      <c r="B212" s="119"/>
      <c r="C212" s="121"/>
      <c r="D212" s="95" t="s">
        <v>1</v>
      </c>
      <c r="J212" s="97">
        <f>H210</f>
        <v>590</v>
      </c>
      <c r="K212" s="129"/>
      <c r="L212" s="129"/>
    </row>
    <row r="213" spans="2:17" ht="17.25" customHeight="1" x14ac:dyDescent="0.2">
      <c r="B213" s="119"/>
      <c r="C213" s="119"/>
      <c r="E213" s="80" t="s">
        <v>698</v>
      </c>
      <c r="K213" s="129"/>
      <c r="L213" s="129"/>
    </row>
    <row r="214" spans="2:17" ht="17.25" customHeight="1" x14ac:dyDescent="0.2">
      <c r="B214" s="119"/>
      <c r="C214" s="119"/>
      <c r="E214" s="80" t="s">
        <v>579</v>
      </c>
      <c r="K214" s="129"/>
      <c r="L214" s="129"/>
    </row>
    <row r="215" spans="2:17" s="421" customFormat="1" ht="17.25" customHeight="1" x14ac:dyDescent="0.35">
      <c r="B215" s="419"/>
      <c r="C215" s="419"/>
      <c r="E215" s="421" t="s">
        <v>74</v>
      </c>
      <c r="G215" s="422"/>
      <c r="H215" s="422"/>
      <c r="I215" s="422"/>
      <c r="J215" s="422"/>
      <c r="K215" s="426"/>
      <c r="L215" s="426"/>
      <c r="N215" s="449"/>
      <c r="O215" s="449"/>
      <c r="P215" s="449"/>
      <c r="Q215" s="449"/>
    </row>
    <row r="216" spans="2:17" ht="17.25" customHeight="1" x14ac:dyDescent="0.2">
      <c r="B216" s="119"/>
      <c r="C216" s="400">
        <v>61</v>
      </c>
      <c r="D216" s="120" t="s">
        <v>748</v>
      </c>
      <c r="E216" s="79"/>
      <c r="K216" s="129">
        <f>J217</f>
        <v>2550</v>
      </c>
      <c r="L216" s="129"/>
      <c r="N216" s="104"/>
      <c r="O216" s="104"/>
      <c r="P216" s="104"/>
      <c r="Q216" s="104"/>
    </row>
    <row r="217" spans="2:17" ht="17.25" customHeight="1" x14ac:dyDescent="0.2">
      <c r="B217" s="119"/>
      <c r="C217" s="123"/>
      <c r="D217" s="95" t="s">
        <v>269</v>
      </c>
      <c r="E217" s="85"/>
      <c r="J217" s="78">
        <f>I218</f>
        <v>2550</v>
      </c>
      <c r="K217" s="129"/>
      <c r="L217" s="129"/>
      <c r="N217" s="80"/>
      <c r="Q217" s="245"/>
    </row>
    <row r="218" spans="2:17" ht="17.25" customHeight="1" x14ac:dyDescent="0.2">
      <c r="B218" s="119"/>
      <c r="C218" s="119"/>
      <c r="E218" s="76" t="s">
        <v>270</v>
      </c>
      <c r="I218" s="78">
        <f>H219+H220+H221</f>
        <v>2550</v>
      </c>
      <c r="K218" s="129"/>
      <c r="L218" s="129"/>
      <c r="N218" s="80"/>
      <c r="Q218" s="245"/>
    </row>
    <row r="219" spans="2:17" ht="17.25" customHeight="1" x14ac:dyDescent="0.2">
      <c r="B219" s="119"/>
      <c r="C219" s="119"/>
      <c r="E219" s="76" t="s">
        <v>271</v>
      </c>
      <c r="H219" s="78">
        <f>750</f>
        <v>750</v>
      </c>
      <c r="K219" s="129"/>
      <c r="L219" s="129"/>
      <c r="N219" s="80"/>
      <c r="Q219" s="245"/>
    </row>
    <row r="220" spans="2:17" ht="17.25" customHeight="1" x14ac:dyDescent="0.2">
      <c r="B220" s="119"/>
      <c r="C220" s="119"/>
      <c r="E220" s="76" t="s">
        <v>272</v>
      </c>
      <c r="H220" s="78">
        <v>1200</v>
      </c>
      <c r="K220" s="129"/>
      <c r="L220" s="129"/>
      <c r="N220" s="80"/>
      <c r="O220" s="80"/>
      <c r="P220" s="80"/>
      <c r="Q220" s="84"/>
    </row>
    <row r="221" spans="2:17" ht="17.25" customHeight="1" x14ac:dyDescent="0.2">
      <c r="B221" s="119"/>
      <c r="C221" s="119"/>
      <c r="E221" s="76" t="s">
        <v>273</v>
      </c>
      <c r="H221" s="97">
        <v>600</v>
      </c>
      <c r="I221" s="97"/>
      <c r="J221" s="97"/>
      <c r="K221" s="129"/>
      <c r="L221" s="129"/>
    </row>
    <row r="222" spans="2:17" ht="17.25" customHeight="1" x14ac:dyDescent="0.2">
      <c r="B222" s="119"/>
      <c r="C222" s="400">
        <v>24</v>
      </c>
      <c r="D222" s="120" t="s">
        <v>47</v>
      </c>
      <c r="K222" s="129"/>
      <c r="L222" s="129">
        <f>J223</f>
        <v>2550</v>
      </c>
    </row>
    <row r="223" spans="2:17" ht="17.25" customHeight="1" x14ac:dyDescent="0.2">
      <c r="B223" s="119"/>
      <c r="C223" s="120"/>
      <c r="D223" s="95" t="s">
        <v>204</v>
      </c>
      <c r="J223" s="78">
        <f>I224+I225+I226</f>
        <v>2550</v>
      </c>
      <c r="K223" s="129"/>
      <c r="L223" s="129"/>
    </row>
    <row r="224" spans="2:17" ht="17.25" customHeight="1" x14ac:dyDescent="0.2">
      <c r="B224" s="119"/>
      <c r="C224" s="120"/>
      <c r="D224" s="95"/>
      <c r="E224" s="76" t="s">
        <v>210</v>
      </c>
      <c r="G224" s="83"/>
      <c r="H224" s="83"/>
      <c r="I224" s="82">
        <v>600</v>
      </c>
      <c r="K224" s="129"/>
      <c r="L224" s="129"/>
    </row>
    <row r="225" spans="2:12" ht="17.25" customHeight="1" x14ac:dyDescent="0.2">
      <c r="B225" s="119"/>
      <c r="C225" s="120"/>
      <c r="D225" s="95"/>
      <c r="E225" s="76" t="s">
        <v>211</v>
      </c>
      <c r="G225" s="83"/>
      <c r="H225" s="83"/>
      <c r="I225" s="82">
        <v>750</v>
      </c>
      <c r="K225" s="129"/>
      <c r="L225" s="129"/>
    </row>
    <row r="226" spans="2:12" ht="17.25" customHeight="1" x14ac:dyDescent="0.2">
      <c r="B226" s="119"/>
      <c r="C226" s="120"/>
      <c r="D226" s="95"/>
      <c r="E226" s="76" t="s">
        <v>212</v>
      </c>
      <c r="G226" s="83"/>
      <c r="H226" s="83"/>
      <c r="I226" s="101">
        <v>1200</v>
      </c>
      <c r="J226" s="97"/>
      <c r="K226" s="129"/>
      <c r="L226" s="129"/>
    </row>
    <row r="227" spans="2:12" ht="17.25" customHeight="1" x14ac:dyDescent="0.2">
      <c r="B227" s="119"/>
      <c r="C227" s="119"/>
      <c r="E227" s="103" t="s">
        <v>699</v>
      </c>
      <c r="K227" s="129"/>
      <c r="L227" s="129"/>
    </row>
    <row r="228" spans="2:12" ht="17.25" customHeight="1" x14ac:dyDescent="0.2">
      <c r="B228" s="119"/>
      <c r="C228" s="119"/>
      <c r="E228" s="80" t="s">
        <v>749</v>
      </c>
      <c r="K228" s="129"/>
      <c r="L228" s="129"/>
    </row>
    <row r="229" spans="2:12" ht="17.25" customHeight="1" x14ac:dyDescent="0.35">
      <c r="B229" s="119"/>
      <c r="C229" s="119"/>
      <c r="E229" s="76" t="s">
        <v>75</v>
      </c>
      <c r="K229" s="130"/>
      <c r="L229" s="130"/>
    </row>
    <row r="230" spans="2:12" ht="17.25" customHeight="1" x14ac:dyDescent="0.35">
      <c r="B230" s="119"/>
      <c r="C230" s="120">
        <v>90</v>
      </c>
      <c r="D230" s="120" t="s">
        <v>747</v>
      </c>
      <c r="E230" s="80"/>
      <c r="K230" s="131">
        <f>J231+J233+J235</f>
        <v>2550</v>
      </c>
      <c r="L230" s="130"/>
    </row>
    <row r="231" spans="2:12" ht="17.25" customHeight="1" x14ac:dyDescent="0.2">
      <c r="B231" s="119"/>
      <c r="C231" s="123"/>
      <c r="D231" s="95" t="s">
        <v>261</v>
      </c>
      <c r="J231" s="78">
        <f>I232</f>
        <v>750</v>
      </c>
      <c r="K231" s="131"/>
      <c r="L231" s="131"/>
    </row>
    <row r="232" spans="2:12" ht="17.25" customHeight="1" x14ac:dyDescent="0.2">
      <c r="B232" s="119"/>
      <c r="C232" s="119"/>
      <c r="E232" s="76" t="s">
        <v>274</v>
      </c>
      <c r="I232" s="97">
        <f>I225</f>
        <v>750</v>
      </c>
      <c r="K232" s="131"/>
      <c r="L232" s="131"/>
    </row>
    <row r="233" spans="2:12" ht="17.25" customHeight="1" x14ac:dyDescent="0.2">
      <c r="B233" s="119"/>
      <c r="C233" s="123"/>
      <c r="D233" s="95" t="s">
        <v>263</v>
      </c>
      <c r="J233" s="78">
        <f>I234</f>
        <v>1200</v>
      </c>
      <c r="K233" s="131"/>
      <c r="L233" s="131"/>
    </row>
    <row r="234" spans="2:12" ht="17.25" customHeight="1" x14ac:dyDescent="0.2">
      <c r="B234" s="119"/>
      <c r="C234" s="119"/>
      <c r="E234" s="76" t="s">
        <v>275</v>
      </c>
      <c r="I234" s="97">
        <f>I226</f>
        <v>1200</v>
      </c>
      <c r="K234" s="131"/>
      <c r="L234" s="131"/>
    </row>
    <row r="235" spans="2:12" ht="17.25" customHeight="1" x14ac:dyDescent="0.2">
      <c r="B235" s="119"/>
      <c r="C235" s="123"/>
      <c r="D235" s="95" t="s">
        <v>265</v>
      </c>
      <c r="J235" s="78">
        <f>I236</f>
        <v>600</v>
      </c>
      <c r="K235" s="131"/>
      <c r="L235" s="131"/>
    </row>
    <row r="236" spans="2:12" ht="17.25" customHeight="1" x14ac:dyDescent="0.2">
      <c r="B236" s="119"/>
      <c r="C236" s="119"/>
      <c r="E236" s="76" t="s">
        <v>276</v>
      </c>
      <c r="I236" s="97">
        <f>I224</f>
        <v>600</v>
      </c>
      <c r="J236" s="97"/>
      <c r="K236" s="131"/>
      <c r="L236" s="131"/>
    </row>
    <row r="237" spans="2:12" ht="17.25" customHeight="1" x14ac:dyDescent="0.2">
      <c r="B237" s="119"/>
      <c r="C237" s="122">
        <v>79</v>
      </c>
      <c r="D237" s="122" t="s">
        <v>72</v>
      </c>
      <c r="E237" s="80"/>
      <c r="K237" s="131"/>
      <c r="L237" s="131">
        <f>K230</f>
        <v>2550</v>
      </c>
    </row>
    <row r="238" spans="2:12" ht="17.25" customHeight="1" x14ac:dyDescent="0.2">
      <c r="B238" s="119"/>
      <c r="C238" s="123"/>
      <c r="D238" s="85" t="s">
        <v>267</v>
      </c>
      <c r="E238" s="85"/>
      <c r="K238" s="131"/>
      <c r="L238" s="131"/>
    </row>
    <row r="239" spans="2:12" ht="17.25" customHeight="1" x14ac:dyDescent="0.2">
      <c r="B239" s="119"/>
      <c r="C239" s="119"/>
      <c r="E239" s="80" t="s">
        <v>700</v>
      </c>
      <c r="K239" s="129"/>
      <c r="L239" s="129"/>
    </row>
    <row r="240" spans="2:12" ht="17.25" customHeight="1" x14ac:dyDescent="0.2">
      <c r="B240" s="119"/>
      <c r="C240" s="119"/>
      <c r="E240" s="80" t="s">
        <v>277</v>
      </c>
      <c r="K240" s="129"/>
      <c r="L240" s="129"/>
    </row>
    <row r="241" spans="2:12" ht="17.25" customHeight="1" x14ac:dyDescent="0.35">
      <c r="B241" s="119"/>
      <c r="C241" s="119"/>
      <c r="E241" s="76" t="s">
        <v>92</v>
      </c>
      <c r="G241" s="83"/>
      <c r="H241" s="83"/>
      <c r="I241" s="83"/>
      <c r="K241" s="130"/>
      <c r="L241" s="130"/>
    </row>
    <row r="242" spans="2:12" ht="17.25" customHeight="1" x14ac:dyDescent="0.2">
      <c r="B242" s="119"/>
      <c r="C242" s="400">
        <v>10</v>
      </c>
      <c r="D242" s="120" t="s">
        <v>739</v>
      </c>
      <c r="K242" s="129">
        <f>J243</f>
        <v>40000</v>
      </c>
      <c r="L242" s="129"/>
    </row>
    <row r="243" spans="2:12" ht="17.25" customHeight="1" x14ac:dyDescent="0.2">
      <c r="B243" s="119"/>
      <c r="C243" s="121"/>
      <c r="D243" s="95" t="s">
        <v>1</v>
      </c>
      <c r="J243" s="97">
        <f>40000</f>
        <v>40000</v>
      </c>
      <c r="K243" s="129"/>
      <c r="L243" s="129"/>
    </row>
    <row r="244" spans="2:12" ht="17.25" customHeight="1" x14ac:dyDescent="0.2">
      <c r="B244" s="119"/>
      <c r="C244" s="122">
        <v>14</v>
      </c>
      <c r="D244" s="122" t="s">
        <v>45</v>
      </c>
      <c r="K244" s="129"/>
      <c r="L244" s="129">
        <f>J245</f>
        <v>40000</v>
      </c>
    </row>
    <row r="245" spans="2:12" ht="17.25" customHeight="1" x14ac:dyDescent="0.2">
      <c r="B245" s="119"/>
      <c r="C245" s="122"/>
      <c r="D245" s="76" t="s">
        <v>201</v>
      </c>
      <c r="J245" s="78">
        <f>I246</f>
        <v>40000</v>
      </c>
      <c r="K245" s="129"/>
      <c r="L245" s="129"/>
    </row>
    <row r="246" spans="2:12" ht="17.25" customHeight="1" x14ac:dyDescent="0.2">
      <c r="B246" s="119"/>
      <c r="C246" s="122"/>
      <c r="D246" s="95"/>
      <c r="E246" s="76" t="s">
        <v>202</v>
      </c>
      <c r="I246" s="78">
        <v>40000</v>
      </c>
      <c r="K246" s="129"/>
      <c r="L246" s="129"/>
    </row>
    <row r="247" spans="2:12" ht="17.25" customHeight="1" x14ac:dyDescent="0.2">
      <c r="B247" s="119"/>
      <c r="C247" s="122"/>
      <c r="D247" s="95"/>
      <c r="F247" s="76" t="s">
        <v>683</v>
      </c>
      <c r="H247" s="78">
        <v>13000</v>
      </c>
      <c r="K247" s="129"/>
      <c r="L247" s="129"/>
    </row>
    <row r="248" spans="2:12" ht="17.25" customHeight="1" x14ac:dyDescent="0.2">
      <c r="B248" s="119"/>
      <c r="C248" s="122"/>
      <c r="D248" s="95"/>
      <c r="F248" s="76" t="s">
        <v>684</v>
      </c>
      <c r="H248" s="78">
        <v>15000</v>
      </c>
      <c r="K248" s="129"/>
      <c r="L248" s="129"/>
    </row>
    <row r="249" spans="2:12" ht="17.25" customHeight="1" thickBot="1" x14ac:dyDescent="0.25">
      <c r="B249" s="119"/>
      <c r="C249" s="122"/>
      <c r="D249" s="95"/>
      <c r="F249" s="76" t="s">
        <v>685</v>
      </c>
      <c r="H249" s="97">
        <v>12000</v>
      </c>
      <c r="I249" s="97"/>
      <c r="J249" s="97"/>
      <c r="K249" s="141"/>
      <c r="L249" s="141"/>
    </row>
    <row r="250" spans="2:12" ht="17.25" customHeight="1" x14ac:dyDescent="0.2">
      <c r="B250" s="119"/>
      <c r="C250" s="122"/>
      <c r="D250" s="95"/>
      <c r="F250" s="104" t="s">
        <v>353</v>
      </c>
      <c r="K250" s="129">
        <f>SUM(K205:K249)</f>
        <v>365295.74000000005</v>
      </c>
      <c r="L250" s="129">
        <f>SUM(L205:L249)</f>
        <v>365295.74000000005</v>
      </c>
    </row>
    <row r="251" spans="2:12" ht="17.25" customHeight="1" x14ac:dyDescent="0.2">
      <c r="C251" s="80"/>
      <c r="D251" s="95"/>
      <c r="F251" s="104"/>
      <c r="K251" s="88"/>
      <c r="L251" s="440">
        <v>7</v>
      </c>
    </row>
    <row r="252" spans="2:12" ht="17.25" customHeight="1" x14ac:dyDescent="0.2">
      <c r="C252" s="80"/>
      <c r="D252" s="95"/>
      <c r="F252" s="104"/>
      <c r="K252" s="88"/>
      <c r="L252" s="440"/>
    </row>
    <row r="253" spans="2:12" ht="17.25" customHeight="1" thickBot="1" x14ac:dyDescent="0.25">
      <c r="C253" s="80"/>
      <c r="D253" s="95"/>
      <c r="F253" s="104"/>
      <c r="K253" s="88"/>
      <c r="L253" s="440"/>
    </row>
    <row r="254" spans="2:12" ht="17.25" customHeight="1" thickBot="1" x14ac:dyDescent="0.85">
      <c r="B254" s="136"/>
      <c r="C254" s="144"/>
      <c r="D254" s="137"/>
      <c r="E254" s="137"/>
      <c r="F254" s="137"/>
      <c r="G254" s="138"/>
      <c r="H254" s="138"/>
      <c r="I254" s="138"/>
      <c r="J254" s="138"/>
      <c r="K254" s="139"/>
      <c r="L254" s="145"/>
    </row>
    <row r="255" spans="2:12" ht="17.25" customHeight="1" thickTop="1" x14ac:dyDescent="0.2">
      <c r="B255" s="119"/>
      <c r="C255" s="122"/>
      <c r="D255" s="95"/>
      <c r="F255" s="104" t="s">
        <v>354</v>
      </c>
      <c r="K255" s="129">
        <f>K250</f>
        <v>365295.74000000005</v>
      </c>
      <c r="L255" s="129">
        <f>L250</f>
        <v>365295.74000000005</v>
      </c>
    </row>
    <row r="256" spans="2:12" ht="17.25" customHeight="1" x14ac:dyDescent="0.2">
      <c r="B256" s="119"/>
      <c r="C256" s="119"/>
      <c r="E256" s="80" t="s">
        <v>701</v>
      </c>
      <c r="K256" s="129"/>
      <c r="L256" s="129"/>
    </row>
    <row r="257" spans="2:16" s="421" customFormat="1" ht="17.25" customHeight="1" x14ac:dyDescent="0.35">
      <c r="B257" s="419"/>
      <c r="C257" s="419"/>
      <c r="E257" s="421" t="s">
        <v>93</v>
      </c>
      <c r="G257" s="422"/>
      <c r="H257" s="422"/>
      <c r="I257" s="422"/>
      <c r="J257" s="422"/>
      <c r="K257" s="426"/>
      <c r="L257" s="426"/>
    </row>
    <row r="258" spans="2:16" ht="17.25" customHeight="1" x14ac:dyDescent="0.2">
      <c r="B258" s="119"/>
      <c r="C258" s="400">
        <v>10</v>
      </c>
      <c r="D258" s="120" t="s">
        <v>739</v>
      </c>
      <c r="K258" s="129">
        <f>J259</f>
        <v>40000</v>
      </c>
      <c r="L258" s="129"/>
    </row>
    <row r="259" spans="2:16" ht="17.25" customHeight="1" x14ac:dyDescent="0.2">
      <c r="B259" s="119"/>
      <c r="C259" s="121"/>
      <c r="D259" s="95" t="s">
        <v>195</v>
      </c>
      <c r="J259" s="78">
        <f>I260</f>
        <v>40000</v>
      </c>
      <c r="K259" s="129"/>
      <c r="L259" s="129"/>
    </row>
    <row r="260" spans="2:16" ht="17.25" customHeight="1" x14ac:dyDescent="0.2">
      <c r="B260" s="119"/>
      <c r="C260" s="121"/>
      <c r="D260" s="95"/>
      <c r="E260" s="76" t="s">
        <v>196</v>
      </c>
      <c r="I260" s="78">
        <f>H261</f>
        <v>40000</v>
      </c>
      <c r="K260" s="129"/>
      <c r="L260" s="129"/>
    </row>
    <row r="261" spans="2:16" ht="17.25" customHeight="1" x14ac:dyDescent="0.2">
      <c r="B261" s="119"/>
      <c r="C261" s="121"/>
      <c r="D261" s="95"/>
      <c r="F261" s="76" t="s">
        <v>197</v>
      </c>
      <c r="H261" s="97">
        <f>I246</f>
        <v>40000</v>
      </c>
      <c r="I261" s="97"/>
      <c r="J261" s="97"/>
      <c r="K261" s="129"/>
      <c r="L261" s="129"/>
    </row>
    <row r="262" spans="2:16" ht="17.25" customHeight="1" x14ac:dyDescent="0.2">
      <c r="B262" s="119"/>
      <c r="C262" s="400">
        <v>10</v>
      </c>
      <c r="D262" s="120" t="s">
        <v>739</v>
      </c>
      <c r="K262" s="129"/>
      <c r="L262" s="129">
        <f>J263</f>
        <v>40000</v>
      </c>
    </row>
    <row r="263" spans="2:16" ht="17.25" customHeight="1" x14ac:dyDescent="0.2">
      <c r="B263" s="119"/>
      <c r="C263" s="121"/>
      <c r="D263" s="95" t="s">
        <v>1</v>
      </c>
      <c r="J263" s="97">
        <f>J243</f>
        <v>40000</v>
      </c>
      <c r="K263" s="129"/>
      <c r="L263" s="129"/>
    </row>
    <row r="264" spans="2:16" ht="17.25" customHeight="1" x14ac:dyDescent="0.2">
      <c r="B264" s="119"/>
      <c r="C264" s="119"/>
      <c r="E264" s="80" t="s">
        <v>702</v>
      </c>
      <c r="K264" s="129"/>
      <c r="L264" s="129"/>
    </row>
    <row r="265" spans="2:16" ht="17.25" customHeight="1" x14ac:dyDescent="0.2">
      <c r="B265" s="119"/>
      <c r="C265" s="119"/>
      <c r="E265" s="80" t="s">
        <v>626</v>
      </c>
      <c r="K265" s="129"/>
      <c r="L265" s="129"/>
    </row>
    <row r="266" spans="2:16" ht="17.25" customHeight="1" x14ac:dyDescent="0.35">
      <c r="B266" s="119"/>
      <c r="C266" s="119"/>
      <c r="E266" s="76" t="s">
        <v>110</v>
      </c>
      <c r="G266" s="83"/>
      <c r="H266" s="83"/>
      <c r="I266" s="83"/>
      <c r="J266" s="83"/>
      <c r="K266" s="132"/>
      <c r="L266" s="132"/>
    </row>
    <row r="267" spans="2:16" ht="17.25" customHeight="1" x14ac:dyDescent="0.2">
      <c r="B267" s="119"/>
      <c r="C267" s="122">
        <v>12</v>
      </c>
      <c r="D267" s="122" t="s">
        <v>44</v>
      </c>
      <c r="G267" s="83"/>
      <c r="H267" s="83"/>
      <c r="I267" s="83"/>
      <c r="J267" s="83"/>
      <c r="K267" s="134">
        <f>J268</f>
        <v>21694.400000000001</v>
      </c>
      <c r="L267" s="134"/>
    </row>
    <row r="268" spans="2:16" ht="17.25" customHeight="1" x14ac:dyDescent="0.2">
      <c r="B268" s="119"/>
      <c r="C268" s="122"/>
      <c r="D268" s="95" t="s">
        <v>198</v>
      </c>
      <c r="J268" s="78">
        <f>I269</f>
        <v>21694.400000000001</v>
      </c>
      <c r="K268" s="129"/>
      <c r="L268" s="129"/>
    </row>
    <row r="269" spans="2:16" ht="17.25" customHeight="1" x14ac:dyDescent="0.2">
      <c r="B269" s="119"/>
      <c r="C269" s="122"/>
      <c r="D269" s="95"/>
      <c r="E269" s="76" t="s">
        <v>199</v>
      </c>
      <c r="I269" s="78">
        <f>H270</f>
        <v>21694.400000000001</v>
      </c>
      <c r="K269" s="129"/>
      <c r="L269" s="129"/>
    </row>
    <row r="270" spans="2:16" ht="17.25" customHeight="1" x14ac:dyDescent="0.2">
      <c r="B270" s="119"/>
      <c r="C270" s="122"/>
      <c r="D270" s="95"/>
      <c r="F270" s="76" t="s">
        <v>281</v>
      </c>
      <c r="H270" s="78">
        <f>G271</f>
        <v>21694.400000000001</v>
      </c>
      <c r="K270" s="129"/>
      <c r="L270" s="129"/>
      <c r="P270" s="77">
        <v>14200</v>
      </c>
    </row>
    <row r="271" spans="2:16" ht="17.25" customHeight="1" x14ac:dyDescent="0.2">
      <c r="B271" s="119"/>
      <c r="C271" s="122"/>
      <c r="D271" s="95"/>
      <c r="F271" s="76" t="s">
        <v>282</v>
      </c>
      <c r="G271" s="97">
        <f>H279+H275</f>
        <v>21694.400000000001</v>
      </c>
      <c r="H271" s="97"/>
      <c r="I271" s="97"/>
      <c r="J271" s="97"/>
      <c r="K271" s="129"/>
      <c r="L271" s="129"/>
      <c r="P271" s="77">
        <f>P270*40%</f>
        <v>5680</v>
      </c>
    </row>
    <row r="272" spans="2:16" ht="17.25" customHeight="1" x14ac:dyDescent="0.2">
      <c r="B272" s="119"/>
      <c r="C272" s="122">
        <v>40</v>
      </c>
      <c r="D272" s="122" t="s">
        <v>56</v>
      </c>
      <c r="K272" s="129"/>
      <c r="L272" s="129">
        <f>J273</f>
        <v>1814.3999999999999</v>
      </c>
      <c r="P272" s="77">
        <f>SUM(P270:P271)</f>
        <v>19880</v>
      </c>
    </row>
    <row r="273" spans="2:20" ht="17.25" customHeight="1" x14ac:dyDescent="0.2">
      <c r="B273" s="119"/>
      <c r="C273" s="122"/>
      <c r="D273" s="76" t="s">
        <v>21</v>
      </c>
      <c r="G273" s="77"/>
      <c r="H273" s="77"/>
      <c r="I273" s="77"/>
      <c r="J273" s="78">
        <f>I274</f>
        <v>1814.3999999999999</v>
      </c>
      <c r="K273" s="129"/>
      <c r="L273" s="129"/>
      <c r="P273" s="118">
        <f>P272*18%</f>
        <v>3578.4</v>
      </c>
    </row>
    <row r="274" spans="2:20" ht="17.25" customHeight="1" x14ac:dyDescent="0.2">
      <c r="B274" s="119"/>
      <c r="C274" s="122"/>
      <c r="E274" s="76" t="s">
        <v>22</v>
      </c>
      <c r="G274" s="77"/>
      <c r="H274" s="77"/>
      <c r="I274" s="77">
        <f>H275</f>
        <v>1814.3999999999999</v>
      </c>
      <c r="K274" s="129"/>
      <c r="L274" s="129"/>
      <c r="P274" s="81">
        <f>SUM(P272:P273)</f>
        <v>23458.400000000001</v>
      </c>
    </row>
    <row r="275" spans="2:20" ht="17.25" customHeight="1" x14ac:dyDescent="0.2">
      <c r="B275" s="119"/>
      <c r="C275" s="122"/>
      <c r="F275" s="76" t="s">
        <v>245</v>
      </c>
      <c r="G275" s="77"/>
      <c r="H275" s="101">
        <f>(19880-9800)*18%</f>
        <v>1814.3999999999999</v>
      </c>
      <c r="I275" s="97"/>
      <c r="J275" s="97"/>
      <c r="K275" s="129"/>
      <c r="L275" s="129"/>
      <c r="P275" s="325" t="s">
        <v>587</v>
      </c>
      <c r="Q275" s="325" t="s">
        <v>588</v>
      </c>
      <c r="R275" s="325" t="s">
        <v>104</v>
      </c>
      <c r="S275" s="325" t="s">
        <v>108</v>
      </c>
      <c r="T275" s="325" t="s">
        <v>589</v>
      </c>
    </row>
    <row r="276" spans="2:20" ht="17.25" customHeight="1" x14ac:dyDescent="0.35">
      <c r="B276" s="119"/>
      <c r="C276" s="122">
        <v>70</v>
      </c>
      <c r="D276" s="122" t="s">
        <v>596</v>
      </c>
      <c r="G276" s="83"/>
      <c r="H276" s="83"/>
      <c r="I276" s="83"/>
      <c r="J276" s="83"/>
      <c r="K276" s="132"/>
      <c r="L276" s="133">
        <f>J277</f>
        <v>19880</v>
      </c>
      <c r="O276" s="76" t="s">
        <v>580</v>
      </c>
      <c r="P276" s="77">
        <v>7000</v>
      </c>
      <c r="Q276" s="118">
        <f>P276*40%</f>
        <v>2800</v>
      </c>
      <c r="R276" s="81">
        <f>SUM(P276:Q276)</f>
        <v>9800</v>
      </c>
      <c r="S276" s="118">
        <f>R276*0%</f>
        <v>0</v>
      </c>
      <c r="T276" s="81">
        <f>SUM(R276:S276)</f>
        <v>9800</v>
      </c>
    </row>
    <row r="277" spans="2:20" ht="17.25" customHeight="1" x14ac:dyDescent="0.35">
      <c r="B277" s="119"/>
      <c r="C277" s="119"/>
      <c r="D277" s="76" t="s">
        <v>278</v>
      </c>
      <c r="G277" s="83"/>
      <c r="H277" s="83"/>
      <c r="I277" s="83"/>
      <c r="J277" s="83">
        <f>I278</f>
        <v>19880</v>
      </c>
      <c r="K277" s="132"/>
      <c r="L277" s="132"/>
      <c r="O277" s="76" t="s">
        <v>581</v>
      </c>
      <c r="P277" s="77">
        <v>7200</v>
      </c>
      <c r="Q277" s="118">
        <f>P277*40%</f>
        <v>2880</v>
      </c>
      <c r="R277" s="81">
        <f>SUM(P277:Q277)</f>
        <v>10080</v>
      </c>
      <c r="S277" s="118">
        <f>R277*18%</f>
        <v>1814.3999999999999</v>
      </c>
      <c r="T277" s="81">
        <f>SUM(R277:S277)</f>
        <v>11894.4</v>
      </c>
    </row>
    <row r="278" spans="2:20" ht="17.25" customHeight="1" x14ac:dyDescent="0.35">
      <c r="B278" s="119"/>
      <c r="C278" s="119"/>
      <c r="E278" s="76" t="s">
        <v>279</v>
      </c>
      <c r="G278" s="83"/>
      <c r="H278" s="83"/>
      <c r="I278" s="83">
        <f>H279</f>
        <v>19880</v>
      </c>
      <c r="J278" s="83"/>
      <c r="K278" s="132"/>
      <c r="L278" s="132"/>
      <c r="R278" s="81">
        <f>SUM(R276:R277)</f>
        <v>19880</v>
      </c>
      <c r="S278" s="81">
        <f t="shared" ref="S278:T278" si="0">SUM(S276:S277)</f>
        <v>1814.3999999999999</v>
      </c>
      <c r="T278" s="81">
        <f t="shared" si="0"/>
        <v>21694.400000000001</v>
      </c>
    </row>
    <row r="279" spans="2:20" ht="17.25" customHeight="1" x14ac:dyDescent="0.35">
      <c r="B279" s="119"/>
      <c r="C279" s="119"/>
      <c r="F279" s="76" t="s">
        <v>280</v>
      </c>
      <c r="G279" s="83"/>
      <c r="H279" s="101">
        <f>19880</f>
        <v>19880</v>
      </c>
      <c r="I279" s="101"/>
      <c r="J279" s="101"/>
      <c r="K279" s="132"/>
      <c r="L279" s="132"/>
    </row>
    <row r="280" spans="2:20" ht="17.25" customHeight="1" x14ac:dyDescent="0.2">
      <c r="B280" s="119"/>
      <c r="C280" s="119"/>
      <c r="E280" s="80" t="s">
        <v>703</v>
      </c>
      <c r="K280" s="129"/>
      <c r="L280" s="129"/>
    </row>
    <row r="281" spans="2:20" ht="17.25" customHeight="1" x14ac:dyDescent="0.2">
      <c r="B281" s="119"/>
      <c r="C281" s="119"/>
      <c r="E281" s="80" t="s">
        <v>627</v>
      </c>
      <c r="K281" s="129"/>
      <c r="L281" s="129"/>
    </row>
    <row r="282" spans="2:20" ht="17.25" customHeight="1" x14ac:dyDescent="0.35">
      <c r="B282" s="119"/>
      <c r="C282" s="119"/>
      <c r="E282" s="76" t="s">
        <v>111</v>
      </c>
      <c r="K282" s="130"/>
      <c r="L282" s="130"/>
    </row>
    <row r="283" spans="2:20" ht="17.25" customHeight="1" x14ac:dyDescent="0.2">
      <c r="B283" s="119"/>
      <c r="C283" s="400">
        <v>69</v>
      </c>
      <c r="D283" s="120" t="s">
        <v>750</v>
      </c>
      <c r="E283" s="80"/>
      <c r="K283" s="129">
        <f>J284</f>
        <v>14200</v>
      </c>
      <c r="L283" s="129"/>
    </row>
    <row r="284" spans="2:20" ht="17.25" customHeight="1" x14ac:dyDescent="0.2">
      <c r="B284" s="119"/>
      <c r="C284" s="123"/>
      <c r="D284" s="95" t="s">
        <v>283</v>
      </c>
      <c r="J284" s="78">
        <f>I285</f>
        <v>14200</v>
      </c>
      <c r="K284" s="129"/>
      <c r="L284" s="129"/>
    </row>
    <row r="285" spans="2:20" ht="17.25" customHeight="1" x14ac:dyDescent="0.2">
      <c r="B285" s="119"/>
      <c r="C285" s="119"/>
      <c r="E285" s="76" t="s">
        <v>284</v>
      </c>
      <c r="I285" s="78">
        <f>H286</f>
        <v>14200</v>
      </c>
      <c r="K285" s="129"/>
      <c r="L285" s="129"/>
    </row>
    <row r="286" spans="2:20" ht="17.25" customHeight="1" x14ac:dyDescent="0.2">
      <c r="B286" s="119"/>
      <c r="C286" s="119"/>
      <c r="F286" s="76" t="s">
        <v>285</v>
      </c>
      <c r="H286" s="78">
        <f>G287+G288</f>
        <v>14200</v>
      </c>
      <c r="K286" s="129"/>
      <c r="L286" s="129"/>
    </row>
    <row r="287" spans="2:20" ht="17.25" customHeight="1" x14ac:dyDescent="0.2">
      <c r="B287" s="119"/>
      <c r="C287" s="119"/>
      <c r="E287" s="85"/>
      <c r="F287" s="76" t="s">
        <v>287</v>
      </c>
      <c r="G287" s="78">
        <f>7000</f>
        <v>7000</v>
      </c>
      <c r="K287" s="129"/>
      <c r="L287" s="129"/>
    </row>
    <row r="288" spans="2:20" ht="17.25" customHeight="1" x14ac:dyDescent="0.2">
      <c r="B288" s="119"/>
      <c r="C288" s="119"/>
      <c r="E288" s="85"/>
      <c r="F288" s="76" t="s">
        <v>286</v>
      </c>
      <c r="G288" s="97">
        <f>7200</f>
        <v>7200</v>
      </c>
      <c r="H288" s="97"/>
      <c r="I288" s="97"/>
      <c r="J288" s="97"/>
      <c r="K288" s="129"/>
      <c r="L288" s="129"/>
    </row>
    <row r="289" spans="2:16" ht="17.25" customHeight="1" x14ac:dyDescent="0.2">
      <c r="B289" s="119"/>
      <c r="C289" s="400">
        <v>21</v>
      </c>
      <c r="D289" s="120" t="s">
        <v>46</v>
      </c>
      <c r="K289" s="129"/>
      <c r="L289" s="129">
        <f>J290</f>
        <v>14200</v>
      </c>
    </row>
    <row r="290" spans="2:16" ht="17.25" customHeight="1" x14ac:dyDescent="0.2">
      <c r="B290" s="119"/>
      <c r="C290" s="120"/>
      <c r="D290" s="76">
        <v>213</v>
      </c>
      <c r="E290" s="76" t="s">
        <v>2</v>
      </c>
      <c r="J290" s="78">
        <f>I291</f>
        <v>14200</v>
      </c>
      <c r="K290" s="129"/>
      <c r="L290" s="129"/>
    </row>
    <row r="291" spans="2:16" ht="17.25" customHeight="1" x14ac:dyDescent="0.2">
      <c r="B291" s="119"/>
      <c r="C291" s="120"/>
      <c r="E291" s="76" t="s">
        <v>3</v>
      </c>
      <c r="I291" s="78">
        <f>H292</f>
        <v>14200</v>
      </c>
      <c r="K291" s="129"/>
      <c r="L291" s="129"/>
    </row>
    <row r="292" spans="2:16" ht="17.25" customHeight="1" x14ac:dyDescent="0.2">
      <c r="B292" s="119"/>
      <c r="C292" s="120"/>
      <c r="F292" s="76" t="s">
        <v>203</v>
      </c>
      <c r="H292" s="78">
        <f>G293+G294</f>
        <v>14200</v>
      </c>
      <c r="K292" s="129"/>
      <c r="L292" s="129"/>
    </row>
    <row r="293" spans="2:16" ht="17.25" customHeight="1" x14ac:dyDescent="0.2">
      <c r="B293" s="119"/>
      <c r="C293" s="120"/>
      <c r="F293" s="76" t="s">
        <v>208</v>
      </c>
      <c r="G293" s="83">
        <v>7000</v>
      </c>
      <c r="K293" s="129"/>
      <c r="L293" s="129"/>
    </row>
    <row r="294" spans="2:16" ht="17.25" customHeight="1" x14ac:dyDescent="0.2">
      <c r="B294" s="119"/>
      <c r="C294" s="120"/>
      <c r="F294" s="76" t="s">
        <v>209</v>
      </c>
      <c r="G294" s="101">
        <v>7200</v>
      </c>
      <c r="H294" s="97"/>
      <c r="I294" s="97"/>
      <c r="J294" s="97"/>
      <c r="K294" s="129"/>
      <c r="L294" s="129"/>
    </row>
    <row r="295" spans="2:16" ht="17.25" customHeight="1" x14ac:dyDescent="0.2">
      <c r="B295" s="119"/>
      <c r="C295" s="119"/>
      <c r="E295" s="80" t="s">
        <v>704</v>
      </c>
      <c r="K295" s="129"/>
      <c r="L295" s="129"/>
    </row>
    <row r="296" spans="2:16" s="421" customFormat="1" ht="17.25" customHeight="1" x14ac:dyDescent="0.2">
      <c r="B296" s="419"/>
      <c r="C296" s="419"/>
      <c r="E296" s="421" t="s">
        <v>112</v>
      </c>
      <c r="G296" s="422"/>
      <c r="H296" s="422"/>
      <c r="I296" s="422"/>
      <c r="J296" s="422"/>
      <c r="K296" s="423"/>
      <c r="L296" s="423"/>
    </row>
    <row r="297" spans="2:16" ht="17.25" customHeight="1" x14ac:dyDescent="0.2">
      <c r="B297" s="119"/>
      <c r="C297" s="400">
        <v>10</v>
      </c>
      <c r="D297" s="120" t="s">
        <v>739</v>
      </c>
      <c r="K297" s="129">
        <f>J298</f>
        <v>21694.400000000001</v>
      </c>
      <c r="L297" s="129"/>
      <c r="O297" s="79"/>
      <c r="P297" s="95"/>
    </row>
    <row r="298" spans="2:16" ht="17.25" customHeight="1" x14ac:dyDescent="0.2">
      <c r="B298" s="119"/>
      <c r="C298" s="121"/>
      <c r="D298" s="95" t="s">
        <v>1</v>
      </c>
      <c r="J298" s="250">
        <f>G271</f>
        <v>21694.400000000001</v>
      </c>
      <c r="K298" s="129"/>
      <c r="L298" s="129"/>
      <c r="O298" s="85"/>
      <c r="P298" s="95"/>
    </row>
    <row r="299" spans="2:16" ht="17.25" customHeight="1" thickBot="1" x14ac:dyDescent="0.25">
      <c r="B299" s="119"/>
      <c r="C299" s="122">
        <v>12</v>
      </c>
      <c r="D299" s="122" t="s">
        <v>44</v>
      </c>
      <c r="K299" s="141"/>
      <c r="L299" s="141">
        <f>J306</f>
        <v>21694.400000000001</v>
      </c>
      <c r="O299" s="80"/>
    </row>
    <row r="300" spans="2:16" ht="17.25" customHeight="1" x14ac:dyDescent="0.2">
      <c r="B300" s="119"/>
      <c r="C300" s="122"/>
      <c r="D300" s="95"/>
      <c r="F300" s="104" t="s">
        <v>355</v>
      </c>
      <c r="K300" s="129">
        <f>SUM(K255:K299)</f>
        <v>462884.5400000001</v>
      </c>
      <c r="L300" s="129">
        <f>SUM(L255:L299)</f>
        <v>462884.5400000001</v>
      </c>
      <c r="P300" s="95"/>
    </row>
    <row r="301" spans="2:16" ht="17.25" customHeight="1" x14ac:dyDescent="0.2">
      <c r="C301" s="80"/>
      <c r="D301" s="95"/>
      <c r="F301" s="104"/>
      <c r="K301" s="88"/>
      <c r="L301" s="440">
        <v>8</v>
      </c>
      <c r="P301" s="95"/>
    </row>
    <row r="302" spans="2:16" ht="17.25" customHeight="1" x14ac:dyDescent="0.2">
      <c r="C302" s="80"/>
      <c r="D302" s="95"/>
      <c r="F302" s="104"/>
      <c r="K302" s="88"/>
      <c r="L302" s="440"/>
    </row>
    <row r="303" spans="2:16" ht="17.25" customHeight="1" thickBot="1" x14ac:dyDescent="0.25">
      <c r="C303" s="80"/>
      <c r="D303" s="95"/>
      <c r="F303" s="104"/>
      <c r="K303" s="88"/>
      <c r="L303" s="440"/>
    </row>
    <row r="304" spans="2:16" ht="17.25" customHeight="1" thickBot="1" x14ac:dyDescent="0.85">
      <c r="B304" s="136"/>
      <c r="C304" s="144"/>
      <c r="D304" s="137"/>
      <c r="E304" s="137"/>
      <c r="F304" s="137"/>
      <c r="G304" s="138"/>
      <c r="H304" s="138"/>
      <c r="I304" s="138"/>
      <c r="J304" s="138"/>
      <c r="K304" s="139"/>
      <c r="L304" s="145"/>
    </row>
    <row r="305" spans="2:12" ht="17.25" customHeight="1" thickTop="1" x14ac:dyDescent="0.2">
      <c r="B305" s="119"/>
      <c r="C305" s="122"/>
      <c r="D305" s="95"/>
      <c r="F305" s="104" t="s">
        <v>356</v>
      </c>
      <c r="K305" s="129">
        <f>K300</f>
        <v>462884.5400000001</v>
      </c>
      <c r="L305" s="129">
        <f>L300</f>
        <v>462884.5400000001</v>
      </c>
    </row>
    <row r="306" spans="2:12" ht="17.25" customHeight="1" x14ac:dyDescent="0.2">
      <c r="B306" s="119"/>
      <c r="C306" s="122"/>
      <c r="D306" s="95" t="s">
        <v>198</v>
      </c>
      <c r="J306" s="78">
        <f>I307</f>
        <v>21694.400000000001</v>
      </c>
      <c r="K306" s="129"/>
      <c r="L306" s="129"/>
    </row>
    <row r="307" spans="2:12" ht="17.25" customHeight="1" x14ac:dyDescent="0.2">
      <c r="B307" s="119"/>
      <c r="C307" s="122"/>
      <c r="D307" s="95"/>
      <c r="E307" s="76" t="s">
        <v>199</v>
      </c>
      <c r="I307" s="78">
        <f>H308</f>
        <v>21694.400000000001</v>
      </c>
      <c r="J307" s="317"/>
      <c r="K307" s="129"/>
      <c r="L307" s="129"/>
    </row>
    <row r="308" spans="2:12" ht="17.25" customHeight="1" x14ac:dyDescent="0.2">
      <c r="B308" s="119"/>
      <c r="C308" s="120"/>
      <c r="F308" s="76" t="s">
        <v>281</v>
      </c>
      <c r="H308" s="78">
        <f>G309</f>
        <v>21694.400000000001</v>
      </c>
      <c r="K308" s="129"/>
      <c r="L308" s="129"/>
    </row>
    <row r="309" spans="2:12" ht="17.25" customHeight="1" x14ac:dyDescent="0.2">
      <c r="B309" s="119"/>
      <c r="C309" s="121"/>
      <c r="F309" s="76" t="s">
        <v>282</v>
      </c>
      <c r="G309" s="97">
        <f>J298</f>
        <v>21694.400000000001</v>
      </c>
      <c r="H309" s="97"/>
      <c r="I309" s="97"/>
      <c r="J309" s="250"/>
      <c r="K309" s="129"/>
      <c r="L309" s="129"/>
    </row>
    <row r="310" spans="2:12" ht="17.25" customHeight="1" x14ac:dyDescent="0.2">
      <c r="B310" s="119"/>
      <c r="C310" s="119"/>
      <c r="E310" s="80" t="s">
        <v>705</v>
      </c>
      <c r="K310" s="129"/>
      <c r="L310" s="129"/>
    </row>
    <row r="311" spans="2:12" ht="17.25" customHeight="1" x14ac:dyDescent="0.35">
      <c r="B311" s="119"/>
      <c r="C311" s="119"/>
      <c r="E311" s="76" t="s">
        <v>113</v>
      </c>
      <c r="K311" s="130"/>
      <c r="L311" s="130"/>
    </row>
    <row r="312" spans="2:12" ht="17.25" customHeight="1" x14ac:dyDescent="0.2">
      <c r="B312" s="119"/>
      <c r="C312" s="400">
        <v>10</v>
      </c>
      <c r="D312" s="120" t="s">
        <v>739</v>
      </c>
      <c r="K312" s="129">
        <f>J313</f>
        <v>21694.400000000001</v>
      </c>
      <c r="L312" s="129"/>
    </row>
    <row r="313" spans="2:12" ht="17.25" customHeight="1" x14ac:dyDescent="0.2">
      <c r="B313" s="119"/>
      <c r="C313" s="121"/>
      <c r="D313" s="95" t="s">
        <v>195</v>
      </c>
      <c r="J313" s="78">
        <f>I314</f>
        <v>21694.400000000001</v>
      </c>
      <c r="K313" s="129"/>
      <c r="L313" s="129"/>
    </row>
    <row r="314" spans="2:12" ht="17.25" customHeight="1" x14ac:dyDescent="0.2">
      <c r="B314" s="119"/>
      <c r="C314" s="121"/>
      <c r="D314" s="95"/>
      <c r="E314" s="76" t="s">
        <v>196</v>
      </c>
      <c r="I314" s="78">
        <f>H315</f>
        <v>21694.400000000001</v>
      </c>
      <c r="K314" s="129"/>
      <c r="L314" s="129"/>
    </row>
    <row r="315" spans="2:12" ht="17.25" customHeight="1" x14ac:dyDescent="0.2">
      <c r="B315" s="119"/>
      <c r="C315" s="121"/>
      <c r="D315" s="95"/>
      <c r="F315" s="76" t="s">
        <v>197</v>
      </c>
      <c r="H315" s="97">
        <f>G271</f>
        <v>21694.400000000001</v>
      </c>
      <c r="I315" s="97"/>
      <c r="J315" s="97"/>
      <c r="K315" s="129"/>
      <c r="L315" s="129"/>
    </row>
    <row r="316" spans="2:12" ht="17.25" customHeight="1" x14ac:dyDescent="0.2">
      <c r="B316" s="119"/>
      <c r="C316" s="400">
        <v>10</v>
      </c>
      <c r="D316" s="120" t="s">
        <v>739</v>
      </c>
      <c r="K316" s="129"/>
      <c r="L316" s="129">
        <f>J317</f>
        <v>21694.400000000001</v>
      </c>
    </row>
    <row r="317" spans="2:12" ht="17.25" customHeight="1" x14ac:dyDescent="0.2">
      <c r="B317" s="119"/>
      <c r="C317" s="121"/>
      <c r="D317" s="95" t="s">
        <v>1</v>
      </c>
      <c r="J317" s="97">
        <f>H315</f>
        <v>21694.400000000001</v>
      </c>
      <c r="K317" s="129"/>
      <c r="L317" s="129"/>
    </row>
    <row r="318" spans="2:12" ht="17.25" customHeight="1" x14ac:dyDescent="0.2">
      <c r="B318" s="119"/>
      <c r="C318" s="119"/>
      <c r="E318" s="103" t="s">
        <v>706</v>
      </c>
      <c r="K318" s="129"/>
      <c r="L318" s="129"/>
    </row>
    <row r="319" spans="2:12" ht="17.25" customHeight="1" x14ac:dyDescent="0.35">
      <c r="B319" s="119"/>
      <c r="C319" s="119"/>
      <c r="E319" s="76" t="s">
        <v>120</v>
      </c>
      <c r="G319" s="83"/>
      <c r="H319" s="453"/>
      <c r="I319" s="453"/>
      <c r="J319" s="453"/>
      <c r="K319" s="132"/>
      <c r="L319" s="132"/>
    </row>
    <row r="320" spans="2:12" ht="17.25" customHeight="1" x14ac:dyDescent="0.2">
      <c r="B320" s="119"/>
      <c r="C320" s="400">
        <v>10</v>
      </c>
      <c r="D320" s="120" t="s">
        <v>739</v>
      </c>
      <c r="E320" s="80"/>
      <c r="K320" s="129">
        <f>J321</f>
        <v>2500</v>
      </c>
      <c r="L320" s="129"/>
    </row>
    <row r="321" spans="2:12" ht="17.25" customHeight="1" x14ac:dyDescent="0.2">
      <c r="B321" s="119"/>
      <c r="C321" s="123"/>
      <c r="D321" s="95" t="s">
        <v>288</v>
      </c>
      <c r="E321" s="85"/>
      <c r="J321" s="78">
        <f>I322</f>
        <v>2500</v>
      </c>
      <c r="K321" s="129"/>
      <c r="L321" s="129"/>
    </row>
    <row r="322" spans="2:12" ht="17.25" customHeight="1" x14ac:dyDescent="0.2">
      <c r="B322" s="119"/>
      <c r="C322" s="119"/>
      <c r="E322" s="76" t="s">
        <v>289</v>
      </c>
      <c r="I322" s="97">
        <v>2500</v>
      </c>
      <c r="J322" s="97"/>
      <c r="K322" s="129"/>
      <c r="L322" s="129"/>
    </row>
    <row r="323" spans="2:12" ht="17.25" customHeight="1" x14ac:dyDescent="0.2">
      <c r="B323" s="119"/>
      <c r="C323" s="400">
        <v>10</v>
      </c>
      <c r="D323" s="120" t="s">
        <v>739</v>
      </c>
      <c r="K323" s="129"/>
      <c r="L323" s="129">
        <f>J324</f>
        <v>2500</v>
      </c>
    </row>
    <row r="324" spans="2:12" ht="17.25" customHeight="1" x14ac:dyDescent="0.2">
      <c r="B324" s="119"/>
      <c r="C324" s="121"/>
      <c r="D324" s="95" t="s">
        <v>195</v>
      </c>
      <c r="J324" s="78">
        <f>I325</f>
        <v>2500</v>
      </c>
      <c r="K324" s="129"/>
      <c r="L324" s="129"/>
    </row>
    <row r="325" spans="2:12" ht="17.25" customHeight="1" x14ac:dyDescent="0.2">
      <c r="B325" s="119"/>
      <c r="C325" s="121"/>
      <c r="D325" s="95"/>
      <c r="E325" s="76" t="s">
        <v>196</v>
      </c>
      <c r="I325" s="78">
        <f>H326</f>
        <v>2500</v>
      </c>
      <c r="K325" s="129"/>
      <c r="L325" s="129"/>
    </row>
    <row r="326" spans="2:12" ht="17.25" customHeight="1" x14ac:dyDescent="0.2">
      <c r="B326" s="119"/>
      <c r="C326" s="121"/>
      <c r="D326" s="95"/>
      <c r="F326" s="76" t="s">
        <v>197</v>
      </c>
      <c r="H326" s="97">
        <v>2500</v>
      </c>
      <c r="I326" s="97"/>
      <c r="J326" s="97"/>
      <c r="K326" s="129"/>
      <c r="L326" s="129"/>
    </row>
    <row r="327" spans="2:12" ht="17.25" customHeight="1" x14ac:dyDescent="0.2">
      <c r="B327" s="119"/>
      <c r="C327" s="119"/>
      <c r="E327" s="103" t="s">
        <v>707</v>
      </c>
      <c r="K327" s="129"/>
      <c r="L327" s="129"/>
    </row>
    <row r="328" spans="2:12" ht="17.25" customHeight="1" x14ac:dyDescent="0.35">
      <c r="B328" s="119"/>
      <c r="C328" s="119"/>
      <c r="E328" s="76" t="s">
        <v>121</v>
      </c>
      <c r="K328" s="130"/>
      <c r="L328" s="130"/>
    </row>
    <row r="329" spans="2:12" ht="17.25" customHeight="1" x14ac:dyDescent="0.2">
      <c r="B329" s="119"/>
      <c r="C329" s="122">
        <v>18</v>
      </c>
      <c r="D329" s="122" t="s">
        <v>745</v>
      </c>
      <c r="E329" s="80"/>
      <c r="K329" s="129">
        <f>J330</f>
        <v>1200</v>
      </c>
      <c r="L329" s="129"/>
    </row>
    <row r="330" spans="2:12" ht="17.25" customHeight="1" x14ac:dyDescent="0.2">
      <c r="B330" s="119"/>
      <c r="C330" s="123"/>
      <c r="D330" s="76" t="s">
        <v>290</v>
      </c>
      <c r="E330" s="85"/>
      <c r="J330" s="78">
        <f>I331</f>
        <v>1200</v>
      </c>
      <c r="K330" s="129"/>
      <c r="L330" s="129"/>
    </row>
    <row r="331" spans="2:12" ht="17.25" customHeight="1" x14ac:dyDescent="0.2">
      <c r="B331" s="119"/>
      <c r="C331" s="125"/>
      <c r="D331" s="99"/>
      <c r="E331" s="76" t="s">
        <v>291</v>
      </c>
      <c r="I331" s="97">
        <v>1200</v>
      </c>
      <c r="J331" s="97"/>
      <c r="K331" s="129"/>
      <c r="L331" s="129"/>
    </row>
    <row r="332" spans="2:12" ht="17.25" customHeight="1" x14ac:dyDescent="0.2">
      <c r="B332" s="119"/>
      <c r="C332" s="122">
        <v>42</v>
      </c>
      <c r="D332" s="122" t="s">
        <v>28</v>
      </c>
      <c r="K332" s="129"/>
      <c r="L332" s="129">
        <f>J333</f>
        <v>1200</v>
      </c>
    </row>
    <row r="333" spans="2:12" ht="17.25" customHeight="1" x14ac:dyDescent="0.2">
      <c r="B333" s="119"/>
      <c r="C333" s="122"/>
      <c r="D333" s="76" t="s">
        <v>250</v>
      </c>
      <c r="J333" s="78">
        <f>I334</f>
        <v>1200</v>
      </c>
      <c r="K333" s="129"/>
      <c r="L333" s="129"/>
    </row>
    <row r="334" spans="2:12" ht="17.25" customHeight="1" x14ac:dyDescent="0.2">
      <c r="B334" s="119"/>
      <c r="C334" s="122"/>
      <c r="E334" s="76" t="s">
        <v>29</v>
      </c>
      <c r="I334" s="78">
        <f>H335</f>
        <v>1200</v>
      </c>
      <c r="K334" s="129"/>
      <c r="L334" s="129"/>
    </row>
    <row r="335" spans="2:12" ht="17.25" customHeight="1" x14ac:dyDescent="0.2">
      <c r="B335" s="119"/>
      <c r="C335" s="122"/>
      <c r="F335" s="76" t="s">
        <v>292</v>
      </c>
      <c r="H335" s="97">
        <v>1200</v>
      </c>
      <c r="I335" s="97"/>
      <c r="J335" s="97"/>
      <c r="K335" s="129"/>
      <c r="L335" s="129"/>
    </row>
    <row r="336" spans="2:12" ht="17.25" customHeight="1" x14ac:dyDescent="0.2">
      <c r="B336" s="119"/>
      <c r="C336" s="119"/>
      <c r="E336" s="80" t="s">
        <v>751</v>
      </c>
      <c r="K336" s="129"/>
      <c r="L336" s="129"/>
    </row>
    <row r="337" spans="2:17" ht="17.25" customHeight="1" x14ac:dyDescent="0.2">
      <c r="B337" s="119"/>
      <c r="C337" s="119"/>
      <c r="E337" s="71" t="s">
        <v>122</v>
      </c>
      <c r="F337" s="398"/>
      <c r="G337" s="320"/>
      <c r="H337" s="320"/>
      <c r="I337" s="320"/>
      <c r="K337" s="129"/>
      <c r="L337" s="129"/>
    </row>
    <row r="338" spans="2:17" ht="17.25" customHeight="1" x14ac:dyDescent="0.2">
      <c r="B338" s="119"/>
      <c r="C338" s="122">
        <v>42</v>
      </c>
      <c r="D338" s="122" t="s">
        <v>28</v>
      </c>
      <c r="K338" s="129">
        <f>J339</f>
        <v>1200</v>
      </c>
      <c r="L338" s="129"/>
    </row>
    <row r="339" spans="2:17" ht="17.25" customHeight="1" x14ac:dyDescent="0.2">
      <c r="B339" s="119"/>
      <c r="C339" s="122"/>
      <c r="D339" s="76" t="s">
        <v>250</v>
      </c>
      <c r="J339" s="78">
        <f>I340</f>
        <v>1200</v>
      </c>
      <c r="K339" s="129"/>
      <c r="L339" s="129"/>
    </row>
    <row r="340" spans="2:17" ht="17.25" customHeight="1" x14ac:dyDescent="0.2">
      <c r="B340" s="119"/>
      <c r="C340" s="122"/>
      <c r="E340" s="76" t="s">
        <v>29</v>
      </c>
      <c r="I340" s="78">
        <f>H341</f>
        <v>1200</v>
      </c>
      <c r="K340" s="129"/>
      <c r="L340" s="129"/>
    </row>
    <row r="341" spans="2:17" ht="17.25" customHeight="1" x14ac:dyDescent="0.2">
      <c r="B341" s="119"/>
      <c r="C341" s="122"/>
      <c r="F341" s="76" t="s">
        <v>292</v>
      </c>
      <c r="H341" s="97">
        <v>1200</v>
      </c>
      <c r="I341" s="97"/>
      <c r="J341" s="97"/>
      <c r="K341" s="129"/>
      <c r="L341" s="129"/>
    </row>
    <row r="342" spans="2:17" ht="17.25" customHeight="1" x14ac:dyDescent="0.2">
      <c r="B342" s="119"/>
      <c r="C342" s="400">
        <v>10</v>
      </c>
      <c r="D342" s="120" t="s">
        <v>739</v>
      </c>
      <c r="K342" s="129"/>
      <c r="L342" s="129">
        <f>J343</f>
        <v>1200</v>
      </c>
    </row>
    <row r="343" spans="2:17" ht="17.25" customHeight="1" x14ac:dyDescent="0.2">
      <c r="B343" s="119"/>
      <c r="C343" s="121"/>
      <c r="D343" s="95" t="s">
        <v>195</v>
      </c>
      <c r="J343" s="78">
        <f>I344</f>
        <v>1200</v>
      </c>
      <c r="K343" s="129"/>
      <c r="L343" s="129"/>
    </row>
    <row r="344" spans="2:17" ht="17.25" customHeight="1" x14ac:dyDescent="0.2">
      <c r="B344" s="119"/>
      <c r="C344" s="121"/>
      <c r="D344" s="95"/>
      <c r="E344" s="76" t="s">
        <v>196</v>
      </c>
      <c r="I344" s="78">
        <f>H345</f>
        <v>1200</v>
      </c>
      <c r="K344" s="129"/>
      <c r="L344" s="129"/>
    </row>
    <row r="345" spans="2:17" ht="17.25" customHeight="1" x14ac:dyDescent="0.2">
      <c r="B345" s="119"/>
      <c r="C345" s="121"/>
      <c r="D345" s="95"/>
      <c r="F345" s="76" t="s">
        <v>197</v>
      </c>
      <c r="H345" s="97">
        <v>1200</v>
      </c>
      <c r="I345" s="97"/>
      <c r="J345" s="97"/>
      <c r="K345" s="129"/>
      <c r="L345" s="129"/>
    </row>
    <row r="346" spans="2:17" ht="17.25" customHeight="1" x14ac:dyDescent="0.2">
      <c r="B346" s="119"/>
      <c r="C346" s="119"/>
      <c r="E346" s="80" t="s">
        <v>752</v>
      </c>
      <c r="K346" s="129"/>
      <c r="L346" s="129"/>
    </row>
    <row r="347" spans="2:17" s="421" customFormat="1" ht="17.25" customHeight="1" x14ac:dyDescent="0.35">
      <c r="B347" s="419"/>
      <c r="C347" s="419"/>
      <c r="E347" s="421" t="s">
        <v>123</v>
      </c>
      <c r="G347" s="422"/>
      <c r="H347" s="422"/>
      <c r="I347" s="422"/>
      <c r="J347" s="422"/>
      <c r="K347" s="426"/>
      <c r="L347" s="426"/>
    </row>
    <row r="348" spans="2:17" ht="17.25" customHeight="1" x14ac:dyDescent="0.2">
      <c r="B348" s="119"/>
      <c r="C348" s="400">
        <v>61</v>
      </c>
      <c r="D348" s="120" t="s">
        <v>748</v>
      </c>
      <c r="E348" s="79"/>
      <c r="K348" s="129">
        <f>J349</f>
        <v>1541.6666666666665</v>
      </c>
      <c r="L348" s="129"/>
      <c r="N348" s="80"/>
      <c r="O348" s="80"/>
      <c r="P348" s="80"/>
      <c r="Q348" s="80"/>
    </row>
    <row r="349" spans="2:17" ht="17.25" customHeight="1" thickBot="1" x14ac:dyDescent="0.25">
      <c r="B349" s="119"/>
      <c r="C349" s="123"/>
      <c r="D349" s="95" t="s">
        <v>293</v>
      </c>
      <c r="E349" s="85"/>
      <c r="J349" s="78">
        <f>I356</f>
        <v>1541.6666666666665</v>
      </c>
      <c r="K349" s="141"/>
      <c r="L349" s="141"/>
      <c r="N349" s="80"/>
      <c r="O349" s="80"/>
      <c r="P349" s="80"/>
      <c r="Q349" s="80"/>
    </row>
    <row r="350" spans="2:17" ht="17.25" customHeight="1" x14ac:dyDescent="0.2">
      <c r="B350" s="119"/>
      <c r="C350" s="122"/>
      <c r="D350" s="95"/>
      <c r="F350" s="104" t="s">
        <v>357</v>
      </c>
      <c r="K350" s="129">
        <f>SUM(K305:K349)</f>
        <v>491020.6066666668</v>
      </c>
      <c r="L350" s="129">
        <f>SUM(L305:L349)</f>
        <v>489478.94000000012</v>
      </c>
      <c r="P350" s="95"/>
    </row>
    <row r="351" spans="2:17" ht="17.25" customHeight="1" x14ac:dyDescent="0.2">
      <c r="C351" s="80"/>
      <c r="D351" s="95"/>
      <c r="F351" s="104"/>
      <c r="K351" s="88"/>
      <c r="L351" s="451">
        <v>9</v>
      </c>
      <c r="P351" s="95"/>
    </row>
    <row r="352" spans="2:17" ht="17.25" customHeight="1" x14ac:dyDescent="0.2">
      <c r="C352" s="80"/>
      <c r="D352" s="95"/>
      <c r="F352" s="104"/>
      <c r="K352" s="88"/>
      <c r="L352" s="451"/>
    </row>
    <row r="353" spans="2:18" ht="17.25" customHeight="1" thickBot="1" x14ac:dyDescent="0.25">
      <c r="C353" s="80"/>
      <c r="D353" s="95"/>
      <c r="F353" s="104"/>
      <c r="K353" s="88"/>
      <c r="L353" s="451"/>
    </row>
    <row r="354" spans="2:18" ht="17.25" customHeight="1" thickBot="1" x14ac:dyDescent="0.85">
      <c r="B354" s="136"/>
      <c r="C354" s="144"/>
      <c r="D354" s="137"/>
      <c r="E354" s="137"/>
      <c r="F354" s="137"/>
      <c r="G354" s="138"/>
      <c r="H354" s="138"/>
      <c r="I354" s="138"/>
      <c r="J354" s="138"/>
      <c r="K354" s="139"/>
      <c r="L354" s="145"/>
    </row>
    <row r="355" spans="2:18" ht="17.25" customHeight="1" thickTop="1" x14ac:dyDescent="0.2">
      <c r="B355" s="119"/>
      <c r="C355" s="122"/>
      <c r="D355" s="95"/>
      <c r="F355" s="104" t="s">
        <v>358</v>
      </c>
      <c r="K355" s="129">
        <f>K350</f>
        <v>491020.6066666668</v>
      </c>
      <c r="L355" s="129">
        <f>L350</f>
        <v>489478.94000000012</v>
      </c>
    </row>
    <row r="356" spans="2:18" ht="17.25" customHeight="1" x14ac:dyDescent="0.2">
      <c r="B356" s="119"/>
      <c r="C356" s="119"/>
      <c r="E356" s="95" t="s">
        <v>294</v>
      </c>
      <c r="I356" s="78">
        <f>H357+H358+H359</f>
        <v>1541.6666666666665</v>
      </c>
      <c r="K356" s="129"/>
      <c r="L356" s="129"/>
      <c r="N356" s="80"/>
      <c r="O356" s="80"/>
      <c r="Q356" s="81"/>
    </row>
    <row r="357" spans="2:18" ht="17.25" customHeight="1" x14ac:dyDescent="0.2">
      <c r="B357" s="119"/>
      <c r="C357" s="119"/>
      <c r="E357" s="76" t="s">
        <v>295</v>
      </c>
      <c r="G357" s="83"/>
      <c r="H357" s="83">
        <f>950/15*15</f>
        <v>950</v>
      </c>
      <c r="K357" s="129"/>
      <c r="L357" s="129"/>
      <c r="N357" s="80"/>
      <c r="O357" s="80"/>
      <c r="Q357" s="81"/>
    </row>
    <row r="358" spans="2:18" ht="17.25" customHeight="1" x14ac:dyDescent="0.2">
      <c r="B358" s="119"/>
      <c r="C358" s="119"/>
      <c r="E358" s="76" t="s">
        <v>296</v>
      </c>
      <c r="G358" s="83"/>
      <c r="H358" s="83">
        <f>2050/30*5</f>
        <v>341.66666666666663</v>
      </c>
      <c r="K358" s="129"/>
      <c r="L358" s="129"/>
      <c r="N358" s="80"/>
      <c r="O358" s="80"/>
      <c r="Q358" s="81"/>
    </row>
    <row r="359" spans="2:18" ht="17.25" customHeight="1" x14ac:dyDescent="0.2">
      <c r="B359" s="119"/>
      <c r="C359" s="119"/>
      <c r="E359" s="76" t="s">
        <v>297</v>
      </c>
      <c r="G359" s="83"/>
      <c r="H359" s="101">
        <f>1000/20*5</f>
        <v>250</v>
      </c>
      <c r="I359" s="97"/>
      <c r="J359" s="97"/>
      <c r="K359" s="129"/>
      <c r="L359" s="129"/>
      <c r="P359" s="80"/>
      <c r="Q359" s="84"/>
    </row>
    <row r="360" spans="2:18" ht="17.25" customHeight="1" x14ac:dyDescent="0.2">
      <c r="B360" s="119"/>
      <c r="C360" s="400">
        <v>25</v>
      </c>
      <c r="D360" s="120" t="s">
        <v>737</v>
      </c>
      <c r="K360" s="129"/>
      <c r="L360" s="129">
        <f>J361</f>
        <v>1541.6666666666665</v>
      </c>
    </row>
    <row r="361" spans="2:18" ht="17.25" customHeight="1" x14ac:dyDescent="0.2">
      <c r="B361" s="119"/>
      <c r="C361" s="120"/>
      <c r="D361" s="76" t="s">
        <v>4</v>
      </c>
      <c r="J361" s="78">
        <f>I362+I363+I364</f>
        <v>1541.6666666666665</v>
      </c>
      <c r="K361" s="129"/>
      <c r="L361" s="129"/>
    </row>
    <row r="362" spans="2:18" ht="17.25" customHeight="1" x14ac:dyDescent="0.2">
      <c r="B362" s="119"/>
      <c r="C362" s="120"/>
      <c r="E362" s="76" t="s">
        <v>214</v>
      </c>
      <c r="I362" s="77">
        <f>H357</f>
        <v>950</v>
      </c>
      <c r="K362" s="129"/>
      <c r="L362" s="129"/>
    </row>
    <row r="363" spans="2:18" ht="17.25" customHeight="1" x14ac:dyDescent="0.2">
      <c r="B363" s="119"/>
      <c r="C363" s="120"/>
      <c r="E363" s="76" t="s">
        <v>215</v>
      </c>
      <c r="I363" s="77">
        <f>H358</f>
        <v>341.66666666666663</v>
      </c>
      <c r="K363" s="129"/>
      <c r="L363" s="129"/>
    </row>
    <row r="364" spans="2:18" ht="17.25" customHeight="1" x14ac:dyDescent="0.2">
      <c r="B364" s="119"/>
      <c r="C364" s="120"/>
      <c r="E364" s="76" t="s">
        <v>216</v>
      </c>
      <c r="I364" s="97">
        <f>H359</f>
        <v>250</v>
      </c>
      <c r="J364" s="97"/>
      <c r="K364" s="129"/>
      <c r="L364" s="129"/>
    </row>
    <row r="365" spans="2:18" ht="17.25" customHeight="1" x14ac:dyDescent="0.2">
      <c r="B365" s="119"/>
      <c r="C365" s="119"/>
      <c r="E365" s="80" t="s">
        <v>708</v>
      </c>
      <c r="K365" s="129"/>
      <c r="L365" s="129"/>
    </row>
    <row r="366" spans="2:18" ht="17.25" customHeight="1" x14ac:dyDescent="0.35">
      <c r="B366" s="119"/>
      <c r="C366" s="119"/>
      <c r="E366" s="76" t="s">
        <v>124</v>
      </c>
      <c r="K366" s="130"/>
      <c r="L366" s="130"/>
    </row>
    <row r="367" spans="2:18" ht="17.25" customHeight="1" x14ac:dyDescent="0.35">
      <c r="B367" s="119"/>
      <c r="C367" s="400">
        <v>90</v>
      </c>
      <c r="D367" s="120" t="s">
        <v>747</v>
      </c>
      <c r="E367" s="80"/>
      <c r="K367" s="131">
        <f>J368+J370+J372</f>
        <v>1541.67</v>
      </c>
      <c r="L367" s="130"/>
      <c r="N367" s="80"/>
      <c r="O367" s="80"/>
      <c r="P367" s="80"/>
      <c r="Q367" s="80"/>
      <c r="R367" s="80"/>
    </row>
    <row r="368" spans="2:18" ht="17.25" customHeight="1" x14ac:dyDescent="0.2">
      <c r="B368" s="119"/>
      <c r="C368" s="123"/>
      <c r="D368" s="95" t="s">
        <v>261</v>
      </c>
      <c r="J368" s="78">
        <f>I369</f>
        <v>513.89</v>
      </c>
      <c r="K368" s="131"/>
      <c r="L368" s="131"/>
      <c r="N368" s="80"/>
      <c r="O368" s="80"/>
      <c r="P368" s="80"/>
      <c r="Q368" s="80"/>
      <c r="R368" s="80"/>
    </row>
    <row r="369" spans="2:18" ht="17.25" customHeight="1" x14ac:dyDescent="0.2">
      <c r="B369" s="119"/>
      <c r="C369" s="119"/>
      <c r="E369" s="76" t="s">
        <v>262</v>
      </c>
      <c r="I369" s="97">
        <f>1541.67/15*5</f>
        <v>513.89</v>
      </c>
      <c r="K369" s="131"/>
      <c r="L369" s="131"/>
      <c r="N369" s="80"/>
      <c r="P369" s="100"/>
      <c r="Q369" s="161"/>
      <c r="R369" s="78"/>
    </row>
    <row r="370" spans="2:18" ht="17.25" customHeight="1" x14ac:dyDescent="0.2">
      <c r="B370" s="119"/>
      <c r="C370" s="123"/>
      <c r="D370" s="95" t="s">
        <v>263</v>
      </c>
      <c r="J370" s="78">
        <f>I371</f>
        <v>411.11200000000002</v>
      </c>
      <c r="K370" s="131"/>
      <c r="L370" s="131"/>
      <c r="N370" s="80"/>
      <c r="P370" s="100"/>
      <c r="Q370" s="161"/>
      <c r="R370" s="78"/>
    </row>
    <row r="371" spans="2:18" ht="17.25" customHeight="1" x14ac:dyDescent="0.2">
      <c r="B371" s="119"/>
      <c r="C371" s="119"/>
      <c r="E371" s="76" t="s">
        <v>264</v>
      </c>
      <c r="I371" s="97">
        <f>1541.67/15*4</f>
        <v>411.11200000000002</v>
      </c>
      <c r="K371" s="131"/>
      <c r="L371" s="131"/>
      <c r="N371" s="80"/>
      <c r="P371" s="100"/>
      <c r="Q371" s="161"/>
      <c r="R371" s="78"/>
    </row>
    <row r="372" spans="2:18" ht="17.25" customHeight="1" x14ac:dyDescent="0.2">
      <c r="B372" s="119"/>
      <c r="C372" s="123"/>
      <c r="D372" s="95" t="s">
        <v>265</v>
      </c>
      <c r="J372" s="78">
        <f>I373</f>
        <v>616.66800000000001</v>
      </c>
      <c r="K372" s="131"/>
      <c r="L372" s="131"/>
      <c r="N372" s="80"/>
      <c r="O372" s="80"/>
      <c r="P372" s="142"/>
      <c r="Q372" s="80"/>
      <c r="R372" s="88"/>
    </row>
    <row r="373" spans="2:18" ht="17.25" customHeight="1" x14ac:dyDescent="0.2">
      <c r="B373" s="119"/>
      <c r="C373" s="119"/>
      <c r="E373" s="76" t="s">
        <v>266</v>
      </c>
      <c r="I373" s="97">
        <f>1541.67/15*6</f>
        <v>616.66800000000001</v>
      </c>
      <c r="J373" s="97"/>
      <c r="K373" s="131"/>
      <c r="L373" s="131"/>
    </row>
    <row r="374" spans="2:18" ht="17.25" customHeight="1" x14ac:dyDescent="0.2">
      <c r="B374" s="119"/>
      <c r="C374" s="122">
        <v>79</v>
      </c>
      <c r="D374" s="122" t="s">
        <v>72</v>
      </c>
      <c r="E374" s="80"/>
      <c r="K374" s="131"/>
      <c r="L374" s="131">
        <f>K367</f>
        <v>1541.67</v>
      </c>
    </row>
    <row r="375" spans="2:18" ht="17.25" customHeight="1" x14ac:dyDescent="0.2">
      <c r="B375" s="119"/>
      <c r="C375" s="123"/>
      <c r="D375" s="76" t="s">
        <v>267</v>
      </c>
      <c r="E375" s="85"/>
      <c r="K375" s="131"/>
      <c r="L375" s="131"/>
    </row>
    <row r="376" spans="2:18" ht="17.25" customHeight="1" x14ac:dyDescent="0.2">
      <c r="B376" s="119"/>
      <c r="C376" s="119"/>
      <c r="E376" s="80" t="s">
        <v>709</v>
      </c>
      <c r="K376" s="129"/>
      <c r="L376" s="129"/>
    </row>
    <row r="377" spans="2:18" ht="17.25" customHeight="1" x14ac:dyDescent="0.35">
      <c r="B377" s="119"/>
      <c r="C377" s="119"/>
      <c r="E377" s="76" t="s">
        <v>125</v>
      </c>
      <c r="K377" s="130"/>
      <c r="L377" s="130"/>
    </row>
    <row r="378" spans="2:18" ht="17.25" customHeight="1" x14ac:dyDescent="0.2">
      <c r="B378" s="119"/>
      <c r="C378" s="400">
        <v>10</v>
      </c>
      <c r="D378" s="120" t="s">
        <v>739</v>
      </c>
      <c r="K378" s="129">
        <f>J379+J380</f>
        <v>1000</v>
      </c>
      <c r="L378" s="129"/>
    </row>
    <row r="379" spans="2:18" ht="17.25" customHeight="1" x14ac:dyDescent="0.2">
      <c r="B379" s="119"/>
      <c r="C379" s="121"/>
      <c r="D379" s="95" t="s">
        <v>1</v>
      </c>
      <c r="J379" s="97">
        <f>1000</f>
        <v>1000</v>
      </c>
      <c r="K379" s="129"/>
      <c r="L379" s="129"/>
    </row>
    <row r="380" spans="2:18" ht="17.25" customHeight="1" x14ac:dyDescent="0.2">
      <c r="B380" s="119"/>
      <c r="C380" s="122">
        <v>14</v>
      </c>
      <c r="D380" s="122" t="s">
        <v>45</v>
      </c>
      <c r="K380" s="129"/>
      <c r="L380" s="129">
        <f>J381</f>
        <v>1000</v>
      </c>
    </row>
    <row r="381" spans="2:18" ht="17.25" customHeight="1" x14ac:dyDescent="0.2">
      <c r="B381" s="119"/>
      <c r="C381" s="122"/>
      <c r="D381" s="76" t="s">
        <v>200</v>
      </c>
      <c r="J381" s="78">
        <f>I382</f>
        <v>1000</v>
      </c>
      <c r="K381" s="129"/>
      <c r="L381" s="129"/>
    </row>
    <row r="382" spans="2:18" ht="17.25" customHeight="1" x14ac:dyDescent="0.2">
      <c r="B382" s="119"/>
      <c r="C382" s="122"/>
      <c r="E382" s="76" t="s">
        <v>207</v>
      </c>
      <c r="I382" s="97">
        <f>1000</f>
        <v>1000</v>
      </c>
      <c r="J382" s="97"/>
      <c r="K382" s="129"/>
      <c r="L382" s="129"/>
    </row>
    <row r="383" spans="2:18" ht="17.25" customHeight="1" x14ac:dyDescent="0.2">
      <c r="B383" s="119"/>
      <c r="C383" s="119"/>
      <c r="E383" s="80" t="s">
        <v>710</v>
      </c>
      <c r="K383" s="129"/>
      <c r="L383" s="129"/>
    </row>
    <row r="384" spans="2:18" ht="17.25" customHeight="1" x14ac:dyDescent="0.35">
      <c r="B384" s="119"/>
      <c r="C384" s="119"/>
      <c r="E384" s="76" t="s">
        <v>126</v>
      </c>
      <c r="G384" s="83"/>
      <c r="H384" s="83"/>
      <c r="I384" s="83"/>
      <c r="J384" s="83"/>
      <c r="K384" s="130"/>
      <c r="L384" s="130"/>
    </row>
    <row r="385" spans="2:18" ht="17.25" customHeight="1" x14ac:dyDescent="0.2">
      <c r="B385" s="119"/>
      <c r="C385" s="400">
        <v>10</v>
      </c>
      <c r="D385" s="120" t="s">
        <v>739</v>
      </c>
      <c r="K385" s="129">
        <f>J386</f>
        <v>1000</v>
      </c>
      <c r="L385" s="129"/>
    </row>
    <row r="386" spans="2:18" ht="17.25" customHeight="1" x14ac:dyDescent="0.2">
      <c r="B386" s="119"/>
      <c r="C386" s="121"/>
      <c r="D386" s="95" t="s">
        <v>195</v>
      </c>
      <c r="J386" s="78">
        <f>I387</f>
        <v>1000</v>
      </c>
      <c r="K386" s="129"/>
      <c r="L386" s="129"/>
    </row>
    <row r="387" spans="2:18" ht="17.25" customHeight="1" x14ac:dyDescent="0.2">
      <c r="B387" s="119"/>
      <c r="C387" s="121"/>
      <c r="D387" s="95"/>
      <c r="E387" s="76" t="s">
        <v>196</v>
      </c>
      <c r="I387" s="78">
        <f>H388</f>
        <v>1000</v>
      </c>
      <c r="K387" s="129"/>
      <c r="L387" s="129"/>
    </row>
    <row r="388" spans="2:18" ht="17.25" customHeight="1" x14ac:dyDescent="0.2">
      <c r="B388" s="119"/>
      <c r="C388" s="121"/>
      <c r="D388" s="95"/>
      <c r="F388" s="76" t="s">
        <v>197</v>
      </c>
      <c r="H388" s="97">
        <f>I382</f>
        <v>1000</v>
      </c>
      <c r="I388" s="97"/>
      <c r="J388" s="97"/>
      <c r="K388" s="129"/>
      <c r="L388" s="129"/>
    </row>
    <row r="389" spans="2:18" ht="17.25" customHeight="1" x14ac:dyDescent="0.2">
      <c r="B389" s="119"/>
      <c r="C389" s="400">
        <v>10</v>
      </c>
      <c r="D389" s="120" t="s">
        <v>739</v>
      </c>
      <c r="K389" s="129"/>
      <c r="L389" s="129">
        <f>J390</f>
        <v>1000</v>
      </c>
    </row>
    <row r="390" spans="2:18" ht="17.25" customHeight="1" x14ac:dyDescent="0.2">
      <c r="B390" s="119"/>
      <c r="C390" s="121"/>
      <c r="D390" s="95" t="s">
        <v>1</v>
      </c>
      <c r="J390" s="97">
        <f>H388</f>
        <v>1000</v>
      </c>
      <c r="K390" s="129"/>
      <c r="L390" s="129"/>
    </row>
    <row r="391" spans="2:18" ht="17.25" customHeight="1" x14ac:dyDescent="0.2">
      <c r="B391" s="119"/>
      <c r="C391" s="119"/>
      <c r="E391" s="80" t="s">
        <v>711</v>
      </c>
      <c r="K391" s="129"/>
      <c r="L391" s="129"/>
    </row>
    <row r="392" spans="2:18" ht="17.25" customHeight="1" x14ac:dyDescent="0.35">
      <c r="B392" s="119"/>
      <c r="C392" s="119"/>
      <c r="E392" s="76" t="s">
        <v>127</v>
      </c>
      <c r="G392" s="83"/>
      <c r="H392" s="83"/>
      <c r="I392" s="83"/>
      <c r="J392" s="83"/>
      <c r="K392" s="132"/>
      <c r="L392" s="132"/>
    </row>
    <row r="393" spans="2:18" ht="17.25" customHeight="1" x14ac:dyDescent="0.2">
      <c r="B393" s="119"/>
      <c r="C393" s="122">
        <v>40</v>
      </c>
      <c r="D393" s="122" t="s">
        <v>56</v>
      </c>
      <c r="K393" s="129">
        <f>J394</f>
        <v>1330</v>
      </c>
      <c r="L393" s="129"/>
      <c r="O393" s="76" t="s">
        <v>596</v>
      </c>
      <c r="P393" s="321">
        <f>10000</f>
        <v>10000</v>
      </c>
      <c r="Q393" s="321">
        <f>P393*18%</f>
        <v>1800</v>
      </c>
      <c r="R393" s="76" t="s">
        <v>574</v>
      </c>
    </row>
    <row r="394" spans="2:18" ht="17.25" customHeight="1" x14ac:dyDescent="0.2">
      <c r="B394" s="119"/>
      <c r="C394" s="122"/>
      <c r="D394" s="76" t="s">
        <v>21</v>
      </c>
      <c r="G394" s="77"/>
      <c r="H394" s="77"/>
      <c r="I394" s="77"/>
      <c r="J394" s="78">
        <f>I395+I397</f>
        <v>1330</v>
      </c>
      <c r="K394" s="129"/>
      <c r="L394" s="129"/>
      <c r="O394" s="76" t="s">
        <v>597</v>
      </c>
      <c r="P394" s="321">
        <v>3442.16</v>
      </c>
      <c r="Q394" s="321">
        <f>P394*18%</f>
        <v>619.58879999999999</v>
      </c>
      <c r="R394" s="76" t="s">
        <v>575</v>
      </c>
    </row>
    <row r="395" spans="2:18" ht="17.25" customHeight="1" x14ac:dyDescent="0.2">
      <c r="B395" s="119"/>
      <c r="C395" s="122"/>
      <c r="E395" s="76" t="s">
        <v>22</v>
      </c>
      <c r="G395" s="77"/>
      <c r="H395" s="77"/>
      <c r="I395" s="77">
        <f>H396</f>
        <v>1180</v>
      </c>
      <c r="K395" s="129"/>
      <c r="L395" s="129"/>
      <c r="Q395" s="322">
        <f>Q393-Q394</f>
        <v>1180.4112</v>
      </c>
      <c r="R395" s="80" t="s">
        <v>576</v>
      </c>
    </row>
    <row r="396" spans="2:18" ht="17.25" customHeight="1" x14ac:dyDescent="0.2">
      <c r="B396" s="119"/>
      <c r="C396" s="122"/>
      <c r="F396" s="76" t="s">
        <v>245</v>
      </c>
      <c r="G396" s="77"/>
      <c r="H396" s="97">
        <v>1180</v>
      </c>
      <c r="K396" s="129"/>
      <c r="L396" s="129"/>
    </row>
    <row r="397" spans="2:18" ht="17.25" customHeight="1" x14ac:dyDescent="0.35">
      <c r="B397" s="119"/>
      <c r="C397" s="119"/>
      <c r="E397" s="76">
        <v>4017</v>
      </c>
      <c r="F397" s="76" t="s">
        <v>299</v>
      </c>
      <c r="G397" s="83"/>
      <c r="H397" s="83"/>
      <c r="I397" s="83">
        <f>H398</f>
        <v>150</v>
      </c>
      <c r="J397" s="83"/>
      <c r="K397" s="132"/>
      <c r="L397" s="132"/>
      <c r="P397" s="321">
        <f>10000</f>
        <v>10000</v>
      </c>
      <c r="Q397" s="321">
        <f>P397*1.5%</f>
        <v>150</v>
      </c>
      <c r="R397" s="76" t="s">
        <v>577</v>
      </c>
    </row>
    <row r="398" spans="2:18" ht="17.25" customHeight="1" x14ac:dyDescent="0.35">
      <c r="B398" s="119"/>
      <c r="C398" s="119"/>
      <c r="F398" s="76" t="s">
        <v>298</v>
      </c>
      <c r="G398" s="83"/>
      <c r="H398" s="101">
        <v>150</v>
      </c>
      <c r="I398" s="101"/>
      <c r="J398" s="101"/>
      <c r="K398" s="132"/>
      <c r="L398" s="132"/>
    </row>
    <row r="399" spans="2:18" ht="17.25" customHeight="1" thickBot="1" x14ac:dyDescent="0.25">
      <c r="B399" s="119"/>
      <c r="C399" s="400">
        <v>10</v>
      </c>
      <c r="D399" s="120" t="s">
        <v>739</v>
      </c>
      <c r="K399" s="141"/>
      <c r="L399" s="141">
        <f>J406</f>
        <v>1330</v>
      </c>
    </row>
    <row r="400" spans="2:18" ht="17.25" customHeight="1" x14ac:dyDescent="0.2">
      <c r="B400" s="119"/>
      <c r="C400" s="122"/>
      <c r="D400" s="95"/>
      <c r="F400" s="104" t="s">
        <v>359</v>
      </c>
      <c r="K400" s="129">
        <f>SUM(K355:K399)</f>
        <v>495892.27666666679</v>
      </c>
      <c r="L400" s="129">
        <f>SUM(L355:L399)</f>
        <v>495892.27666666679</v>
      </c>
      <c r="P400" s="95"/>
    </row>
    <row r="401" spans="2:16" ht="17.25" customHeight="1" x14ac:dyDescent="0.2">
      <c r="C401" s="80"/>
      <c r="D401" s="95"/>
      <c r="F401" s="104"/>
      <c r="K401" s="88"/>
      <c r="L401" s="451">
        <v>10</v>
      </c>
      <c r="P401" s="95"/>
    </row>
    <row r="402" spans="2:16" ht="17.25" customHeight="1" x14ac:dyDescent="0.2">
      <c r="C402" s="80"/>
      <c r="D402" s="95"/>
      <c r="F402" s="104"/>
      <c r="K402" s="88"/>
      <c r="L402" s="451"/>
    </row>
    <row r="403" spans="2:16" ht="17.25" customHeight="1" thickBot="1" x14ac:dyDescent="0.25">
      <c r="C403" s="80"/>
      <c r="D403" s="95"/>
      <c r="F403" s="104"/>
      <c r="K403" s="88"/>
      <c r="L403" s="451"/>
    </row>
    <row r="404" spans="2:16" ht="17.25" customHeight="1" thickBot="1" x14ac:dyDescent="0.85">
      <c r="B404" s="136"/>
      <c r="C404" s="144"/>
      <c r="D404" s="137"/>
      <c r="E404" s="137"/>
      <c r="F404" s="137"/>
      <c r="G404" s="138"/>
      <c r="H404" s="138"/>
      <c r="I404" s="138"/>
      <c r="J404" s="138"/>
      <c r="K404" s="139"/>
      <c r="L404" s="145"/>
    </row>
    <row r="405" spans="2:16" ht="17.25" customHeight="1" thickTop="1" x14ac:dyDescent="0.2">
      <c r="B405" s="119"/>
      <c r="C405" s="122"/>
      <c r="D405" s="95"/>
      <c r="F405" s="104" t="s">
        <v>360</v>
      </c>
      <c r="K405" s="129">
        <f>K400</f>
        <v>495892.27666666679</v>
      </c>
      <c r="L405" s="129">
        <f>L400</f>
        <v>495892.27666666679</v>
      </c>
    </row>
    <row r="406" spans="2:16" ht="17.25" customHeight="1" x14ac:dyDescent="0.2">
      <c r="B406" s="119"/>
      <c r="C406" s="121"/>
      <c r="D406" s="95" t="s">
        <v>195</v>
      </c>
      <c r="J406" s="78">
        <f>I407</f>
        <v>1330</v>
      </c>
      <c r="K406" s="129"/>
      <c r="L406" s="129"/>
    </row>
    <row r="407" spans="2:16" ht="17.25" customHeight="1" x14ac:dyDescent="0.2">
      <c r="B407" s="119"/>
      <c r="C407" s="121"/>
      <c r="D407" s="95"/>
      <c r="E407" s="76" t="s">
        <v>196</v>
      </c>
      <c r="I407" s="78">
        <f>H408</f>
        <v>1330</v>
      </c>
      <c r="K407" s="129"/>
      <c r="L407" s="129"/>
    </row>
    <row r="408" spans="2:16" ht="17.25" customHeight="1" x14ac:dyDescent="0.2">
      <c r="B408" s="119"/>
      <c r="C408" s="121"/>
      <c r="D408" s="95"/>
      <c r="F408" s="76" t="s">
        <v>197</v>
      </c>
      <c r="H408" s="97">
        <v>1330</v>
      </c>
      <c r="I408" s="97"/>
      <c r="J408" s="97"/>
      <c r="K408" s="129"/>
      <c r="L408" s="129"/>
    </row>
    <row r="409" spans="2:16" ht="17.25" customHeight="1" x14ac:dyDescent="0.2">
      <c r="B409" s="119"/>
      <c r="C409" s="119"/>
      <c r="E409" s="80" t="s">
        <v>716</v>
      </c>
      <c r="K409" s="129"/>
      <c r="L409" s="129"/>
    </row>
    <row r="410" spans="2:16" s="421" customFormat="1" ht="17.25" customHeight="1" x14ac:dyDescent="0.35">
      <c r="B410" s="419"/>
      <c r="C410" s="419"/>
      <c r="E410" s="421" t="s">
        <v>128</v>
      </c>
      <c r="G410" s="422"/>
      <c r="H410" s="422"/>
      <c r="I410" s="422"/>
      <c r="J410" s="422"/>
      <c r="K410" s="426"/>
      <c r="L410" s="426"/>
    </row>
    <row r="411" spans="2:16" ht="17.25" customHeight="1" x14ac:dyDescent="0.2">
      <c r="B411" s="119"/>
      <c r="C411" s="122">
        <v>40</v>
      </c>
      <c r="D411" s="122" t="s">
        <v>56</v>
      </c>
      <c r="K411" s="129">
        <f>J412</f>
        <v>4400</v>
      </c>
      <c r="L411" s="129"/>
    </row>
    <row r="412" spans="2:16" ht="17.25" customHeight="1" x14ac:dyDescent="0.2">
      <c r="B412" s="119"/>
      <c r="C412" s="122"/>
      <c r="D412" s="76" t="s">
        <v>23</v>
      </c>
      <c r="G412" s="77"/>
      <c r="H412" s="77"/>
      <c r="I412" s="77"/>
      <c r="J412" s="78">
        <f>I413+I414</f>
        <v>4400</v>
      </c>
      <c r="K412" s="129"/>
      <c r="L412" s="129"/>
    </row>
    <row r="413" spans="2:16" ht="17.25" customHeight="1" x14ac:dyDescent="0.2">
      <c r="B413" s="119"/>
      <c r="C413" s="122"/>
      <c r="E413" s="76" t="s">
        <v>300</v>
      </c>
      <c r="G413" s="77"/>
      <c r="H413" s="77"/>
      <c r="I413" s="77">
        <v>1800</v>
      </c>
      <c r="K413" s="129"/>
      <c r="L413" s="129"/>
    </row>
    <row r="414" spans="2:16" ht="17.25" customHeight="1" x14ac:dyDescent="0.35">
      <c r="B414" s="119"/>
      <c r="C414" s="119"/>
      <c r="E414" s="76" t="s">
        <v>25</v>
      </c>
      <c r="G414" s="83"/>
      <c r="H414" s="83"/>
      <c r="I414" s="101">
        <v>2600</v>
      </c>
      <c r="J414" s="101"/>
      <c r="K414" s="132"/>
      <c r="L414" s="132"/>
    </row>
    <row r="415" spans="2:16" ht="17.25" customHeight="1" x14ac:dyDescent="0.2">
      <c r="B415" s="119"/>
      <c r="C415" s="400">
        <v>10</v>
      </c>
      <c r="D415" s="120" t="s">
        <v>739</v>
      </c>
      <c r="K415" s="129"/>
      <c r="L415" s="129">
        <f>J416</f>
        <v>4400</v>
      </c>
    </row>
    <row r="416" spans="2:16" ht="17.25" customHeight="1" x14ac:dyDescent="0.2">
      <c r="B416" s="119"/>
      <c r="C416" s="121"/>
      <c r="D416" s="95" t="s">
        <v>195</v>
      </c>
      <c r="J416" s="78">
        <f>I417</f>
        <v>4400</v>
      </c>
      <c r="K416" s="129"/>
      <c r="L416" s="129"/>
    </row>
    <row r="417" spans="2:12" ht="17.25" customHeight="1" x14ac:dyDescent="0.2">
      <c r="B417" s="119"/>
      <c r="C417" s="121"/>
      <c r="D417" s="95"/>
      <c r="E417" s="76" t="s">
        <v>196</v>
      </c>
      <c r="I417" s="78">
        <f>H418</f>
        <v>4400</v>
      </c>
      <c r="K417" s="129"/>
      <c r="L417" s="129"/>
    </row>
    <row r="418" spans="2:12" ht="17.25" customHeight="1" x14ac:dyDescent="0.2">
      <c r="B418" s="119"/>
      <c r="C418" s="121"/>
      <c r="D418" s="95"/>
      <c r="F418" s="76" t="s">
        <v>197</v>
      </c>
      <c r="H418" s="97">
        <f>I413+I414</f>
        <v>4400</v>
      </c>
      <c r="I418" s="97"/>
      <c r="J418" s="97"/>
      <c r="K418" s="129"/>
      <c r="L418" s="129"/>
    </row>
    <row r="419" spans="2:12" ht="17.25" customHeight="1" x14ac:dyDescent="0.2">
      <c r="B419" s="119"/>
      <c r="C419" s="119"/>
      <c r="E419" s="80" t="s">
        <v>753</v>
      </c>
      <c r="K419" s="129"/>
      <c r="L419" s="129"/>
    </row>
    <row r="420" spans="2:12" ht="17.25" customHeight="1" x14ac:dyDescent="0.35">
      <c r="B420" s="119"/>
      <c r="C420" s="119"/>
      <c r="E420" s="76" t="s">
        <v>129</v>
      </c>
      <c r="K420" s="130"/>
      <c r="L420" s="130"/>
    </row>
    <row r="421" spans="2:12" ht="17.25" customHeight="1" x14ac:dyDescent="0.2">
      <c r="B421" s="119"/>
      <c r="C421" s="400">
        <v>42</v>
      </c>
      <c r="D421" s="122" t="s">
        <v>28</v>
      </c>
      <c r="K421" s="129">
        <f>J422</f>
        <v>2500</v>
      </c>
      <c r="L421" s="129"/>
    </row>
    <row r="422" spans="2:12" ht="17.25" customHeight="1" x14ac:dyDescent="0.2">
      <c r="B422" s="119"/>
      <c r="C422" s="400"/>
      <c r="D422" s="76" t="s">
        <v>250</v>
      </c>
      <c r="J422" s="78">
        <f>I423</f>
        <v>2500</v>
      </c>
      <c r="K422" s="129"/>
      <c r="L422" s="129"/>
    </row>
    <row r="423" spans="2:12" ht="17.25" customHeight="1" x14ac:dyDescent="0.2">
      <c r="B423" s="119"/>
      <c r="C423" s="400"/>
      <c r="E423" s="76" t="s">
        <v>29</v>
      </c>
      <c r="I423" s="78">
        <f>H424</f>
        <v>2500</v>
      </c>
      <c r="K423" s="129"/>
      <c r="L423" s="129"/>
    </row>
    <row r="424" spans="2:12" ht="17.25" customHeight="1" x14ac:dyDescent="0.2">
      <c r="B424" s="119"/>
      <c r="C424" s="400"/>
      <c r="F424" s="76" t="s">
        <v>251</v>
      </c>
      <c r="H424" s="97">
        <v>2500</v>
      </c>
      <c r="I424" s="97"/>
      <c r="J424" s="97"/>
      <c r="K424" s="129"/>
      <c r="L424" s="129"/>
    </row>
    <row r="425" spans="2:12" ht="17.25" customHeight="1" x14ac:dyDescent="0.2">
      <c r="B425" s="119"/>
      <c r="C425" s="400">
        <v>10</v>
      </c>
      <c r="D425" s="120" t="s">
        <v>739</v>
      </c>
      <c r="K425" s="129"/>
      <c r="L425" s="129">
        <f>J426</f>
        <v>2500</v>
      </c>
    </row>
    <row r="426" spans="2:12" ht="17.25" customHeight="1" x14ac:dyDescent="0.2">
      <c r="B426" s="119"/>
      <c r="C426" s="121"/>
      <c r="D426" s="95" t="s">
        <v>195</v>
      </c>
      <c r="J426" s="78">
        <f>I427</f>
        <v>2500</v>
      </c>
      <c r="K426" s="129"/>
      <c r="L426" s="129"/>
    </row>
    <row r="427" spans="2:12" ht="17.25" customHeight="1" x14ac:dyDescent="0.2">
      <c r="B427" s="119"/>
      <c r="C427" s="121"/>
      <c r="D427" s="95"/>
      <c r="E427" s="76" t="s">
        <v>196</v>
      </c>
      <c r="I427" s="78">
        <f>H428</f>
        <v>2500</v>
      </c>
      <c r="K427" s="129"/>
      <c r="L427" s="129"/>
    </row>
    <row r="428" spans="2:12" ht="17.25" customHeight="1" x14ac:dyDescent="0.2">
      <c r="B428" s="119"/>
      <c r="C428" s="121"/>
      <c r="D428" s="95"/>
      <c r="F428" s="76" t="s">
        <v>197</v>
      </c>
      <c r="H428" s="97">
        <f>H424</f>
        <v>2500</v>
      </c>
      <c r="I428" s="97"/>
      <c r="J428" s="97"/>
      <c r="K428" s="129"/>
      <c r="L428" s="129"/>
    </row>
    <row r="429" spans="2:12" ht="17.25" customHeight="1" x14ac:dyDescent="0.2">
      <c r="B429" s="119"/>
      <c r="C429" s="119"/>
      <c r="E429" s="80" t="s">
        <v>712</v>
      </c>
      <c r="K429" s="129"/>
      <c r="L429" s="129"/>
    </row>
    <row r="430" spans="2:12" ht="17.25" customHeight="1" x14ac:dyDescent="0.2">
      <c r="B430" s="119"/>
      <c r="C430" s="119"/>
      <c r="E430" s="76" t="s">
        <v>130</v>
      </c>
      <c r="K430" s="131"/>
      <c r="L430" s="131"/>
    </row>
    <row r="431" spans="2:12" ht="17.25" customHeight="1" x14ac:dyDescent="0.35">
      <c r="B431" s="119"/>
      <c r="C431" s="126">
        <v>62</v>
      </c>
      <c r="D431" s="126" t="s">
        <v>754</v>
      </c>
      <c r="E431" s="111"/>
      <c r="F431" s="111"/>
      <c r="G431" s="105"/>
      <c r="H431" s="114"/>
      <c r="I431" s="115"/>
      <c r="K431" s="131">
        <f>J432+J439+J442+J437</f>
        <v>22253.59</v>
      </c>
      <c r="L431" s="130"/>
    </row>
    <row r="432" spans="2:12" ht="17.25" customHeight="1" x14ac:dyDescent="0.35">
      <c r="B432" s="119"/>
      <c r="C432" s="127"/>
      <c r="D432" s="112" t="s">
        <v>301</v>
      </c>
      <c r="E432" s="111"/>
      <c r="F432" s="111"/>
      <c r="G432" s="116"/>
      <c r="H432" s="115"/>
      <c r="I432" s="115"/>
      <c r="J432" s="78">
        <f>I433+I434</f>
        <v>17197.79</v>
      </c>
      <c r="K432" s="130"/>
      <c r="L432" s="130"/>
    </row>
    <row r="433" spans="2:15" ht="17.25" customHeight="1" x14ac:dyDescent="0.35">
      <c r="B433" s="119"/>
      <c r="C433" s="127"/>
      <c r="E433" s="112" t="s">
        <v>305</v>
      </c>
      <c r="G433" s="105"/>
      <c r="H433" s="115"/>
      <c r="I433" s="149">
        <v>15141.88</v>
      </c>
      <c r="K433" s="130"/>
      <c r="L433" s="130"/>
      <c r="O433" s="81"/>
    </row>
    <row r="434" spans="2:15" ht="17.25" customHeight="1" x14ac:dyDescent="0.35">
      <c r="B434" s="119"/>
      <c r="C434" s="127"/>
      <c r="E434" s="112" t="s">
        <v>306</v>
      </c>
      <c r="G434" s="105"/>
      <c r="H434" s="115"/>
      <c r="I434" s="149">
        <f>H435+H436</f>
        <v>2055.91</v>
      </c>
      <c r="K434" s="130"/>
      <c r="L434" s="130"/>
    </row>
    <row r="435" spans="2:15" ht="17.25" customHeight="1" x14ac:dyDescent="0.35">
      <c r="B435" s="119"/>
      <c r="C435" s="127"/>
      <c r="F435" s="112" t="s">
        <v>307</v>
      </c>
      <c r="G435" s="105"/>
      <c r="H435" s="149">
        <v>1939.54</v>
      </c>
      <c r="I435" s="115"/>
      <c r="K435" s="130"/>
      <c r="L435" s="130"/>
    </row>
    <row r="436" spans="2:15" ht="17.25" customHeight="1" x14ac:dyDescent="0.35">
      <c r="B436" s="119"/>
      <c r="C436" s="127"/>
      <c r="F436" s="112" t="s">
        <v>308</v>
      </c>
      <c r="G436" s="105"/>
      <c r="H436" s="150">
        <v>116.37</v>
      </c>
      <c r="I436" s="151"/>
      <c r="K436" s="130"/>
      <c r="L436" s="130"/>
    </row>
    <row r="437" spans="2:15" ht="17.25" customHeight="1" x14ac:dyDescent="0.35">
      <c r="B437" s="119"/>
      <c r="C437" s="127"/>
      <c r="D437" s="112" t="s">
        <v>582</v>
      </c>
      <c r="E437" s="111"/>
      <c r="F437" s="111"/>
      <c r="G437" s="105"/>
      <c r="H437" s="149"/>
      <c r="I437" s="323"/>
      <c r="J437" s="78">
        <f>I438</f>
        <v>2767.5</v>
      </c>
      <c r="K437" s="130"/>
      <c r="L437" s="130"/>
    </row>
    <row r="438" spans="2:15" ht="17.25" customHeight="1" x14ac:dyDescent="0.35">
      <c r="B438" s="119"/>
      <c r="C438" s="127"/>
      <c r="E438" s="112" t="s">
        <v>583</v>
      </c>
      <c r="G438" s="105"/>
      <c r="H438" s="149"/>
      <c r="I438" s="324">
        <v>2767.5</v>
      </c>
      <c r="K438" s="130"/>
      <c r="L438" s="130"/>
    </row>
    <row r="439" spans="2:15" ht="17.25" customHeight="1" x14ac:dyDescent="0.35">
      <c r="B439" s="119"/>
      <c r="C439" s="127"/>
      <c r="D439" s="112" t="s">
        <v>302</v>
      </c>
      <c r="E439" s="111"/>
      <c r="F439" s="111"/>
      <c r="G439" s="116"/>
      <c r="H439" s="115"/>
      <c r="I439" s="115"/>
      <c r="J439" s="78">
        <f>I440+I441</f>
        <v>1156.71</v>
      </c>
      <c r="K439" s="130"/>
      <c r="L439" s="130"/>
    </row>
    <row r="440" spans="2:15" ht="17.25" customHeight="1" x14ac:dyDescent="0.35">
      <c r="B440" s="119"/>
      <c r="C440" s="127"/>
      <c r="E440" s="112" t="s">
        <v>309</v>
      </c>
      <c r="G440" s="105"/>
      <c r="H440" s="115"/>
      <c r="I440" s="149">
        <v>1013.51</v>
      </c>
      <c r="K440" s="130"/>
      <c r="L440" s="130"/>
    </row>
    <row r="441" spans="2:15" ht="17.25" customHeight="1" x14ac:dyDescent="0.35">
      <c r="B441" s="119"/>
      <c r="C441" s="127"/>
      <c r="E441" s="112" t="s">
        <v>310</v>
      </c>
      <c r="G441" s="105"/>
      <c r="H441" s="115"/>
      <c r="I441" s="150">
        <v>143.19999999999999</v>
      </c>
      <c r="K441" s="130"/>
      <c r="L441" s="130"/>
    </row>
    <row r="442" spans="2:15" ht="17.25" customHeight="1" x14ac:dyDescent="0.35">
      <c r="B442" s="119"/>
      <c r="C442" s="127"/>
      <c r="D442" s="112" t="s">
        <v>303</v>
      </c>
      <c r="E442" s="111"/>
      <c r="F442" s="111"/>
      <c r="G442" s="116"/>
      <c r="H442" s="115"/>
      <c r="I442" s="115"/>
      <c r="J442" s="78">
        <f>I443</f>
        <v>1131.5899999999999</v>
      </c>
      <c r="K442" s="130"/>
      <c r="L442" s="130"/>
    </row>
    <row r="443" spans="2:15" ht="17.25" customHeight="1" x14ac:dyDescent="0.35">
      <c r="B443" s="119"/>
      <c r="C443" s="127"/>
      <c r="E443" s="112" t="s">
        <v>311</v>
      </c>
      <c r="G443" s="105"/>
      <c r="H443" s="115"/>
      <c r="I443" s="150">
        <v>1131.5899999999999</v>
      </c>
      <c r="J443" s="97"/>
      <c r="K443" s="130"/>
      <c r="L443" s="130"/>
    </row>
    <row r="444" spans="2:15" ht="17.25" customHeight="1" x14ac:dyDescent="0.2">
      <c r="B444" s="119"/>
      <c r="C444" s="122">
        <v>40</v>
      </c>
      <c r="D444" s="122" t="s">
        <v>56</v>
      </c>
      <c r="E444" s="111"/>
      <c r="F444" s="111"/>
      <c r="G444" s="105"/>
      <c r="H444" s="115"/>
      <c r="I444" s="114"/>
      <c r="K444" s="131"/>
      <c r="L444" s="131">
        <f>J445</f>
        <v>3125.1537499999999</v>
      </c>
    </row>
    <row r="445" spans="2:15" ht="17.25" customHeight="1" x14ac:dyDescent="0.35">
      <c r="B445" s="119"/>
      <c r="C445" s="127"/>
      <c r="D445" s="112" t="s">
        <v>304</v>
      </c>
      <c r="E445" s="111"/>
      <c r="F445" s="111"/>
      <c r="G445" s="116"/>
      <c r="H445" s="115"/>
      <c r="I445" s="115"/>
      <c r="J445" s="78">
        <f>I446+I449</f>
        <v>3125.1537499999999</v>
      </c>
      <c r="K445" s="130"/>
      <c r="L445" s="130"/>
    </row>
    <row r="446" spans="2:15" ht="17.25" customHeight="1" x14ac:dyDescent="0.35">
      <c r="B446" s="119"/>
      <c r="C446" s="127"/>
      <c r="E446" s="112" t="s">
        <v>300</v>
      </c>
      <c r="G446" s="105"/>
      <c r="H446" s="115"/>
      <c r="I446" s="111">
        <f>H447+H448</f>
        <v>1156.71</v>
      </c>
      <c r="K446" s="130"/>
      <c r="L446" s="130"/>
    </row>
    <row r="447" spans="2:15" ht="17.25" customHeight="1" x14ac:dyDescent="0.35">
      <c r="B447" s="119"/>
      <c r="C447" s="127"/>
      <c r="F447" s="112" t="s">
        <v>312</v>
      </c>
      <c r="G447" s="105"/>
      <c r="H447" s="111">
        <f>I440</f>
        <v>1013.51</v>
      </c>
      <c r="I447" s="115"/>
      <c r="K447" s="130"/>
      <c r="L447" s="130"/>
    </row>
    <row r="448" spans="2:15" ht="17.25" customHeight="1" x14ac:dyDescent="0.35">
      <c r="B448" s="119"/>
      <c r="C448" s="127"/>
      <c r="F448" s="112" t="s">
        <v>313</v>
      </c>
      <c r="G448" s="105"/>
      <c r="H448" s="113">
        <f>I441</f>
        <v>143.19999999999999</v>
      </c>
      <c r="I448" s="115"/>
      <c r="K448" s="130"/>
      <c r="L448" s="130"/>
    </row>
    <row r="449" spans="2:16" ht="17.25" customHeight="1" thickBot="1" x14ac:dyDescent="0.4">
      <c r="B449" s="119"/>
      <c r="C449" s="127"/>
      <c r="E449" s="112" t="s">
        <v>25</v>
      </c>
      <c r="G449" s="76"/>
      <c r="H449" s="115"/>
      <c r="I449" s="113">
        <f>'[1]PLANILLA AGRARIA'!$Q$24</f>
        <v>1968.4437499999999</v>
      </c>
      <c r="J449" s="97"/>
      <c r="K449" s="147"/>
      <c r="L449" s="147"/>
    </row>
    <row r="450" spans="2:16" ht="17.25" customHeight="1" x14ac:dyDescent="0.2">
      <c r="B450" s="119"/>
      <c r="C450" s="122"/>
      <c r="D450" s="95"/>
      <c r="F450" s="104" t="s">
        <v>361</v>
      </c>
      <c r="K450" s="129">
        <f>SUM(K405:K449)</f>
        <v>525045.86666666681</v>
      </c>
      <c r="L450" s="129">
        <f>SUM(L405:L449)</f>
        <v>505917.43041666679</v>
      </c>
      <c r="P450" s="95"/>
    </row>
    <row r="451" spans="2:16" ht="17.25" customHeight="1" x14ac:dyDescent="0.2">
      <c r="C451" s="80"/>
      <c r="D451" s="95"/>
      <c r="F451" s="104"/>
      <c r="K451" s="88"/>
      <c r="L451" s="451">
        <v>11</v>
      </c>
      <c r="P451" s="95"/>
    </row>
    <row r="452" spans="2:16" ht="17.25" customHeight="1" x14ac:dyDescent="0.2">
      <c r="C452" s="80"/>
      <c r="D452" s="95"/>
      <c r="F452" s="104"/>
      <c r="K452" s="88"/>
      <c r="L452" s="451"/>
    </row>
    <row r="453" spans="2:16" ht="17.25" customHeight="1" thickBot="1" x14ac:dyDescent="0.25">
      <c r="C453" s="80"/>
      <c r="D453" s="95"/>
      <c r="F453" s="104"/>
      <c r="K453" s="88"/>
      <c r="L453" s="451"/>
    </row>
    <row r="454" spans="2:16" ht="17.25" customHeight="1" thickBot="1" x14ac:dyDescent="0.85">
      <c r="B454" s="136"/>
      <c r="C454" s="144"/>
      <c r="D454" s="137"/>
      <c r="E454" s="137"/>
      <c r="F454" s="137"/>
      <c r="G454" s="138"/>
      <c r="H454" s="138"/>
      <c r="I454" s="138"/>
      <c r="J454" s="138"/>
      <c r="K454" s="139"/>
      <c r="L454" s="145"/>
    </row>
    <row r="455" spans="2:16" ht="17.25" customHeight="1" thickTop="1" x14ac:dyDescent="0.2">
      <c r="B455" s="119"/>
      <c r="C455" s="122"/>
      <c r="D455" s="95"/>
      <c r="F455" s="104" t="s">
        <v>362</v>
      </c>
      <c r="K455" s="129">
        <f>K450</f>
        <v>525045.86666666681</v>
      </c>
      <c r="L455" s="129">
        <f>L450</f>
        <v>505917.43041666679</v>
      </c>
    </row>
    <row r="456" spans="2:16" ht="17.25" customHeight="1" x14ac:dyDescent="0.35">
      <c r="B456" s="119"/>
      <c r="C456" s="127">
        <v>41</v>
      </c>
      <c r="D456" s="127" t="s">
        <v>26</v>
      </c>
      <c r="E456" s="111"/>
      <c r="F456" s="111"/>
      <c r="G456" s="105"/>
      <c r="H456" s="115"/>
      <c r="I456" s="117"/>
      <c r="K456" s="130"/>
      <c r="L456" s="131">
        <f>J457+J460+J462</f>
        <v>19128.440000000002</v>
      </c>
    </row>
    <row r="457" spans="2:16" ht="17.25" customHeight="1" x14ac:dyDescent="0.35">
      <c r="B457" s="119"/>
      <c r="C457" s="127"/>
      <c r="D457" s="112" t="s">
        <v>178</v>
      </c>
      <c r="E457" s="111"/>
      <c r="F457" s="111"/>
      <c r="G457" s="116"/>
      <c r="H457" s="115"/>
      <c r="I457" s="115"/>
      <c r="J457" s="78">
        <f>I458+I459</f>
        <v>15229.349750000003</v>
      </c>
      <c r="K457" s="130"/>
      <c r="L457" s="130"/>
    </row>
    <row r="458" spans="2:16" ht="17.25" customHeight="1" x14ac:dyDescent="0.35">
      <c r="B458" s="119"/>
      <c r="C458" s="127"/>
      <c r="E458" s="112" t="s">
        <v>314</v>
      </c>
      <c r="G458" s="105"/>
      <c r="H458" s="76"/>
      <c r="I458" s="111">
        <f>19128.43-I459-I461-I463+0.01</f>
        <v>13173.441192500002</v>
      </c>
      <c r="K458" s="130"/>
      <c r="L458" s="130"/>
    </row>
    <row r="459" spans="2:16" ht="17.25" customHeight="1" x14ac:dyDescent="0.35">
      <c r="B459" s="119"/>
      <c r="C459" s="127"/>
      <c r="E459" s="112" t="s">
        <v>315</v>
      </c>
      <c r="G459" s="105"/>
      <c r="H459" s="76"/>
      <c r="I459" s="113">
        <f>'[1]PLANILLA AGRARIA'!$L$24+'[1]PLANILLA AGRARIA'!$N$24</f>
        <v>2055.9085575000004</v>
      </c>
      <c r="K459" s="130"/>
      <c r="L459" s="130"/>
    </row>
    <row r="460" spans="2:16" ht="17.25" customHeight="1" x14ac:dyDescent="0.35">
      <c r="B460" s="119"/>
      <c r="C460" s="127"/>
      <c r="D460" s="112" t="s">
        <v>179</v>
      </c>
      <c r="E460" s="111"/>
      <c r="F460" s="111"/>
      <c r="G460" s="76"/>
      <c r="H460" s="115"/>
      <c r="I460" s="116"/>
      <c r="J460" s="78">
        <f>I461</f>
        <v>1131.59025</v>
      </c>
      <c r="K460" s="130"/>
      <c r="L460" s="130"/>
    </row>
    <row r="461" spans="2:16" ht="17.25" customHeight="1" x14ac:dyDescent="0.35">
      <c r="B461" s="119"/>
      <c r="C461" s="127"/>
      <c r="E461" s="112" t="s">
        <v>249</v>
      </c>
      <c r="G461" s="76"/>
      <c r="H461" s="111"/>
      <c r="I461" s="109">
        <f>'[1]PLANILLA AGRARIA'!$M$24</f>
        <v>1131.59025</v>
      </c>
      <c r="J461" s="317"/>
      <c r="K461" s="130"/>
      <c r="L461" s="130"/>
    </row>
    <row r="462" spans="2:16" ht="17.25" customHeight="1" x14ac:dyDescent="0.35">
      <c r="B462" s="119"/>
      <c r="C462" s="127"/>
      <c r="D462" s="112" t="s">
        <v>584</v>
      </c>
      <c r="E462" s="111"/>
      <c r="F462" s="111"/>
      <c r="G462" s="76"/>
      <c r="H462" s="111"/>
      <c r="I462" s="116"/>
      <c r="J462" s="78">
        <f>I463</f>
        <v>2767.5</v>
      </c>
      <c r="K462" s="130"/>
      <c r="L462" s="130"/>
    </row>
    <row r="463" spans="2:16" ht="17.25" customHeight="1" x14ac:dyDescent="0.35">
      <c r="B463" s="119"/>
      <c r="C463" s="127"/>
      <c r="E463" s="112" t="s">
        <v>585</v>
      </c>
      <c r="G463" s="76"/>
      <c r="H463" s="111"/>
      <c r="I463" s="109">
        <f>'[1]PLANILLA AGRARIA'!$O$24</f>
        <v>2767.5</v>
      </c>
      <c r="J463" s="250"/>
      <c r="K463" s="130"/>
      <c r="L463" s="130"/>
    </row>
    <row r="464" spans="2:16" ht="17.25" customHeight="1" x14ac:dyDescent="0.35">
      <c r="B464" s="119"/>
      <c r="C464" s="128"/>
      <c r="E464" s="110" t="s">
        <v>713</v>
      </c>
      <c r="F464" s="107"/>
      <c r="G464" s="106"/>
      <c r="H464" s="108"/>
      <c r="I464" s="108"/>
      <c r="K464" s="130"/>
      <c r="L464" s="130"/>
    </row>
    <row r="465" spans="2:12" ht="17.25" customHeight="1" x14ac:dyDescent="0.35">
      <c r="B465" s="119"/>
      <c r="C465" s="119"/>
      <c r="E465" s="76" t="s">
        <v>131</v>
      </c>
      <c r="K465" s="130"/>
      <c r="L465" s="130"/>
    </row>
    <row r="466" spans="2:12" ht="17.25" customHeight="1" x14ac:dyDescent="0.35">
      <c r="B466" s="119"/>
      <c r="C466" s="120">
        <v>90</v>
      </c>
      <c r="D466" s="120" t="s">
        <v>747</v>
      </c>
      <c r="E466" s="80"/>
      <c r="K466" s="131">
        <f>J467+J470+J473</f>
        <v>18438.590000000004</v>
      </c>
      <c r="L466" s="130"/>
    </row>
    <row r="467" spans="2:12" ht="17.25" customHeight="1" x14ac:dyDescent="0.2">
      <c r="B467" s="119"/>
      <c r="C467" s="123"/>
      <c r="D467" s="95" t="s">
        <v>261</v>
      </c>
      <c r="J467" s="78">
        <f>I468+I469</f>
        <v>6146.1900000000005</v>
      </c>
      <c r="K467" s="131"/>
      <c r="L467" s="131"/>
    </row>
    <row r="468" spans="2:12" ht="17.25" customHeight="1" x14ac:dyDescent="0.2">
      <c r="B468" s="119"/>
      <c r="C468" s="119"/>
      <c r="E468" s="76" t="s">
        <v>316</v>
      </c>
      <c r="I468" s="78">
        <v>5258.47</v>
      </c>
      <c r="K468" s="131"/>
      <c r="L468" s="131"/>
    </row>
    <row r="469" spans="2:12" ht="17.25" customHeight="1" x14ac:dyDescent="0.2">
      <c r="B469" s="119"/>
      <c r="C469" s="119"/>
      <c r="E469" s="76" t="s">
        <v>262</v>
      </c>
      <c r="I469" s="97">
        <v>887.72</v>
      </c>
      <c r="K469" s="131"/>
      <c r="L469" s="131"/>
    </row>
    <row r="470" spans="2:12" ht="17.25" customHeight="1" x14ac:dyDescent="0.2">
      <c r="B470" s="119"/>
      <c r="C470" s="123"/>
      <c r="D470" s="95" t="s">
        <v>263</v>
      </c>
      <c r="J470" s="78">
        <f>I471+I472</f>
        <v>4916.96</v>
      </c>
      <c r="K470" s="131"/>
      <c r="L470" s="131"/>
    </row>
    <row r="471" spans="2:12" ht="17.25" customHeight="1" x14ac:dyDescent="0.2">
      <c r="B471" s="119"/>
      <c r="C471" s="119"/>
      <c r="E471" s="76" t="s">
        <v>317</v>
      </c>
      <c r="I471" s="78">
        <v>4206.78</v>
      </c>
      <c r="K471" s="131"/>
      <c r="L471" s="131"/>
    </row>
    <row r="472" spans="2:12" ht="17.25" customHeight="1" x14ac:dyDescent="0.2">
      <c r="B472" s="119"/>
      <c r="C472" s="119"/>
      <c r="E472" s="76" t="s">
        <v>264</v>
      </c>
      <c r="I472" s="97">
        <v>710.18</v>
      </c>
      <c r="K472" s="131"/>
      <c r="L472" s="131"/>
    </row>
    <row r="473" spans="2:12" ht="17.25" customHeight="1" x14ac:dyDescent="0.2">
      <c r="B473" s="119"/>
      <c r="C473" s="123"/>
      <c r="D473" s="95" t="s">
        <v>265</v>
      </c>
      <c r="J473" s="78">
        <f>I474+I475</f>
        <v>7375.4400000000005</v>
      </c>
      <c r="K473" s="131"/>
      <c r="L473" s="131"/>
    </row>
    <row r="474" spans="2:12" ht="17.25" customHeight="1" x14ac:dyDescent="0.2">
      <c r="B474" s="119"/>
      <c r="C474" s="119"/>
      <c r="E474" s="76" t="s">
        <v>318</v>
      </c>
      <c r="I474" s="78">
        <v>6310.17</v>
      </c>
      <c r="K474" s="131"/>
      <c r="L474" s="131"/>
    </row>
    <row r="475" spans="2:12" ht="17.25" customHeight="1" x14ac:dyDescent="0.2">
      <c r="B475" s="119"/>
      <c r="C475" s="119"/>
      <c r="E475" s="76" t="s">
        <v>266</v>
      </c>
      <c r="I475" s="97">
        <v>1065.27</v>
      </c>
      <c r="J475" s="97"/>
      <c r="K475" s="131"/>
      <c r="L475" s="131"/>
    </row>
    <row r="476" spans="2:12" ht="17.25" customHeight="1" x14ac:dyDescent="0.2">
      <c r="B476" s="119"/>
      <c r="C476" s="122">
        <v>94</v>
      </c>
      <c r="D476" s="122" t="s">
        <v>755</v>
      </c>
      <c r="K476" s="131">
        <f>J477+J478</f>
        <v>2670.5</v>
      </c>
      <c r="L476" s="131"/>
    </row>
    <row r="477" spans="2:12" ht="17.25" customHeight="1" x14ac:dyDescent="0.2">
      <c r="B477" s="119"/>
      <c r="C477" s="119"/>
      <c r="D477" s="76" t="s">
        <v>319</v>
      </c>
      <c r="J477" s="78">
        <v>2450</v>
      </c>
      <c r="K477" s="131"/>
      <c r="L477" s="131"/>
    </row>
    <row r="478" spans="2:12" ht="17.25" customHeight="1" x14ac:dyDescent="0.2">
      <c r="B478" s="119"/>
      <c r="C478" s="119"/>
      <c r="D478" s="76" t="s">
        <v>320</v>
      </c>
      <c r="J478" s="97">
        <v>220.5</v>
      </c>
      <c r="K478" s="131"/>
      <c r="L478" s="131"/>
    </row>
    <row r="479" spans="2:12" ht="17.25" customHeight="1" x14ac:dyDescent="0.2">
      <c r="B479" s="119"/>
      <c r="C479" s="122">
        <v>95</v>
      </c>
      <c r="D479" s="122" t="s">
        <v>756</v>
      </c>
      <c r="K479" s="131">
        <f>J480+J481</f>
        <v>1144.5</v>
      </c>
      <c r="L479" s="131"/>
    </row>
    <row r="480" spans="2:12" ht="17.25" customHeight="1" x14ac:dyDescent="0.2">
      <c r="B480" s="119"/>
      <c r="C480" s="119"/>
      <c r="D480" s="76" t="s">
        <v>321</v>
      </c>
      <c r="J480" s="78">
        <v>1050</v>
      </c>
      <c r="K480" s="131"/>
      <c r="L480" s="131"/>
    </row>
    <row r="481" spans="2:12" ht="17.25" customHeight="1" x14ac:dyDescent="0.2">
      <c r="B481" s="119"/>
      <c r="C481" s="119"/>
      <c r="D481" s="76" t="s">
        <v>322</v>
      </c>
      <c r="J481" s="97">
        <v>94.5</v>
      </c>
      <c r="K481" s="131"/>
      <c r="L481" s="131"/>
    </row>
    <row r="482" spans="2:12" ht="17.25" customHeight="1" x14ac:dyDescent="0.2">
      <c r="B482" s="119"/>
      <c r="C482" s="122">
        <v>79</v>
      </c>
      <c r="D482" s="122" t="s">
        <v>72</v>
      </c>
      <c r="E482" s="80"/>
      <c r="K482" s="131"/>
      <c r="L482" s="131">
        <f>K466+K476+K479</f>
        <v>22253.590000000004</v>
      </c>
    </row>
    <row r="483" spans="2:12" ht="17.25" customHeight="1" x14ac:dyDescent="0.2">
      <c r="B483" s="119"/>
      <c r="C483" s="123"/>
      <c r="D483" s="76" t="s">
        <v>267</v>
      </c>
      <c r="E483" s="85"/>
      <c r="K483" s="131"/>
      <c r="L483" s="131"/>
    </row>
    <row r="484" spans="2:12" ht="17.25" customHeight="1" x14ac:dyDescent="0.2">
      <c r="B484" s="119"/>
      <c r="C484" s="119"/>
      <c r="E484" s="80" t="s">
        <v>715</v>
      </c>
      <c r="K484" s="129"/>
      <c r="L484" s="129"/>
    </row>
    <row r="485" spans="2:12" ht="17.25" customHeight="1" x14ac:dyDescent="0.35">
      <c r="B485" s="119"/>
      <c r="C485" s="119"/>
      <c r="E485" s="76" t="s">
        <v>132</v>
      </c>
      <c r="K485" s="130"/>
      <c r="L485" s="130"/>
    </row>
    <row r="486" spans="2:12" ht="17.25" customHeight="1" x14ac:dyDescent="0.2">
      <c r="B486" s="119"/>
      <c r="C486" s="127">
        <v>41</v>
      </c>
      <c r="D486" s="127" t="s">
        <v>26</v>
      </c>
      <c r="E486" s="111"/>
      <c r="F486" s="111"/>
      <c r="G486" s="105"/>
      <c r="H486" s="115"/>
      <c r="I486" s="117"/>
      <c r="K486" s="131">
        <f>J487+J490+J492</f>
        <v>19128.440000000002</v>
      </c>
      <c r="L486" s="131"/>
    </row>
    <row r="487" spans="2:12" ht="17.25" customHeight="1" x14ac:dyDescent="0.35">
      <c r="B487" s="119"/>
      <c r="C487" s="127"/>
      <c r="D487" s="112" t="s">
        <v>178</v>
      </c>
      <c r="E487" s="111"/>
      <c r="F487" s="111"/>
      <c r="G487" s="116"/>
      <c r="H487" s="115"/>
      <c r="I487" s="115"/>
      <c r="J487" s="78">
        <f>I488+I489</f>
        <v>15229.349750000003</v>
      </c>
      <c r="K487" s="130"/>
      <c r="L487" s="130"/>
    </row>
    <row r="488" spans="2:12" ht="17.25" customHeight="1" x14ac:dyDescent="0.35">
      <c r="B488" s="119"/>
      <c r="C488" s="127"/>
      <c r="E488" s="112" t="s">
        <v>314</v>
      </c>
      <c r="G488" s="105"/>
      <c r="H488" s="76"/>
      <c r="I488" s="111">
        <f>I458</f>
        <v>13173.441192500002</v>
      </c>
      <c r="K488" s="130"/>
      <c r="L488" s="130"/>
    </row>
    <row r="489" spans="2:12" ht="17.25" customHeight="1" x14ac:dyDescent="0.35">
      <c r="B489" s="119"/>
      <c r="C489" s="127"/>
      <c r="E489" s="112" t="s">
        <v>315</v>
      </c>
      <c r="G489" s="105"/>
      <c r="H489" s="76"/>
      <c r="I489" s="111">
        <f>I459</f>
        <v>2055.9085575000004</v>
      </c>
      <c r="K489" s="130"/>
      <c r="L489" s="130"/>
    </row>
    <row r="490" spans="2:12" ht="17.25" customHeight="1" x14ac:dyDescent="0.35">
      <c r="B490" s="119"/>
      <c r="C490" s="127"/>
      <c r="D490" s="112" t="s">
        <v>179</v>
      </c>
      <c r="E490" s="111"/>
      <c r="F490" s="111"/>
      <c r="G490" s="76"/>
      <c r="H490" s="115"/>
      <c r="I490" s="116"/>
      <c r="J490" s="78">
        <f>I491</f>
        <v>1131.59025</v>
      </c>
      <c r="K490" s="130"/>
      <c r="L490" s="130"/>
    </row>
    <row r="491" spans="2:12" ht="17.25" customHeight="1" x14ac:dyDescent="0.35">
      <c r="B491" s="119"/>
      <c r="C491" s="127"/>
      <c r="E491" s="112" t="s">
        <v>249</v>
      </c>
      <c r="G491" s="76"/>
      <c r="H491" s="111"/>
      <c r="I491" s="111">
        <f>I461</f>
        <v>1131.59025</v>
      </c>
      <c r="J491" s="317"/>
      <c r="K491" s="130"/>
      <c r="L491" s="130"/>
    </row>
    <row r="492" spans="2:12" ht="17.25" customHeight="1" x14ac:dyDescent="0.35">
      <c r="B492" s="119"/>
      <c r="C492" s="127"/>
      <c r="D492" s="112" t="s">
        <v>584</v>
      </c>
      <c r="E492" s="111"/>
      <c r="F492" s="111"/>
      <c r="G492" s="76"/>
      <c r="H492" s="111"/>
      <c r="I492" s="116"/>
      <c r="J492" s="78">
        <f>I493</f>
        <v>2767.5</v>
      </c>
      <c r="K492" s="130"/>
      <c r="L492" s="130"/>
    </row>
    <row r="493" spans="2:12" ht="17.25" customHeight="1" x14ac:dyDescent="0.35">
      <c r="B493" s="119"/>
      <c r="C493" s="127"/>
      <c r="E493" s="112" t="s">
        <v>585</v>
      </c>
      <c r="G493" s="76"/>
      <c r="H493" s="111"/>
      <c r="I493" s="109">
        <f>I463</f>
        <v>2767.5</v>
      </c>
      <c r="J493" s="250"/>
      <c r="K493" s="130"/>
      <c r="L493" s="130"/>
    </row>
    <row r="494" spans="2:12" ht="17.25" customHeight="1" x14ac:dyDescent="0.2">
      <c r="B494" s="119"/>
      <c r="C494" s="400">
        <v>10</v>
      </c>
      <c r="D494" s="120" t="s">
        <v>739</v>
      </c>
      <c r="K494" s="129"/>
      <c r="L494" s="129">
        <f>J495</f>
        <v>19128.440000000002</v>
      </c>
    </row>
    <row r="495" spans="2:12" ht="17.25" customHeight="1" x14ac:dyDescent="0.2">
      <c r="B495" s="119"/>
      <c r="C495" s="121"/>
      <c r="D495" s="95" t="s">
        <v>195</v>
      </c>
      <c r="J495" s="78">
        <f>I496</f>
        <v>19128.440000000002</v>
      </c>
      <c r="K495" s="129"/>
      <c r="L495" s="129"/>
    </row>
    <row r="496" spans="2:12" ht="17.25" customHeight="1" x14ac:dyDescent="0.2">
      <c r="B496" s="119"/>
      <c r="C496" s="121"/>
      <c r="D496" s="95"/>
      <c r="E496" s="76" t="s">
        <v>196</v>
      </c>
      <c r="I496" s="78">
        <f>H497</f>
        <v>19128.440000000002</v>
      </c>
      <c r="K496" s="129"/>
      <c r="L496" s="129"/>
    </row>
    <row r="497" spans="2:16" ht="17.25" customHeight="1" x14ac:dyDescent="0.2">
      <c r="B497" s="119"/>
      <c r="C497" s="121"/>
      <c r="D497" s="95"/>
      <c r="F497" s="76" t="s">
        <v>197</v>
      </c>
      <c r="H497" s="97">
        <f>I488+I489+I491+I493</f>
        <v>19128.440000000002</v>
      </c>
      <c r="I497" s="97"/>
      <c r="J497" s="97"/>
      <c r="K497" s="129"/>
      <c r="L497" s="129"/>
    </row>
    <row r="498" spans="2:16" ht="17.25" customHeight="1" x14ac:dyDescent="0.2">
      <c r="B498" s="119"/>
      <c r="C498" s="119"/>
      <c r="E498" s="80" t="s">
        <v>714</v>
      </c>
      <c r="K498" s="129"/>
      <c r="L498" s="129"/>
    </row>
    <row r="499" spans="2:16" ht="17.25" customHeight="1" thickBot="1" x14ac:dyDescent="0.25">
      <c r="B499" s="119"/>
      <c r="C499" s="119"/>
      <c r="E499" s="76" t="s">
        <v>133</v>
      </c>
      <c r="K499" s="399"/>
      <c r="L499" s="399"/>
      <c r="N499" s="118"/>
    </row>
    <row r="500" spans="2:16" ht="17.25" customHeight="1" x14ac:dyDescent="0.2">
      <c r="B500" s="119"/>
      <c r="C500" s="122"/>
      <c r="D500" s="95"/>
      <c r="F500" s="104" t="s">
        <v>363</v>
      </c>
      <c r="K500" s="129">
        <f>SUM(K455:K499)</f>
        <v>566427.89666666673</v>
      </c>
      <c r="L500" s="129">
        <f>SUM(L455:L499)</f>
        <v>566427.90041666687</v>
      </c>
      <c r="P500" s="95"/>
    </row>
    <row r="501" spans="2:16" ht="17.25" customHeight="1" x14ac:dyDescent="0.2">
      <c r="C501" s="80"/>
      <c r="D501" s="95"/>
      <c r="F501" s="104"/>
      <c r="K501" s="88"/>
      <c r="L501" s="451">
        <v>12</v>
      </c>
      <c r="P501" s="95"/>
    </row>
    <row r="502" spans="2:16" ht="17.25" customHeight="1" x14ac:dyDescent="0.2">
      <c r="C502" s="80"/>
      <c r="D502" s="95"/>
      <c r="F502" s="104"/>
      <c r="K502" s="88"/>
      <c r="L502" s="451"/>
    </row>
    <row r="503" spans="2:16" ht="17.25" customHeight="1" thickBot="1" x14ac:dyDescent="0.25">
      <c r="C503" s="80"/>
      <c r="D503" s="95"/>
      <c r="F503" s="104"/>
      <c r="K503" s="88"/>
      <c r="L503" s="451"/>
    </row>
    <row r="504" spans="2:16" ht="17.25" customHeight="1" thickBot="1" x14ac:dyDescent="0.85">
      <c r="B504" s="136"/>
      <c r="C504" s="144"/>
      <c r="D504" s="137"/>
      <c r="E504" s="137"/>
      <c r="F504" s="137"/>
      <c r="G504" s="138"/>
      <c r="H504" s="138"/>
      <c r="I504" s="138"/>
      <c r="J504" s="138"/>
      <c r="K504" s="139"/>
      <c r="L504" s="145"/>
    </row>
    <row r="505" spans="2:16" ht="17.25" customHeight="1" thickTop="1" x14ac:dyDescent="0.2">
      <c r="B505" s="119"/>
      <c r="C505" s="122"/>
      <c r="D505" s="95"/>
      <c r="F505" s="104" t="s">
        <v>364</v>
      </c>
      <c r="K505" s="129">
        <f>K500</f>
        <v>566427.89666666673</v>
      </c>
      <c r="L505" s="129">
        <f>L500</f>
        <v>566427.90041666687</v>
      </c>
    </row>
    <row r="506" spans="2:16" ht="17.25" customHeight="1" x14ac:dyDescent="0.2">
      <c r="B506" s="119"/>
      <c r="C506" s="122">
        <v>65</v>
      </c>
      <c r="D506" s="122" t="s">
        <v>757</v>
      </c>
      <c r="K506" s="129">
        <f>J507</f>
        <v>280</v>
      </c>
      <c r="L506" s="129"/>
    </row>
    <row r="507" spans="2:16" ht="17.25" customHeight="1" x14ac:dyDescent="0.2">
      <c r="B507" s="119"/>
      <c r="C507" s="123"/>
      <c r="D507" s="76" t="s">
        <v>260</v>
      </c>
      <c r="J507" s="78">
        <f>I508</f>
        <v>280</v>
      </c>
      <c r="K507" s="129"/>
      <c r="L507" s="129"/>
    </row>
    <row r="508" spans="2:16" ht="17.25" customHeight="1" x14ac:dyDescent="0.2">
      <c r="B508" s="119"/>
      <c r="C508" s="119"/>
      <c r="E508" s="76" t="s">
        <v>340</v>
      </c>
      <c r="I508" s="97">
        <v>280</v>
      </c>
      <c r="J508" s="97"/>
      <c r="K508" s="129"/>
      <c r="L508" s="129"/>
    </row>
    <row r="509" spans="2:16" ht="17.25" customHeight="1" x14ac:dyDescent="0.2">
      <c r="B509" s="119"/>
      <c r="C509" s="122">
        <v>42</v>
      </c>
      <c r="D509" s="122" t="s">
        <v>28</v>
      </c>
      <c r="K509" s="129"/>
      <c r="L509" s="129">
        <f>J510</f>
        <v>280</v>
      </c>
    </row>
    <row r="510" spans="2:16" ht="17.25" customHeight="1" x14ac:dyDescent="0.2">
      <c r="B510" s="119"/>
      <c r="C510" s="122"/>
      <c r="D510" s="76" t="s">
        <v>250</v>
      </c>
      <c r="J510" s="78">
        <f>I511</f>
        <v>280</v>
      </c>
      <c r="K510" s="129"/>
      <c r="L510" s="129"/>
    </row>
    <row r="511" spans="2:16" ht="17.25" customHeight="1" x14ac:dyDescent="0.2">
      <c r="B511" s="119"/>
      <c r="C511" s="122"/>
      <c r="E511" s="76" t="s">
        <v>29</v>
      </c>
      <c r="I511" s="78">
        <f>H512</f>
        <v>280</v>
      </c>
      <c r="K511" s="129"/>
      <c r="L511" s="129"/>
    </row>
    <row r="512" spans="2:16" ht="17.25" customHeight="1" x14ac:dyDescent="0.2">
      <c r="B512" s="119"/>
      <c r="C512" s="122"/>
      <c r="F512" s="76" t="s">
        <v>323</v>
      </c>
      <c r="H512" s="97">
        <f>I508</f>
        <v>280</v>
      </c>
      <c r="I512" s="97"/>
      <c r="J512" s="97"/>
      <c r="K512" s="129"/>
      <c r="L512" s="129"/>
    </row>
    <row r="513" spans="2:12" ht="17.25" customHeight="1" x14ac:dyDescent="0.2">
      <c r="B513" s="119"/>
      <c r="C513" s="119"/>
      <c r="E513" s="80" t="s">
        <v>717</v>
      </c>
      <c r="K513" s="129"/>
      <c r="L513" s="129"/>
    </row>
    <row r="514" spans="2:12" ht="17.25" customHeight="1" x14ac:dyDescent="0.35">
      <c r="B514" s="119"/>
      <c r="C514" s="119"/>
      <c r="E514" s="76" t="s">
        <v>135</v>
      </c>
      <c r="K514" s="130"/>
      <c r="L514" s="130"/>
    </row>
    <row r="515" spans="2:12" ht="17.25" customHeight="1" x14ac:dyDescent="0.2">
      <c r="B515" s="119"/>
      <c r="C515" s="400">
        <v>91</v>
      </c>
      <c r="D515" s="120" t="s">
        <v>758</v>
      </c>
      <c r="E515" s="80"/>
      <c r="F515" s="80"/>
      <c r="K515" s="129">
        <f>+K506</f>
        <v>280</v>
      </c>
      <c r="L515" s="129"/>
    </row>
    <row r="516" spans="2:12" ht="17.25" customHeight="1" x14ac:dyDescent="0.2">
      <c r="B516" s="119"/>
      <c r="C516" s="125"/>
      <c r="D516" s="76" t="s">
        <v>324</v>
      </c>
      <c r="J516" s="252">
        <f>280</f>
        <v>280</v>
      </c>
      <c r="K516" s="129"/>
      <c r="L516" s="129"/>
    </row>
    <row r="517" spans="2:12" ht="17.25" customHeight="1" x14ac:dyDescent="0.2">
      <c r="B517" s="119"/>
      <c r="C517" s="400">
        <v>79</v>
      </c>
      <c r="D517" s="80" t="s">
        <v>134</v>
      </c>
      <c r="E517" s="80"/>
      <c r="K517" s="129"/>
      <c r="L517" s="129">
        <f>+K515</f>
        <v>280</v>
      </c>
    </row>
    <row r="518" spans="2:12" ht="17.25" customHeight="1" x14ac:dyDescent="0.2">
      <c r="B518" s="119"/>
      <c r="C518" s="123"/>
      <c r="D518" s="76" t="s">
        <v>267</v>
      </c>
      <c r="J518" s="250">
        <f>280</f>
        <v>280</v>
      </c>
      <c r="K518" s="129"/>
      <c r="L518" s="129"/>
    </row>
    <row r="519" spans="2:12" ht="17.25" customHeight="1" x14ac:dyDescent="0.2">
      <c r="B519" s="119"/>
      <c r="C519" s="119"/>
      <c r="E519" s="80" t="s">
        <v>718</v>
      </c>
      <c r="K519" s="129"/>
      <c r="L519" s="129"/>
    </row>
    <row r="520" spans="2:12" ht="17.25" customHeight="1" x14ac:dyDescent="0.35">
      <c r="B520" s="119"/>
      <c r="C520" s="119"/>
      <c r="E520" s="76" t="s">
        <v>136</v>
      </c>
      <c r="K520" s="130"/>
      <c r="L520" s="130"/>
    </row>
    <row r="521" spans="2:12" ht="17.25" customHeight="1" x14ac:dyDescent="0.2">
      <c r="B521" s="119"/>
      <c r="C521" s="122">
        <v>65</v>
      </c>
      <c r="D521" s="122" t="s">
        <v>757</v>
      </c>
      <c r="K521" s="129">
        <f>J522</f>
        <v>118</v>
      </c>
      <c r="L521" s="129"/>
    </row>
    <row r="522" spans="2:12" ht="17.25" customHeight="1" x14ac:dyDescent="0.2">
      <c r="B522" s="119"/>
      <c r="C522" s="123"/>
      <c r="D522" s="76" t="s">
        <v>260</v>
      </c>
      <c r="J522" s="78">
        <f>I523</f>
        <v>118</v>
      </c>
      <c r="K522" s="129"/>
      <c r="L522" s="129"/>
    </row>
    <row r="523" spans="2:12" ht="17.25" customHeight="1" x14ac:dyDescent="0.2">
      <c r="B523" s="119"/>
      <c r="C523" s="119"/>
      <c r="E523" s="76" t="s">
        <v>327</v>
      </c>
      <c r="I523" s="97">
        <v>118</v>
      </c>
      <c r="J523" s="97"/>
      <c r="K523" s="129"/>
      <c r="L523" s="129"/>
    </row>
    <row r="524" spans="2:12" ht="17.25" customHeight="1" x14ac:dyDescent="0.2">
      <c r="B524" s="119"/>
      <c r="C524" s="122">
        <v>42</v>
      </c>
      <c r="D524" s="122" t="s">
        <v>28</v>
      </c>
      <c r="K524" s="129"/>
      <c r="L524" s="129">
        <f>J525</f>
        <v>118</v>
      </c>
    </row>
    <row r="525" spans="2:12" ht="17.25" customHeight="1" x14ac:dyDescent="0.2">
      <c r="B525" s="119"/>
      <c r="C525" s="122"/>
      <c r="D525" s="76" t="s">
        <v>250</v>
      </c>
      <c r="J525" s="78">
        <f>I526</f>
        <v>118</v>
      </c>
      <c r="K525" s="129"/>
      <c r="L525" s="129"/>
    </row>
    <row r="526" spans="2:12" ht="17.25" customHeight="1" x14ac:dyDescent="0.2">
      <c r="B526" s="119"/>
      <c r="C526" s="122"/>
      <c r="E526" s="76" t="s">
        <v>29</v>
      </c>
      <c r="I526" s="78">
        <f>H527</f>
        <v>118</v>
      </c>
      <c r="K526" s="129"/>
      <c r="L526" s="129"/>
    </row>
    <row r="527" spans="2:12" ht="17.25" customHeight="1" x14ac:dyDescent="0.2">
      <c r="B527" s="119"/>
      <c r="C527" s="122"/>
      <c r="F527" s="76" t="s">
        <v>325</v>
      </c>
      <c r="H527" s="97">
        <f>I523</f>
        <v>118</v>
      </c>
      <c r="I527" s="97"/>
      <c r="J527" s="97"/>
      <c r="K527" s="129"/>
      <c r="L527" s="129"/>
    </row>
    <row r="528" spans="2:12" ht="17.25" customHeight="1" x14ac:dyDescent="0.2">
      <c r="B528" s="119"/>
      <c r="C528" s="122"/>
      <c r="E528" s="80" t="s">
        <v>719</v>
      </c>
      <c r="K528" s="129"/>
      <c r="L528" s="129"/>
    </row>
    <row r="529" spans="2:12" ht="17.25" customHeight="1" x14ac:dyDescent="0.35">
      <c r="B529" s="119"/>
      <c r="C529" s="119"/>
      <c r="E529" s="76" t="s">
        <v>137</v>
      </c>
      <c r="K529" s="130"/>
      <c r="L529" s="130"/>
    </row>
    <row r="530" spans="2:12" ht="17.25" customHeight="1" x14ac:dyDescent="0.2">
      <c r="B530" s="119"/>
      <c r="C530" s="400">
        <v>91</v>
      </c>
      <c r="D530" s="120" t="s">
        <v>758</v>
      </c>
      <c r="E530" s="80"/>
      <c r="F530" s="80"/>
      <c r="K530" s="129">
        <f>J531</f>
        <v>118</v>
      </c>
      <c r="L530" s="129"/>
    </row>
    <row r="531" spans="2:12" ht="17.25" customHeight="1" x14ac:dyDescent="0.2">
      <c r="B531" s="119"/>
      <c r="C531" s="123"/>
      <c r="D531" s="76" t="s">
        <v>326</v>
      </c>
      <c r="J531" s="101">
        <v>118</v>
      </c>
      <c r="K531" s="129"/>
      <c r="L531" s="129"/>
    </row>
    <row r="532" spans="2:12" ht="17.25" customHeight="1" x14ac:dyDescent="0.2">
      <c r="B532" s="119"/>
      <c r="C532" s="400">
        <v>79</v>
      </c>
      <c r="D532" s="80" t="s">
        <v>134</v>
      </c>
      <c r="E532" s="80"/>
      <c r="K532" s="129"/>
      <c r="L532" s="129">
        <f>+K530</f>
        <v>118</v>
      </c>
    </row>
    <row r="533" spans="2:12" ht="17.25" customHeight="1" x14ac:dyDescent="0.2">
      <c r="B533" s="119"/>
      <c r="C533" s="123"/>
      <c r="D533" s="76" t="s">
        <v>267</v>
      </c>
      <c r="J533" s="97">
        <v>118</v>
      </c>
      <c r="K533" s="129"/>
      <c r="L533" s="129"/>
    </row>
    <row r="534" spans="2:12" ht="17.25" customHeight="1" x14ac:dyDescent="0.2">
      <c r="B534" s="119"/>
      <c r="C534" s="119"/>
      <c r="E534" s="80" t="s">
        <v>720</v>
      </c>
      <c r="K534" s="129"/>
      <c r="L534" s="129"/>
    </row>
    <row r="535" spans="2:12" ht="17.25" customHeight="1" x14ac:dyDescent="0.35">
      <c r="B535" s="119"/>
      <c r="C535" s="119"/>
      <c r="E535" s="76" t="s">
        <v>138</v>
      </c>
      <c r="K535" s="130"/>
      <c r="L535" s="130"/>
    </row>
    <row r="536" spans="2:12" ht="17.25" customHeight="1" x14ac:dyDescent="0.2">
      <c r="B536" s="119"/>
      <c r="C536" s="122">
        <v>65</v>
      </c>
      <c r="D536" s="122" t="s">
        <v>757</v>
      </c>
      <c r="K536" s="129">
        <f>J537</f>
        <v>211.86440677966104</v>
      </c>
      <c r="L536" s="129"/>
    </row>
    <row r="537" spans="2:12" ht="17.25" customHeight="1" x14ac:dyDescent="0.2">
      <c r="B537" s="119"/>
      <c r="C537" s="123"/>
      <c r="D537" s="76" t="s">
        <v>260</v>
      </c>
      <c r="J537" s="78">
        <f>I538</f>
        <v>211.86440677966104</v>
      </c>
      <c r="K537" s="129"/>
      <c r="L537" s="129"/>
    </row>
    <row r="538" spans="2:12" ht="17.25" customHeight="1" x14ac:dyDescent="0.2">
      <c r="B538" s="119"/>
      <c r="C538" s="119"/>
      <c r="E538" s="76" t="s">
        <v>328</v>
      </c>
      <c r="I538" s="97">
        <f>250/1.18</f>
        <v>211.86440677966104</v>
      </c>
      <c r="J538" s="97"/>
      <c r="K538" s="129"/>
      <c r="L538" s="129"/>
    </row>
    <row r="539" spans="2:12" ht="17.25" customHeight="1" x14ac:dyDescent="0.2">
      <c r="B539" s="119"/>
      <c r="C539" s="122">
        <v>40</v>
      </c>
      <c r="D539" s="122" t="s">
        <v>56</v>
      </c>
      <c r="K539" s="129">
        <f>J540</f>
        <v>38.135593220338983</v>
      </c>
      <c r="L539" s="129"/>
    </row>
    <row r="540" spans="2:12" ht="17.25" customHeight="1" x14ac:dyDescent="0.2">
      <c r="B540" s="119"/>
      <c r="C540" s="122"/>
      <c r="D540" s="76" t="s">
        <v>21</v>
      </c>
      <c r="G540" s="77"/>
      <c r="H540" s="77"/>
      <c r="I540" s="77"/>
      <c r="J540" s="78">
        <f>I541+I543</f>
        <v>38.135593220338983</v>
      </c>
      <c r="K540" s="129"/>
      <c r="L540" s="129"/>
    </row>
    <row r="541" spans="2:12" ht="17.25" customHeight="1" x14ac:dyDescent="0.2">
      <c r="B541" s="119"/>
      <c r="C541" s="122"/>
      <c r="E541" s="76" t="s">
        <v>22</v>
      </c>
      <c r="G541" s="77"/>
      <c r="H541" s="77"/>
      <c r="I541" s="77">
        <f>H542</f>
        <v>38.135593220338983</v>
      </c>
      <c r="K541" s="129"/>
      <c r="L541" s="129"/>
    </row>
    <row r="542" spans="2:12" ht="17.25" customHeight="1" x14ac:dyDescent="0.2">
      <c r="B542" s="119"/>
      <c r="C542" s="122"/>
      <c r="F542" s="76" t="s">
        <v>245</v>
      </c>
      <c r="G542" s="77"/>
      <c r="H542" s="97">
        <f>I538*18%</f>
        <v>38.135593220338983</v>
      </c>
      <c r="I542" s="97"/>
      <c r="J542" s="97"/>
      <c r="K542" s="129"/>
      <c r="L542" s="129"/>
    </row>
    <row r="543" spans="2:12" ht="17.25" customHeight="1" x14ac:dyDescent="0.2">
      <c r="B543" s="119"/>
      <c r="C543" s="122">
        <v>42</v>
      </c>
      <c r="D543" s="122" t="s">
        <v>28</v>
      </c>
      <c r="K543" s="129"/>
      <c r="L543" s="129">
        <f>J544</f>
        <v>250</v>
      </c>
    </row>
    <row r="544" spans="2:12" ht="17.25" customHeight="1" x14ac:dyDescent="0.2">
      <c r="B544" s="119"/>
      <c r="C544" s="122"/>
      <c r="D544" s="76" t="s">
        <v>250</v>
      </c>
      <c r="J544" s="78">
        <f>I545</f>
        <v>250</v>
      </c>
      <c r="K544" s="129"/>
      <c r="L544" s="129"/>
    </row>
    <row r="545" spans="2:16" ht="17.25" customHeight="1" x14ac:dyDescent="0.2">
      <c r="B545" s="119"/>
      <c r="C545" s="122"/>
      <c r="E545" s="76" t="s">
        <v>29</v>
      </c>
      <c r="I545" s="78">
        <f>H546</f>
        <v>250</v>
      </c>
      <c r="K545" s="129"/>
      <c r="L545" s="129"/>
    </row>
    <row r="546" spans="2:16" ht="17.25" customHeight="1" x14ac:dyDescent="0.2">
      <c r="B546" s="119"/>
      <c r="C546" s="122"/>
      <c r="F546" s="76" t="s">
        <v>329</v>
      </c>
      <c r="H546" s="97">
        <f>250</f>
        <v>250</v>
      </c>
      <c r="I546" s="97"/>
      <c r="J546" s="97"/>
      <c r="K546" s="129"/>
      <c r="L546" s="129"/>
    </row>
    <row r="547" spans="2:16" ht="17.25" customHeight="1" x14ac:dyDescent="0.2">
      <c r="B547" s="119"/>
      <c r="C547" s="119"/>
      <c r="E547" s="80" t="s">
        <v>721</v>
      </c>
      <c r="K547" s="129"/>
      <c r="L547" s="129"/>
    </row>
    <row r="548" spans="2:16" ht="17.25" customHeight="1" x14ac:dyDescent="0.35">
      <c r="B548" s="119"/>
      <c r="C548" s="119"/>
      <c r="E548" s="76" t="s">
        <v>139</v>
      </c>
      <c r="K548" s="130"/>
      <c r="L548" s="130"/>
    </row>
    <row r="549" spans="2:16" ht="17.25" customHeight="1" thickBot="1" x14ac:dyDescent="0.25">
      <c r="B549" s="119"/>
      <c r="C549" s="400">
        <v>91</v>
      </c>
      <c r="D549" s="120" t="s">
        <v>758</v>
      </c>
      <c r="E549" s="80"/>
      <c r="F549" s="80"/>
      <c r="K549" s="141">
        <f>J556</f>
        <v>211.86440677966104</v>
      </c>
      <c r="L549" s="141"/>
    </row>
    <row r="550" spans="2:16" ht="17.25" customHeight="1" x14ac:dyDescent="0.2">
      <c r="B550" s="119"/>
      <c r="C550" s="122"/>
      <c r="D550" s="95"/>
      <c r="F550" s="104" t="s">
        <v>365</v>
      </c>
      <c r="K550" s="129">
        <f>SUM(K505:K549)</f>
        <v>567685.76107344637</v>
      </c>
      <c r="L550" s="129">
        <f>SUM(L505:L549)</f>
        <v>567473.90041666687</v>
      </c>
      <c r="P550" s="95"/>
    </row>
    <row r="551" spans="2:16" ht="17.25" customHeight="1" x14ac:dyDescent="0.2">
      <c r="C551" s="80"/>
      <c r="D551" s="95"/>
      <c r="F551" s="104"/>
      <c r="K551" s="88"/>
      <c r="L551" s="451">
        <v>13</v>
      </c>
      <c r="P551" s="95"/>
    </row>
    <row r="552" spans="2:16" ht="17.25" customHeight="1" x14ac:dyDescent="0.2">
      <c r="C552" s="80"/>
      <c r="D552" s="95"/>
      <c r="F552" s="104"/>
      <c r="K552" s="88"/>
      <c r="L552" s="451"/>
    </row>
    <row r="553" spans="2:16" ht="17.25" customHeight="1" thickBot="1" x14ac:dyDescent="0.25">
      <c r="C553" s="80"/>
      <c r="D553" s="95"/>
      <c r="F553" s="104"/>
      <c r="K553" s="88"/>
      <c r="L553" s="451"/>
    </row>
    <row r="554" spans="2:16" ht="17.25" customHeight="1" thickBot="1" x14ac:dyDescent="0.85">
      <c r="B554" s="136"/>
      <c r="C554" s="144"/>
      <c r="D554" s="137"/>
      <c r="E554" s="137"/>
      <c r="F554" s="137"/>
      <c r="G554" s="138"/>
      <c r="H554" s="138"/>
      <c r="I554" s="138"/>
      <c r="J554" s="138"/>
      <c r="K554" s="139"/>
      <c r="L554" s="145"/>
    </row>
    <row r="555" spans="2:16" ht="17.25" customHeight="1" thickTop="1" x14ac:dyDescent="0.2">
      <c r="B555" s="119"/>
      <c r="C555" s="122"/>
      <c r="D555" s="95"/>
      <c r="F555" s="104" t="s">
        <v>366</v>
      </c>
      <c r="K555" s="129">
        <f>K550</f>
        <v>567685.76107344637</v>
      </c>
      <c r="L555" s="129">
        <f>L550</f>
        <v>567473.90041666687</v>
      </c>
    </row>
    <row r="556" spans="2:16" ht="17.25" customHeight="1" x14ac:dyDescent="0.2">
      <c r="B556" s="119"/>
      <c r="C556" s="123"/>
      <c r="D556" s="76" t="s">
        <v>330</v>
      </c>
      <c r="J556" s="101">
        <f>I538</f>
        <v>211.86440677966104</v>
      </c>
      <c r="K556" s="129"/>
      <c r="L556" s="129"/>
    </row>
    <row r="557" spans="2:16" ht="17.25" customHeight="1" x14ac:dyDescent="0.2">
      <c r="B557" s="119"/>
      <c r="C557" s="400">
        <v>79</v>
      </c>
      <c r="D557" s="80" t="s">
        <v>134</v>
      </c>
      <c r="K557" s="129"/>
      <c r="L557" s="129">
        <f>+K549</f>
        <v>211.86440677966104</v>
      </c>
    </row>
    <row r="558" spans="2:16" ht="17.25" customHeight="1" x14ac:dyDescent="0.2">
      <c r="B558" s="119"/>
      <c r="C558" s="123"/>
      <c r="D558" s="76" t="s">
        <v>267</v>
      </c>
      <c r="J558" s="97">
        <f>J556</f>
        <v>211.86440677966104</v>
      </c>
      <c r="K558" s="129"/>
      <c r="L558" s="129"/>
    </row>
    <row r="559" spans="2:16" ht="17.25" customHeight="1" x14ac:dyDescent="0.2">
      <c r="B559" s="119"/>
      <c r="C559" s="119"/>
      <c r="E559" s="80" t="s">
        <v>722</v>
      </c>
      <c r="K559" s="129"/>
      <c r="L559" s="129"/>
    </row>
    <row r="560" spans="2:16" ht="17.25" customHeight="1" x14ac:dyDescent="0.35">
      <c r="B560" s="119"/>
      <c r="C560" s="119"/>
      <c r="E560" s="76" t="s">
        <v>140</v>
      </c>
      <c r="K560" s="130"/>
      <c r="L560" s="130"/>
    </row>
    <row r="561" spans="2:12" ht="17.25" customHeight="1" x14ac:dyDescent="0.2">
      <c r="B561" s="119"/>
      <c r="C561" s="122">
        <v>65</v>
      </c>
      <c r="D561" s="122" t="s">
        <v>757</v>
      </c>
      <c r="K561" s="129">
        <f>J562</f>
        <v>898.30508474576277</v>
      </c>
      <c r="L561" s="129"/>
    </row>
    <row r="562" spans="2:12" ht="17.25" customHeight="1" x14ac:dyDescent="0.2">
      <c r="B562" s="119"/>
      <c r="C562" s="123"/>
      <c r="D562" s="76" t="s">
        <v>260</v>
      </c>
      <c r="J562" s="78">
        <f>I563</f>
        <v>898.30508474576277</v>
      </c>
      <c r="K562" s="129"/>
      <c r="L562" s="129"/>
    </row>
    <row r="563" spans="2:12" ht="17.25" customHeight="1" x14ac:dyDescent="0.2">
      <c r="B563" s="119"/>
      <c r="C563" s="119"/>
      <c r="E563" s="76" t="s">
        <v>341</v>
      </c>
      <c r="I563" s="97">
        <f>1060/1.18</f>
        <v>898.30508474576277</v>
      </c>
      <c r="J563" s="97"/>
      <c r="K563" s="129"/>
      <c r="L563" s="129"/>
    </row>
    <row r="564" spans="2:12" ht="17.25" customHeight="1" x14ac:dyDescent="0.2">
      <c r="B564" s="119"/>
      <c r="C564" s="122">
        <v>40</v>
      </c>
      <c r="D564" s="122" t="s">
        <v>56</v>
      </c>
      <c r="K564" s="129">
        <f>J565</f>
        <v>161.69491525423729</v>
      </c>
      <c r="L564" s="129"/>
    </row>
    <row r="565" spans="2:12" ht="17.25" customHeight="1" x14ac:dyDescent="0.2">
      <c r="B565" s="119"/>
      <c r="C565" s="122"/>
      <c r="D565" s="76" t="s">
        <v>21</v>
      </c>
      <c r="G565" s="77"/>
      <c r="H565" s="77"/>
      <c r="I565" s="77"/>
      <c r="J565" s="78">
        <f>I566+I568</f>
        <v>161.69491525423729</v>
      </c>
      <c r="K565" s="129"/>
      <c r="L565" s="129"/>
    </row>
    <row r="566" spans="2:12" ht="17.25" customHeight="1" x14ac:dyDescent="0.2">
      <c r="B566" s="119"/>
      <c r="C566" s="122"/>
      <c r="E566" s="76" t="s">
        <v>22</v>
      </c>
      <c r="G566" s="77"/>
      <c r="H566" s="77"/>
      <c r="I566" s="77">
        <f>H567</f>
        <v>161.69491525423729</v>
      </c>
      <c r="K566" s="129"/>
      <c r="L566" s="129"/>
    </row>
    <row r="567" spans="2:12" ht="17.25" customHeight="1" x14ac:dyDescent="0.2">
      <c r="B567" s="119"/>
      <c r="C567" s="122"/>
      <c r="F567" s="76" t="s">
        <v>245</v>
      </c>
      <c r="G567" s="77"/>
      <c r="H567" s="97">
        <f>I563*18%</f>
        <v>161.69491525423729</v>
      </c>
      <c r="I567" s="97"/>
      <c r="J567" s="97"/>
      <c r="K567" s="129"/>
      <c r="L567" s="129"/>
    </row>
    <row r="568" spans="2:12" ht="17.25" customHeight="1" x14ac:dyDescent="0.2">
      <c r="B568" s="119"/>
      <c r="C568" s="122">
        <v>42</v>
      </c>
      <c r="D568" s="122" t="s">
        <v>28</v>
      </c>
      <c r="K568" s="129"/>
      <c r="L568" s="129">
        <f>J569</f>
        <v>1060</v>
      </c>
    </row>
    <row r="569" spans="2:12" ht="17.25" customHeight="1" x14ac:dyDescent="0.2">
      <c r="B569" s="119"/>
      <c r="C569" s="122"/>
      <c r="D569" s="76" t="s">
        <v>250</v>
      </c>
      <c r="J569" s="78">
        <f>I570</f>
        <v>1060</v>
      </c>
      <c r="K569" s="129"/>
      <c r="L569" s="129"/>
    </row>
    <row r="570" spans="2:12" ht="17.25" customHeight="1" x14ac:dyDescent="0.2">
      <c r="B570" s="119"/>
      <c r="C570" s="122"/>
      <c r="E570" s="76" t="s">
        <v>29</v>
      </c>
      <c r="I570" s="78">
        <f>H571</f>
        <v>1060</v>
      </c>
      <c r="K570" s="129"/>
      <c r="L570" s="129"/>
    </row>
    <row r="571" spans="2:12" ht="17.25" customHeight="1" x14ac:dyDescent="0.2">
      <c r="B571" s="119"/>
      <c r="C571" s="122"/>
      <c r="F571" s="76" t="s">
        <v>331</v>
      </c>
      <c r="H571" s="97">
        <f>I563+H567</f>
        <v>1060</v>
      </c>
      <c r="I571" s="97"/>
      <c r="J571" s="97"/>
      <c r="K571" s="129"/>
      <c r="L571" s="129"/>
    </row>
    <row r="572" spans="2:12" ht="17.25" customHeight="1" x14ac:dyDescent="0.2">
      <c r="B572" s="119"/>
      <c r="C572" s="119"/>
      <c r="E572" s="80" t="s">
        <v>723</v>
      </c>
      <c r="K572" s="129"/>
      <c r="L572" s="129"/>
    </row>
    <row r="573" spans="2:12" ht="17.25" customHeight="1" x14ac:dyDescent="0.2">
      <c r="B573" s="119"/>
      <c r="C573" s="119"/>
      <c r="E573" s="80" t="s">
        <v>586</v>
      </c>
      <c r="K573" s="129"/>
      <c r="L573" s="129"/>
    </row>
    <row r="574" spans="2:12" ht="17.25" customHeight="1" x14ac:dyDescent="0.35">
      <c r="B574" s="119"/>
      <c r="C574" s="119"/>
      <c r="E574" s="76" t="s">
        <v>141</v>
      </c>
      <c r="K574" s="130"/>
      <c r="L574" s="130"/>
    </row>
    <row r="575" spans="2:12" ht="17.25" customHeight="1" x14ac:dyDescent="0.2">
      <c r="B575" s="119"/>
      <c r="C575" s="400">
        <v>91</v>
      </c>
      <c r="D575" s="120" t="s">
        <v>758</v>
      </c>
      <c r="E575" s="80"/>
      <c r="F575" s="80"/>
      <c r="K575" s="129">
        <f>J576</f>
        <v>898.30508474576277</v>
      </c>
      <c r="L575" s="129"/>
    </row>
    <row r="576" spans="2:12" ht="17.25" customHeight="1" x14ac:dyDescent="0.2">
      <c r="B576" s="119"/>
      <c r="C576" s="125"/>
      <c r="D576" s="76" t="s">
        <v>333</v>
      </c>
      <c r="J576" s="101">
        <f>I563</f>
        <v>898.30508474576277</v>
      </c>
      <c r="K576" s="129"/>
      <c r="L576" s="129"/>
    </row>
    <row r="577" spans="2:12" ht="17.25" customHeight="1" x14ac:dyDescent="0.2">
      <c r="B577" s="119"/>
      <c r="C577" s="400">
        <v>79</v>
      </c>
      <c r="D577" s="80" t="s">
        <v>134</v>
      </c>
      <c r="K577" s="129"/>
      <c r="L577" s="129">
        <f>+K575</f>
        <v>898.30508474576277</v>
      </c>
    </row>
    <row r="578" spans="2:12" ht="17.25" customHeight="1" x14ac:dyDescent="0.2">
      <c r="B578" s="119"/>
      <c r="C578" s="123"/>
      <c r="D578" s="76" t="s">
        <v>267</v>
      </c>
      <c r="J578" s="97">
        <f>J576</f>
        <v>898.30508474576277</v>
      </c>
      <c r="K578" s="129"/>
      <c r="L578" s="129"/>
    </row>
    <row r="579" spans="2:12" ht="17.25" customHeight="1" x14ac:dyDescent="0.2">
      <c r="B579" s="119"/>
      <c r="C579" s="119"/>
      <c r="E579" s="80" t="s">
        <v>724</v>
      </c>
      <c r="K579" s="129"/>
      <c r="L579" s="129"/>
    </row>
    <row r="580" spans="2:12" s="421" customFormat="1" ht="17.25" customHeight="1" x14ac:dyDescent="0.35">
      <c r="B580" s="419"/>
      <c r="C580" s="419"/>
      <c r="E580" s="421" t="s">
        <v>142</v>
      </c>
      <c r="G580" s="422"/>
      <c r="H580" s="422"/>
      <c r="I580" s="422"/>
      <c r="J580" s="422"/>
      <c r="K580" s="426"/>
      <c r="L580" s="426"/>
    </row>
    <row r="581" spans="2:12" ht="17.25" customHeight="1" x14ac:dyDescent="0.2">
      <c r="B581" s="119"/>
      <c r="C581" s="122">
        <v>42</v>
      </c>
      <c r="D581" s="122" t="s">
        <v>28</v>
      </c>
      <c r="K581" s="129">
        <f>J582</f>
        <v>1708</v>
      </c>
      <c r="L581" s="129"/>
    </row>
    <row r="582" spans="2:12" ht="17.25" customHeight="1" x14ac:dyDescent="0.2">
      <c r="B582" s="119"/>
      <c r="C582" s="122"/>
      <c r="D582" s="76" t="s">
        <v>250</v>
      </c>
      <c r="J582" s="78">
        <f>I583</f>
        <v>1708</v>
      </c>
      <c r="K582" s="129"/>
      <c r="L582" s="129"/>
    </row>
    <row r="583" spans="2:12" ht="17.25" customHeight="1" x14ac:dyDescent="0.2">
      <c r="B583" s="119"/>
      <c r="C583" s="122"/>
      <c r="E583" s="76" t="s">
        <v>29</v>
      </c>
      <c r="I583" s="78">
        <f>H584+H585+H586+H587</f>
        <v>1708</v>
      </c>
      <c r="K583" s="129"/>
      <c r="L583" s="129"/>
    </row>
    <row r="584" spans="2:12" ht="17.25" customHeight="1" x14ac:dyDescent="0.35">
      <c r="B584" s="119"/>
      <c r="C584" s="119"/>
      <c r="F584" s="76" t="s">
        <v>323</v>
      </c>
      <c r="H584" s="78">
        <v>280</v>
      </c>
      <c r="K584" s="132"/>
      <c r="L584" s="132"/>
    </row>
    <row r="585" spans="2:12" ht="17.25" customHeight="1" x14ac:dyDescent="0.35">
      <c r="B585" s="119"/>
      <c r="C585" s="119"/>
      <c r="F585" s="76" t="s">
        <v>325</v>
      </c>
      <c r="H585" s="78">
        <v>118</v>
      </c>
      <c r="K585" s="132"/>
      <c r="L585" s="132"/>
    </row>
    <row r="586" spans="2:12" ht="17.25" customHeight="1" x14ac:dyDescent="0.35">
      <c r="B586" s="119"/>
      <c r="C586" s="119"/>
      <c r="F586" s="76" t="s">
        <v>329</v>
      </c>
      <c r="H586" s="78">
        <v>250</v>
      </c>
      <c r="K586" s="132"/>
      <c r="L586" s="132"/>
    </row>
    <row r="587" spans="2:12" ht="17.25" customHeight="1" x14ac:dyDescent="0.35">
      <c r="B587" s="119"/>
      <c r="C587" s="119"/>
      <c r="F587" s="76" t="s">
        <v>331</v>
      </c>
      <c r="H587" s="97">
        <v>1060</v>
      </c>
      <c r="I587" s="97"/>
      <c r="J587" s="97"/>
      <c r="K587" s="132"/>
      <c r="L587" s="132"/>
    </row>
    <row r="588" spans="2:12" ht="17.25" customHeight="1" x14ac:dyDescent="0.2">
      <c r="B588" s="119"/>
      <c r="C588" s="400">
        <v>10</v>
      </c>
      <c r="D588" s="120" t="s">
        <v>739</v>
      </c>
      <c r="K588" s="129"/>
      <c r="L588" s="129">
        <f>J589</f>
        <v>1708</v>
      </c>
    </row>
    <row r="589" spans="2:12" ht="17.25" customHeight="1" x14ac:dyDescent="0.2">
      <c r="B589" s="119"/>
      <c r="C589" s="121"/>
      <c r="D589" s="95" t="s">
        <v>288</v>
      </c>
      <c r="E589" s="85"/>
      <c r="J589" s="78">
        <f>I590</f>
        <v>1708</v>
      </c>
      <c r="K589" s="129"/>
      <c r="L589" s="129"/>
    </row>
    <row r="590" spans="2:12" ht="17.25" customHeight="1" x14ac:dyDescent="0.2">
      <c r="B590" s="119"/>
      <c r="C590" s="121"/>
      <c r="E590" s="76" t="s">
        <v>289</v>
      </c>
      <c r="I590" s="97">
        <f>H584+H585+H586+H587</f>
        <v>1708</v>
      </c>
      <c r="J590" s="97"/>
      <c r="K590" s="129"/>
      <c r="L590" s="129"/>
    </row>
    <row r="591" spans="2:12" ht="17.25" customHeight="1" x14ac:dyDescent="0.2">
      <c r="B591" s="119"/>
      <c r="C591" s="119"/>
      <c r="E591" s="80" t="s">
        <v>725</v>
      </c>
      <c r="K591" s="129"/>
      <c r="L591" s="129"/>
    </row>
    <row r="592" spans="2:12" ht="17.25" customHeight="1" x14ac:dyDescent="0.35">
      <c r="B592" s="119"/>
      <c r="C592" s="119"/>
      <c r="E592" s="76" t="s">
        <v>143</v>
      </c>
      <c r="K592" s="132"/>
      <c r="L592" s="132"/>
    </row>
    <row r="593" spans="2:16" ht="17.25" customHeight="1" x14ac:dyDescent="0.2">
      <c r="B593" s="119"/>
      <c r="C593" s="400">
        <v>10</v>
      </c>
      <c r="D593" s="120" t="s">
        <v>739</v>
      </c>
      <c r="E593" s="80"/>
      <c r="K593" s="129">
        <f>J594</f>
        <v>1708</v>
      </c>
      <c r="L593" s="129"/>
    </row>
    <row r="594" spans="2:16" ht="17.25" customHeight="1" x14ac:dyDescent="0.2">
      <c r="B594" s="119"/>
      <c r="C594" s="123"/>
      <c r="D594" s="95" t="s">
        <v>288</v>
      </c>
      <c r="E594" s="85"/>
      <c r="J594" s="78">
        <f>I595</f>
        <v>1708</v>
      </c>
      <c r="K594" s="129"/>
      <c r="L594" s="129"/>
    </row>
    <row r="595" spans="2:16" ht="17.25" customHeight="1" x14ac:dyDescent="0.2">
      <c r="B595" s="119"/>
      <c r="C595" s="119"/>
      <c r="E595" s="76" t="s">
        <v>289</v>
      </c>
      <c r="I595" s="97">
        <f>I590</f>
        <v>1708</v>
      </c>
      <c r="J595" s="97"/>
      <c r="K595" s="129"/>
      <c r="L595" s="129"/>
    </row>
    <row r="596" spans="2:16" ht="17.25" customHeight="1" x14ac:dyDescent="0.2">
      <c r="B596" s="119"/>
      <c r="C596" s="400">
        <v>10</v>
      </c>
      <c r="D596" s="120" t="s">
        <v>739</v>
      </c>
      <c r="K596" s="129"/>
      <c r="L596" s="129">
        <f>J597</f>
        <v>1708</v>
      </c>
    </row>
    <row r="597" spans="2:16" ht="17.25" customHeight="1" x14ac:dyDescent="0.2">
      <c r="B597" s="119"/>
      <c r="C597" s="121"/>
      <c r="D597" s="95" t="s">
        <v>195</v>
      </c>
      <c r="J597" s="78">
        <f>I598</f>
        <v>1708</v>
      </c>
      <c r="K597" s="129"/>
      <c r="L597" s="129"/>
    </row>
    <row r="598" spans="2:16" ht="17.25" customHeight="1" x14ac:dyDescent="0.2">
      <c r="B598" s="119"/>
      <c r="C598" s="121"/>
      <c r="D598" s="95"/>
      <c r="E598" s="76" t="s">
        <v>196</v>
      </c>
      <c r="I598" s="78">
        <f>H599</f>
        <v>1708</v>
      </c>
      <c r="K598" s="129"/>
      <c r="L598" s="129"/>
    </row>
    <row r="599" spans="2:16" ht="17.25" customHeight="1" thickBot="1" x14ac:dyDescent="0.25">
      <c r="B599" s="119"/>
      <c r="C599" s="121"/>
      <c r="D599" s="95"/>
      <c r="F599" s="76" t="s">
        <v>197</v>
      </c>
      <c r="H599" s="97">
        <f>I595</f>
        <v>1708</v>
      </c>
      <c r="I599" s="97"/>
      <c r="J599" s="97"/>
      <c r="K599" s="141"/>
      <c r="L599" s="141"/>
    </row>
    <row r="600" spans="2:16" ht="17.25" customHeight="1" x14ac:dyDescent="0.2">
      <c r="B600" s="119"/>
      <c r="C600" s="122"/>
      <c r="D600" s="95"/>
      <c r="F600" s="104" t="s">
        <v>367</v>
      </c>
      <c r="K600" s="129">
        <f>SUM(K555:K599)</f>
        <v>573060.06615819212</v>
      </c>
      <c r="L600" s="129">
        <f>SUM(L555:L599)</f>
        <v>573060.06990819226</v>
      </c>
      <c r="P600" s="95"/>
    </row>
    <row r="601" spans="2:16" ht="17.25" customHeight="1" x14ac:dyDescent="0.2">
      <c r="C601" s="80"/>
      <c r="D601" s="95"/>
      <c r="F601" s="104"/>
      <c r="K601" s="88"/>
      <c r="L601" s="451">
        <v>14</v>
      </c>
      <c r="P601" s="95"/>
    </row>
    <row r="602" spans="2:16" ht="17.25" customHeight="1" x14ac:dyDescent="0.2">
      <c r="C602" s="80"/>
      <c r="D602" s="95"/>
      <c r="F602" s="104"/>
      <c r="K602" s="88"/>
      <c r="L602" s="451"/>
    </row>
    <row r="603" spans="2:16" ht="17.25" customHeight="1" thickBot="1" x14ac:dyDescent="0.25">
      <c r="C603" s="80"/>
      <c r="D603" s="95"/>
      <c r="F603" s="104"/>
      <c r="K603" s="88"/>
      <c r="L603" s="451"/>
    </row>
    <row r="604" spans="2:16" ht="17.25" customHeight="1" thickBot="1" x14ac:dyDescent="0.85">
      <c r="B604" s="136"/>
      <c r="C604" s="144"/>
      <c r="D604" s="137"/>
      <c r="E604" s="137"/>
      <c r="F604" s="137"/>
      <c r="G604" s="138"/>
      <c r="H604" s="138"/>
      <c r="I604" s="138"/>
      <c r="J604" s="138"/>
      <c r="K604" s="139"/>
      <c r="L604" s="145"/>
    </row>
    <row r="605" spans="2:16" ht="17.25" customHeight="1" thickTop="1" x14ac:dyDescent="0.2">
      <c r="B605" s="119"/>
      <c r="C605" s="122"/>
      <c r="D605" s="95"/>
      <c r="F605" s="104" t="s">
        <v>368</v>
      </c>
      <c r="K605" s="129">
        <f>K600</f>
        <v>573060.06615819212</v>
      </c>
      <c r="L605" s="129">
        <f>L600</f>
        <v>573060.06990819226</v>
      </c>
    </row>
    <row r="606" spans="2:16" ht="17.25" customHeight="1" x14ac:dyDescent="0.2">
      <c r="B606" s="119"/>
      <c r="C606" s="119"/>
      <c r="E606" s="80" t="s">
        <v>726</v>
      </c>
      <c r="K606" s="129"/>
      <c r="L606" s="129"/>
    </row>
    <row r="607" spans="2:16" ht="17.25" customHeight="1" x14ac:dyDescent="0.35">
      <c r="B607" s="119"/>
      <c r="C607" s="119"/>
      <c r="E607" s="76" t="s">
        <v>144</v>
      </c>
      <c r="K607" s="130"/>
      <c r="L607" s="130"/>
    </row>
    <row r="608" spans="2:16" ht="17.25" customHeight="1" x14ac:dyDescent="0.2">
      <c r="B608" s="119"/>
      <c r="C608" s="122">
        <v>63</v>
      </c>
      <c r="D608" s="122" t="s">
        <v>759</v>
      </c>
      <c r="K608" s="129">
        <f>J609</f>
        <v>300</v>
      </c>
      <c r="L608" s="129"/>
    </row>
    <row r="609" spans="2:15" ht="17.25" customHeight="1" x14ac:dyDescent="0.2">
      <c r="B609" s="119"/>
      <c r="C609" s="123"/>
      <c r="D609" s="76" t="s">
        <v>334</v>
      </c>
      <c r="J609" s="78">
        <f>I610</f>
        <v>300</v>
      </c>
      <c r="K609" s="129"/>
      <c r="L609" s="129"/>
    </row>
    <row r="610" spans="2:15" ht="17.25" customHeight="1" x14ac:dyDescent="0.2">
      <c r="B610" s="119"/>
      <c r="C610" s="119"/>
      <c r="E610" s="76" t="s">
        <v>335</v>
      </c>
      <c r="I610" s="97">
        <f>354/1.18</f>
        <v>300</v>
      </c>
      <c r="J610" s="97"/>
      <c r="K610" s="129"/>
      <c r="L610" s="129"/>
    </row>
    <row r="611" spans="2:15" ht="17.25" customHeight="1" x14ac:dyDescent="0.2">
      <c r="B611" s="119"/>
      <c r="C611" s="122">
        <v>40</v>
      </c>
      <c r="D611" s="122" t="s">
        <v>56</v>
      </c>
      <c r="K611" s="129">
        <f>J612</f>
        <v>54</v>
      </c>
      <c r="L611" s="129"/>
    </row>
    <row r="612" spans="2:15" ht="17.25" customHeight="1" x14ac:dyDescent="0.2">
      <c r="B612" s="119"/>
      <c r="C612" s="122"/>
      <c r="D612" s="76" t="s">
        <v>21</v>
      </c>
      <c r="G612" s="77"/>
      <c r="H612" s="77"/>
      <c r="I612" s="77"/>
      <c r="J612" s="78">
        <f>I613+I615</f>
        <v>54</v>
      </c>
      <c r="K612" s="129"/>
      <c r="L612" s="129"/>
    </row>
    <row r="613" spans="2:15" ht="17.25" customHeight="1" x14ac:dyDescent="0.2">
      <c r="B613" s="119"/>
      <c r="C613" s="122"/>
      <c r="E613" s="76" t="s">
        <v>22</v>
      </c>
      <c r="G613" s="77"/>
      <c r="H613" s="77"/>
      <c r="I613" s="77">
        <f>H614</f>
        <v>54</v>
      </c>
      <c r="K613" s="129"/>
      <c r="L613" s="129"/>
    </row>
    <row r="614" spans="2:15" ht="17.25" customHeight="1" x14ac:dyDescent="0.2">
      <c r="B614" s="119"/>
      <c r="C614" s="122"/>
      <c r="F614" s="76" t="s">
        <v>245</v>
      </c>
      <c r="G614" s="77"/>
      <c r="H614" s="97">
        <f>I610*18%</f>
        <v>54</v>
      </c>
      <c r="I614" s="97"/>
      <c r="J614" s="97"/>
      <c r="K614" s="129"/>
      <c r="L614" s="129"/>
    </row>
    <row r="615" spans="2:15" ht="17.25" customHeight="1" x14ac:dyDescent="0.2">
      <c r="B615" s="119"/>
      <c r="C615" s="122">
        <v>42</v>
      </c>
      <c r="D615" s="122" t="s">
        <v>28</v>
      </c>
      <c r="K615" s="129"/>
      <c r="L615" s="129">
        <f>J616</f>
        <v>354</v>
      </c>
    </row>
    <row r="616" spans="2:15" ht="17.25" customHeight="1" x14ac:dyDescent="0.2">
      <c r="B616" s="119"/>
      <c r="C616" s="122"/>
      <c r="D616" s="76" t="s">
        <v>250</v>
      </c>
      <c r="J616" s="78">
        <f>I617</f>
        <v>354</v>
      </c>
      <c r="K616" s="129"/>
      <c r="L616" s="129"/>
    </row>
    <row r="617" spans="2:15" ht="17.25" customHeight="1" x14ac:dyDescent="0.2">
      <c r="B617" s="119"/>
      <c r="C617" s="122"/>
      <c r="E617" s="76" t="s">
        <v>29</v>
      </c>
      <c r="I617" s="78">
        <f>H618</f>
        <v>354</v>
      </c>
      <c r="K617" s="129"/>
      <c r="L617" s="129"/>
    </row>
    <row r="618" spans="2:15" ht="17.25" customHeight="1" x14ac:dyDescent="0.2">
      <c r="B618" s="119"/>
      <c r="C618" s="122"/>
      <c r="F618" s="76" t="s">
        <v>336</v>
      </c>
      <c r="H618" s="97">
        <v>354</v>
      </c>
      <c r="I618" s="97"/>
      <c r="J618" s="97"/>
      <c r="K618" s="129"/>
      <c r="L618" s="129"/>
    </row>
    <row r="619" spans="2:15" ht="17.25" customHeight="1" x14ac:dyDescent="0.2">
      <c r="B619" s="119"/>
      <c r="C619" s="119"/>
      <c r="E619" s="80" t="s">
        <v>727</v>
      </c>
      <c r="G619" s="83"/>
      <c r="H619" s="83"/>
      <c r="I619" s="83"/>
      <c r="J619" s="83"/>
      <c r="K619" s="134"/>
      <c r="L619" s="134"/>
    </row>
    <row r="620" spans="2:15" ht="17.25" customHeight="1" x14ac:dyDescent="0.35">
      <c r="B620" s="119"/>
      <c r="C620" s="119"/>
      <c r="E620" s="76" t="s">
        <v>145</v>
      </c>
      <c r="G620" s="83"/>
      <c r="H620" s="83"/>
      <c r="I620" s="83"/>
      <c r="J620" s="83"/>
      <c r="K620" s="132"/>
      <c r="L620" s="132"/>
    </row>
    <row r="621" spans="2:15" ht="17.25" customHeight="1" x14ac:dyDescent="0.2">
      <c r="B621" s="119"/>
      <c r="C621" s="400">
        <v>94</v>
      </c>
      <c r="D621" s="120" t="s">
        <v>760</v>
      </c>
      <c r="E621" s="80"/>
      <c r="G621" s="83"/>
      <c r="H621" s="83"/>
      <c r="I621" s="83"/>
      <c r="J621" s="83"/>
      <c r="K621" s="134">
        <v>210</v>
      </c>
      <c r="L621" s="134"/>
      <c r="O621" s="86"/>
    </row>
    <row r="622" spans="2:15" ht="17.25" customHeight="1" x14ac:dyDescent="0.2">
      <c r="B622" s="119"/>
      <c r="C622" s="123"/>
      <c r="D622" s="76" t="s">
        <v>337</v>
      </c>
      <c r="G622" s="83"/>
      <c r="H622" s="83"/>
      <c r="I622" s="83"/>
      <c r="J622" s="101">
        <f>300*70%</f>
        <v>210</v>
      </c>
      <c r="K622" s="134"/>
      <c r="L622" s="134"/>
      <c r="O622" s="86"/>
    </row>
    <row r="623" spans="2:15" ht="17.25" customHeight="1" x14ac:dyDescent="0.2">
      <c r="B623" s="119"/>
      <c r="C623" s="122">
        <v>95</v>
      </c>
      <c r="D623" s="122" t="s">
        <v>756</v>
      </c>
      <c r="G623" s="83"/>
      <c r="H623" s="83"/>
      <c r="I623" s="83"/>
      <c r="J623" s="83"/>
      <c r="K623" s="134">
        <v>90</v>
      </c>
      <c r="L623" s="134"/>
    </row>
    <row r="624" spans="2:15" ht="17.25" customHeight="1" x14ac:dyDescent="0.2">
      <c r="B624" s="119"/>
      <c r="C624" s="119"/>
      <c r="D624" s="76" t="s">
        <v>343</v>
      </c>
      <c r="G624" s="83"/>
      <c r="H624" s="83"/>
      <c r="I624" s="83"/>
      <c r="J624" s="101">
        <f>300*30%</f>
        <v>90</v>
      </c>
      <c r="K624" s="134"/>
      <c r="L624" s="134"/>
    </row>
    <row r="625" spans="2:12" ht="17.25" customHeight="1" x14ac:dyDescent="0.2">
      <c r="B625" s="119"/>
      <c r="C625" s="400">
        <v>79</v>
      </c>
      <c r="D625" s="80" t="s">
        <v>134</v>
      </c>
      <c r="K625" s="129"/>
      <c r="L625" s="129">
        <f>J626</f>
        <v>300</v>
      </c>
    </row>
    <row r="626" spans="2:12" ht="17.25" customHeight="1" x14ac:dyDescent="0.2">
      <c r="B626" s="119"/>
      <c r="C626" s="123"/>
      <c r="D626" s="76" t="s">
        <v>267</v>
      </c>
      <c r="J626" s="97">
        <f>J622+J624</f>
        <v>300</v>
      </c>
      <c r="K626" s="129"/>
      <c r="L626" s="129"/>
    </row>
    <row r="627" spans="2:12" ht="17.25" customHeight="1" x14ac:dyDescent="0.2">
      <c r="B627" s="119"/>
      <c r="C627" s="119"/>
      <c r="E627" s="80" t="s">
        <v>728</v>
      </c>
      <c r="G627" s="83"/>
      <c r="H627" s="83"/>
      <c r="I627" s="83"/>
      <c r="J627" s="83"/>
      <c r="K627" s="134"/>
      <c r="L627" s="134"/>
    </row>
    <row r="628" spans="2:12" ht="17.25" customHeight="1" x14ac:dyDescent="0.35">
      <c r="B628" s="119"/>
      <c r="C628" s="119"/>
      <c r="E628" s="76" t="s">
        <v>146</v>
      </c>
      <c r="G628" s="83"/>
      <c r="H628" s="83"/>
      <c r="I628" s="83"/>
      <c r="J628" s="83"/>
      <c r="K628" s="135"/>
      <c r="L628" s="135"/>
    </row>
    <row r="629" spans="2:12" ht="17.25" customHeight="1" x14ac:dyDescent="0.2">
      <c r="B629" s="119"/>
      <c r="C629" s="122">
        <v>42</v>
      </c>
      <c r="D629" s="122" t="s">
        <v>28</v>
      </c>
      <c r="K629" s="129">
        <f>J630</f>
        <v>354</v>
      </c>
      <c r="L629" s="129"/>
    </row>
    <row r="630" spans="2:12" ht="17.25" customHeight="1" x14ac:dyDescent="0.2">
      <c r="B630" s="119"/>
      <c r="C630" s="122"/>
      <c r="D630" s="76" t="s">
        <v>250</v>
      </c>
      <c r="J630" s="78">
        <f>I631</f>
        <v>354</v>
      </c>
      <c r="K630" s="129"/>
      <c r="L630" s="129"/>
    </row>
    <row r="631" spans="2:12" ht="17.25" customHeight="1" x14ac:dyDescent="0.2">
      <c r="B631" s="119"/>
      <c r="C631" s="122"/>
      <c r="E631" s="76" t="s">
        <v>29</v>
      </c>
      <c r="I631" s="78">
        <f>H632</f>
        <v>354</v>
      </c>
      <c r="K631" s="129"/>
      <c r="L631" s="129"/>
    </row>
    <row r="632" spans="2:12" ht="17.25" customHeight="1" x14ac:dyDescent="0.2">
      <c r="B632" s="119"/>
      <c r="C632" s="122"/>
      <c r="F632" s="76" t="s">
        <v>336</v>
      </c>
      <c r="H632" s="97">
        <v>354</v>
      </c>
      <c r="I632" s="97"/>
      <c r="J632" s="97"/>
      <c r="K632" s="129"/>
      <c r="L632" s="129"/>
    </row>
    <row r="633" spans="2:12" ht="17.25" customHeight="1" x14ac:dyDescent="0.2">
      <c r="B633" s="119"/>
      <c r="C633" s="120">
        <v>10</v>
      </c>
      <c r="D633" s="120" t="s">
        <v>739</v>
      </c>
      <c r="K633" s="129"/>
      <c r="L633" s="129">
        <f>J634</f>
        <v>354</v>
      </c>
    </row>
    <row r="634" spans="2:12" ht="17.25" customHeight="1" x14ac:dyDescent="0.2">
      <c r="B634" s="119"/>
      <c r="C634" s="121"/>
      <c r="D634" s="95" t="s">
        <v>195</v>
      </c>
      <c r="J634" s="78">
        <f>I635</f>
        <v>354</v>
      </c>
      <c r="K634" s="129"/>
      <c r="L634" s="129"/>
    </row>
    <row r="635" spans="2:12" ht="17.25" customHeight="1" x14ac:dyDescent="0.2">
      <c r="B635" s="119"/>
      <c r="C635" s="121"/>
      <c r="D635" s="95"/>
      <c r="E635" s="76" t="s">
        <v>196</v>
      </c>
      <c r="I635" s="78">
        <f>H636</f>
        <v>354</v>
      </c>
      <c r="K635" s="129"/>
      <c r="L635" s="129"/>
    </row>
    <row r="636" spans="2:12" ht="17.25" customHeight="1" x14ac:dyDescent="0.2">
      <c r="B636" s="119"/>
      <c r="C636" s="121"/>
      <c r="D636" s="95"/>
      <c r="F636" s="76" t="s">
        <v>197</v>
      </c>
      <c r="H636" s="97">
        <f>H632</f>
        <v>354</v>
      </c>
      <c r="I636" s="97"/>
      <c r="J636" s="97"/>
      <c r="K636" s="129"/>
      <c r="L636" s="129"/>
    </row>
    <row r="637" spans="2:12" ht="17.25" customHeight="1" x14ac:dyDescent="0.2">
      <c r="B637" s="119"/>
      <c r="C637" s="119"/>
      <c r="E637" s="80" t="s">
        <v>729</v>
      </c>
      <c r="G637" s="83"/>
      <c r="H637" s="83"/>
      <c r="I637" s="83"/>
      <c r="J637" s="83"/>
      <c r="K637" s="134"/>
      <c r="L637" s="134"/>
    </row>
    <row r="638" spans="2:12" ht="17.25" customHeight="1" x14ac:dyDescent="0.35">
      <c r="B638" s="119"/>
      <c r="C638" s="119"/>
      <c r="E638" s="76" t="s">
        <v>147</v>
      </c>
      <c r="F638" s="71"/>
      <c r="G638" s="83"/>
      <c r="H638" s="83"/>
      <c r="I638" s="83"/>
      <c r="J638" s="83"/>
      <c r="K638" s="132"/>
      <c r="L638" s="132"/>
    </row>
    <row r="639" spans="2:12" ht="17.25" customHeight="1" x14ac:dyDescent="0.2">
      <c r="B639" s="119"/>
      <c r="C639" s="122">
        <v>63</v>
      </c>
      <c r="D639" s="122" t="s">
        <v>759</v>
      </c>
      <c r="E639" s="80"/>
      <c r="G639" s="83"/>
      <c r="H639" s="83"/>
      <c r="I639" s="83"/>
      <c r="J639" s="83"/>
      <c r="K639" s="134">
        <f>J640</f>
        <v>2000</v>
      </c>
      <c r="L639" s="134"/>
    </row>
    <row r="640" spans="2:12" ht="17.25" customHeight="1" x14ac:dyDescent="0.2">
      <c r="B640" s="119"/>
      <c r="C640" s="123"/>
      <c r="D640" s="76" t="s">
        <v>338</v>
      </c>
      <c r="G640" s="83"/>
      <c r="H640" s="83"/>
      <c r="I640" s="83"/>
      <c r="J640" s="83">
        <f>I641</f>
        <v>2000</v>
      </c>
      <c r="K640" s="134"/>
      <c r="L640" s="134"/>
    </row>
    <row r="641" spans="2:16" ht="17.25" customHeight="1" x14ac:dyDescent="0.2">
      <c r="B641" s="119"/>
      <c r="C641" s="119"/>
      <c r="E641" s="76" t="s">
        <v>339</v>
      </c>
      <c r="G641" s="83"/>
      <c r="H641" s="83"/>
      <c r="I641" s="101">
        <f>2000</f>
        <v>2000</v>
      </c>
      <c r="J641" s="101"/>
      <c r="K641" s="134"/>
      <c r="L641" s="134"/>
    </row>
    <row r="642" spans="2:16" ht="17.25" customHeight="1" x14ac:dyDescent="0.2">
      <c r="B642" s="119"/>
      <c r="C642" s="122">
        <v>18</v>
      </c>
      <c r="D642" s="122" t="s">
        <v>745</v>
      </c>
      <c r="E642" s="80"/>
      <c r="K642" s="129"/>
      <c r="L642" s="129">
        <f>J643</f>
        <v>2000</v>
      </c>
    </row>
    <row r="643" spans="2:16" ht="17.25" customHeight="1" x14ac:dyDescent="0.2">
      <c r="B643" s="119"/>
      <c r="C643" s="123"/>
      <c r="D643" s="95" t="s">
        <v>256</v>
      </c>
      <c r="E643" s="85"/>
      <c r="J643" s="78">
        <f>I644</f>
        <v>2000</v>
      </c>
      <c r="K643" s="129"/>
      <c r="L643" s="129"/>
    </row>
    <row r="644" spans="2:16" ht="17.25" customHeight="1" x14ac:dyDescent="0.2">
      <c r="B644" s="119"/>
      <c r="C644" s="125"/>
      <c r="D644" s="99"/>
      <c r="E644" s="76" t="s">
        <v>257</v>
      </c>
      <c r="I644" s="97">
        <f>2000</f>
        <v>2000</v>
      </c>
      <c r="J644" s="97"/>
      <c r="K644" s="129"/>
      <c r="L644" s="129"/>
    </row>
    <row r="645" spans="2:16" ht="17.25" customHeight="1" x14ac:dyDescent="0.2">
      <c r="B645" s="119"/>
      <c r="C645" s="119"/>
      <c r="E645" s="80" t="s">
        <v>730</v>
      </c>
      <c r="G645" s="83"/>
      <c r="H645" s="83"/>
      <c r="I645" s="83"/>
      <c r="J645" s="83"/>
      <c r="K645" s="134"/>
      <c r="L645" s="134"/>
    </row>
    <row r="646" spans="2:16" ht="17.25" customHeight="1" x14ac:dyDescent="0.35">
      <c r="B646" s="119"/>
      <c r="C646" s="119"/>
      <c r="E646" s="76" t="s">
        <v>148</v>
      </c>
      <c r="G646" s="83"/>
      <c r="H646" s="83"/>
      <c r="I646" s="83"/>
      <c r="J646" s="83"/>
      <c r="K646" s="132"/>
      <c r="L646" s="132"/>
    </row>
    <row r="647" spans="2:16" ht="17.25" customHeight="1" x14ac:dyDescent="0.2">
      <c r="B647" s="119"/>
      <c r="C647" s="122">
        <v>95</v>
      </c>
      <c r="D647" s="122" t="s">
        <v>756</v>
      </c>
      <c r="G647" s="83"/>
      <c r="H647" s="83"/>
      <c r="I647" s="83"/>
      <c r="J647" s="83"/>
      <c r="K647" s="134">
        <f>J648</f>
        <v>2000</v>
      </c>
      <c r="L647" s="134"/>
    </row>
    <row r="648" spans="2:16" ht="17.25" customHeight="1" x14ac:dyDescent="0.2">
      <c r="B648" s="119"/>
      <c r="C648" s="119"/>
      <c r="D648" s="76" t="s">
        <v>342</v>
      </c>
      <c r="G648" s="83"/>
      <c r="H648" s="83"/>
      <c r="I648" s="83"/>
      <c r="J648" s="101">
        <f>I641</f>
        <v>2000</v>
      </c>
      <c r="K648" s="134"/>
      <c r="L648" s="134"/>
    </row>
    <row r="649" spans="2:16" ht="17.25" customHeight="1" thickBot="1" x14ac:dyDescent="0.25">
      <c r="B649" s="119"/>
      <c r="C649" s="400">
        <v>79</v>
      </c>
      <c r="D649" s="80" t="s">
        <v>134</v>
      </c>
      <c r="K649" s="141"/>
      <c r="L649" s="141">
        <f>J656</f>
        <v>2000</v>
      </c>
    </row>
    <row r="650" spans="2:16" ht="17.25" customHeight="1" x14ac:dyDescent="0.2">
      <c r="B650" s="119"/>
      <c r="C650" s="122"/>
      <c r="D650" s="95"/>
      <c r="F650" s="104" t="s">
        <v>369</v>
      </c>
      <c r="K650" s="129">
        <f>SUM(K605:K649)</f>
        <v>578068.06615819212</v>
      </c>
      <c r="L650" s="129">
        <f>SUM(L605:L649)</f>
        <v>578068.06990819226</v>
      </c>
      <c r="P650" s="95"/>
    </row>
    <row r="651" spans="2:16" ht="17.25" customHeight="1" x14ac:dyDescent="0.2">
      <c r="C651" s="80"/>
      <c r="D651" s="95"/>
      <c r="F651" s="104"/>
      <c r="K651" s="88"/>
      <c r="L651" s="451">
        <v>15</v>
      </c>
      <c r="P651" s="95"/>
    </row>
    <row r="652" spans="2:16" ht="17.25" customHeight="1" x14ac:dyDescent="0.2">
      <c r="C652" s="80"/>
      <c r="D652" s="95"/>
      <c r="F652" s="104"/>
      <c r="K652" s="88"/>
      <c r="L652" s="451"/>
    </row>
    <row r="653" spans="2:16" ht="17.25" customHeight="1" thickBot="1" x14ac:dyDescent="0.25">
      <c r="C653" s="80"/>
      <c r="D653" s="95"/>
      <c r="F653" s="104"/>
      <c r="K653" s="88"/>
      <c r="L653" s="451"/>
    </row>
    <row r="654" spans="2:16" ht="17.25" customHeight="1" thickBot="1" x14ac:dyDescent="0.85">
      <c r="B654" s="136"/>
      <c r="C654" s="144"/>
      <c r="D654" s="137"/>
      <c r="E654" s="137"/>
      <c r="F654" s="137"/>
      <c r="G654" s="138"/>
      <c r="H654" s="138"/>
      <c r="I654" s="138"/>
      <c r="J654" s="138"/>
      <c r="K654" s="139"/>
      <c r="L654" s="145"/>
    </row>
    <row r="655" spans="2:16" ht="17.25" customHeight="1" thickTop="1" x14ac:dyDescent="0.2">
      <c r="B655" s="119"/>
      <c r="C655" s="122"/>
      <c r="D655" s="95"/>
      <c r="F655" s="104" t="s">
        <v>370</v>
      </c>
      <c r="K655" s="129">
        <f>K650</f>
        <v>578068.06615819212</v>
      </c>
      <c r="L655" s="129">
        <f>L650</f>
        <v>578068.06990819226</v>
      </c>
    </row>
    <row r="656" spans="2:16" ht="17.25" customHeight="1" x14ac:dyDescent="0.2">
      <c r="B656" s="119"/>
      <c r="C656" s="123"/>
      <c r="D656" s="76" t="s">
        <v>267</v>
      </c>
      <c r="J656" s="97">
        <f>J648</f>
        <v>2000</v>
      </c>
      <c r="K656" s="129"/>
      <c r="L656" s="129"/>
    </row>
    <row r="657" spans="2:12" ht="17.25" customHeight="1" x14ac:dyDescent="0.2">
      <c r="B657" s="119"/>
      <c r="C657" s="119"/>
      <c r="D657" s="85"/>
      <c r="E657" s="80" t="s">
        <v>731</v>
      </c>
      <c r="G657" s="83"/>
      <c r="H657" s="83"/>
      <c r="I657" s="83"/>
      <c r="J657" s="83"/>
      <c r="K657" s="134"/>
      <c r="L657" s="134"/>
    </row>
    <row r="658" spans="2:12" ht="17.25" customHeight="1" x14ac:dyDescent="0.35">
      <c r="B658" s="119"/>
      <c r="C658" s="119"/>
      <c r="E658" s="76" t="s">
        <v>677</v>
      </c>
      <c r="G658" s="83"/>
      <c r="H658" s="83"/>
      <c r="I658" s="83"/>
      <c r="J658" s="83"/>
      <c r="K658" s="132"/>
      <c r="L658" s="132"/>
    </row>
    <row r="659" spans="2:12" ht="17.25" customHeight="1" x14ac:dyDescent="0.2">
      <c r="B659" s="119"/>
      <c r="C659" s="122">
        <v>63</v>
      </c>
      <c r="D659" s="122" t="s">
        <v>759</v>
      </c>
      <c r="K659" s="129">
        <f>J660</f>
        <v>400</v>
      </c>
      <c r="L659" s="129"/>
    </row>
    <row r="660" spans="2:12" ht="17.25" customHeight="1" x14ac:dyDescent="0.2">
      <c r="B660" s="119"/>
      <c r="C660" s="123"/>
      <c r="D660" s="76" t="s">
        <v>334</v>
      </c>
      <c r="J660" s="78">
        <f>I661</f>
        <v>400</v>
      </c>
      <c r="K660" s="129"/>
      <c r="L660" s="129"/>
    </row>
    <row r="661" spans="2:12" ht="17.25" customHeight="1" x14ac:dyDescent="0.2">
      <c r="B661" s="119"/>
      <c r="C661" s="119"/>
      <c r="E661" s="76" t="s">
        <v>344</v>
      </c>
      <c r="I661" s="97">
        <f>1200/3</f>
        <v>400</v>
      </c>
      <c r="J661" s="97"/>
      <c r="K661" s="129"/>
      <c r="L661" s="129"/>
    </row>
    <row r="662" spans="2:12" ht="17.25" customHeight="1" x14ac:dyDescent="0.2">
      <c r="B662" s="119"/>
      <c r="C662" s="122">
        <v>18</v>
      </c>
      <c r="D662" s="122" t="s">
        <v>745</v>
      </c>
      <c r="E662" s="80"/>
      <c r="K662" s="129"/>
      <c r="L662" s="129">
        <f>J663</f>
        <v>400</v>
      </c>
    </row>
    <row r="663" spans="2:12" ht="17.25" customHeight="1" x14ac:dyDescent="0.2">
      <c r="B663" s="119"/>
      <c r="C663" s="123"/>
      <c r="D663" s="95" t="s">
        <v>290</v>
      </c>
      <c r="E663" s="85"/>
      <c r="J663" s="78">
        <f>I664</f>
        <v>400</v>
      </c>
      <c r="K663" s="129"/>
      <c r="L663" s="129"/>
    </row>
    <row r="664" spans="2:12" ht="17.25" customHeight="1" x14ac:dyDescent="0.2">
      <c r="B664" s="119"/>
      <c r="C664" s="125"/>
      <c r="D664" s="99"/>
      <c r="E664" s="76" t="s">
        <v>291</v>
      </c>
      <c r="I664" s="97">
        <f>1200/3</f>
        <v>400</v>
      </c>
      <c r="J664" s="97"/>
      <c r="K664" s="129"/>
      <c r="L664" s="129"/>
    </row>
    <row r="665" spans="2:12" ht="17.25" customHeight="1" x14ac:dyDescent="0.2">
      <c r="B665" s="119"/>
      <c r="C665" s="119"/>
      <c r="E665" s="80" t="s">
        <v>732</v>
      </c>
      <c r="G665" s="83"/>
      <c r="H665" s="83"/>
      <c r="I665" s="83"/>
      <c r="J665" s="83"/>
      <c r="K665" s="134"/>
      <c r="L665" s="134"/>
    </row>
    <row r="666" spans="2:12" ht="17.25" customHeight="1" x14ac:dyDescent="0.35">
      <c r="B666" s="119"/>
      <c r="C666" s="119"/>
      <c r="E666" s="76" t="s">
        <v>149</v>
      </c>
      <c r="G666" s="83"/>
      <c r="H666" s="83"/>
      <c r="I666" s="83"/>
      <c r="J666" s="83"/>
      <c r="K666" s="132"/>
      <c r="L666" s="132"/>
    </row>
    <row r="667" spans="2:12" ht="17.25" customHeight="1" x14ac:dyDescent="0.35">
      <c r="B667" s="119"/>
      <c r="C667" s="120">
        <v>90</v>
      </c>
      <c r="D667" s="120" t="s">
        <v>747</v>
      </c>
      <c r="E667" s="80"/>
      <c r="K667" s="131">
        <f>J668+J670+J672</f>
        <v>400</v>
      </c>
      <c r="L667" s="130"/>
    </row>
    <row r="668" spans="2:12" ht="17.25" customHeight="1" x14ac:dyDescent="0.2">
      <c r="B668" s="119"/>
      <c r="C668" s="123"/>
      <c r="D668" s="95" t="s">
        <v>261</v>
      </c>
      <c r="J668" s="78">
        <f>I669</f>
        <v>133.33333333333334</v>
      </c>
      <c r="K668" s="131"/>
      <c r="L668" s="131"/>
    </row>
    <row r="669" spans="2:12" ht="17.25" customHeight="1" x14ac:dyDescent="0.2">
      <c r="B669" s="119"/>
      <c r="C669" s="119"/>
      <c r="E669" s="76" t="s">
        <v>262</v>
      </c>
      <c r="I669" s="97">
        <f>400/15*5</f>
        <v>133.33333333333334</v>
      </c>
      <c r="K669" s="131"/>
      <c r="L669" s="131"/>
    </row>
    <row r="670" spans="2:12" ht="17.25" customHeight="1" x14ac:dyDescent="0.2">
      <c r="B670" s="119"/>
      <c r="C670" s="123"/>
      <c r="D670" s="95" t="s">
        <v>263</v>
      </c>
      <c r="J670" s="78">
        <f>I671</f>
        <v>106.66666666666667</v>
      </c>
      <c r="K670" s="131"/>
      <c r="L670" s="131"/>
    </row>
    <row r="671" spans="2:12" ht="17.25" customHeight="1" x14ac:dyDescent="0.2">
      <c r="B671" s="119"/>
      <c r="C671" s="119"/>
      <c r="E671" s="76" t="s">
        <v>264</v>
      </c>
      <c r="I671" s="97">
        <f>400/15*4</f>
        <v>106.66666666666667</v>
      </c>
      <c r="K671" s="131"/>
      <c r="L671" s="131"/>
    </row>
    <row r="672" spans="2:12" ht="17.25" customHeight="1" x14ac:dyDescent="0.2">
      <c r="B672" s="119"/>
      <c r="C672" s="123"/>
      <c r="D672" s="95" t="s">
        <v>265</v>
      </c>
      <c r="J672" s="78">
        <f>I673</f>
        <v>160</v>
      </c>
      <c r="K672" s="131"/>
      <c r="L672" s="131"/>
    </row>
    <row r="673" spans="2:16" ht="17.25" customHeight="1" x14ac:dyDescent="0.2">
      <c r="B673" s="119"/>
      <c r="C673" s="119"/>
      <c r="E673" s="76" t="s">
        <v>266</v>
      </c>
      <c r="I673" s="97">
        <f>400/15*6</f>
        <v>160</v>
      </c>
      <c r="J673" s="97"/>
      <c r="K673" s="131"/>
      <c r="L673" s="131"/>
    </row>
    <row r="674" spans="2:16" ht="17.25" customHeight="1" x14ac:dyDescent="0.2">
      <c r="B674" s="119"/>
      <c r="C674" s="400">
        <v>79</v>
      </c>
      <c r="D674" s="80" t="s">
        <v>134</v>
      </c>
      <c r="E674" s="80"/>
      <c r="K674" s="131"/>
      <c r="L674" s="131">
        <f>K667</f>
        <v>400</v>
      </c>
    </row>
    <row r="675" spans="2:16" ht="17.25" customHeight="1" x14ac:dyDescent="0.2">
      <c r="B675" s="119"/>
      <c r="C675" s="123"/>
      <c r="D675" s="85" t="s">
        <v>267</v>
      </c>
      <c r="E675" s="85"/>
      <c r="J675" s="97">
        <f>I661</f>
        <v>400</v>
      </c>
      <c r="K675" s="131"/>
      <c r="L675" s="131"/>
    </row>
    <row r="676" spans="2:16" ht="17.25" customHeight="1" x14ac:dyDescent="0.2">
      <c r="B676" s="119"/>
      <c r="C676" s="119"/>
      <c r="E676" s="80" t="s">
        <v>733</v>
      </c>
      <c r="G676" s="83"/>
      <c r="H676" s="83"/>
      <c r="I676" s="83"/>
      <c r="J676" s="83"/>
      <c r="K676" s="134"/>
      <c r="L676" s="134"/>
    </row>
    <row r="677" spans="2:16" ht="17.25" customHeight="1" x14ac:dyDescent="0.35">
      <c r="B677" s="350"/>
      <c r="C677" s="350"/>
      <c r="D677" s="153"/>
      <c r="E677" s="153" t="s">
        <v>150</v>
      </c>
      <c r="F677" s="153"/>
      <c r="G677" s="351"/>
      <c r="H677" s="351"/>
      <c r="I677" s="351"/>
      <c r="J677" s="351"/>
      <c r="K677" s="352"/>
      <c r="L677" s="352"/>
      <c r="N677" s="76" t="s">
        <v>734</v>
      </c>
      <c r="P677" s="104"/>
    </row>
    <row r="678" spans="2:16" ht="17.25" customHeight="1" x14ac:dyDescent="0.2">
      <c r="B678" s="119"/>
      <c r="C678" s="122">
        <v>12</v>
      </c>
      <c r="D678" s="122" t="s">
        <v>44</v>
      </c>
      <c r="G678" s="83"/>
      <c r="H678" s="83"/>
      <c r="I678" s="83"/>
      <c r="J678" s="83"/>
      <c r="K678" s="134">
        <f>J679</f>
        <v>6431</v>
      </c>
      <c r="L678" s="134"/>
      <c r="P678" s="83"/>
    </row>
    <row r="679" spans="2:16" ht="17.25" customHeight="1" x14ac:dyDescent="0.2">
      <c r="B679" s="119"/>
      <c r="C679" s="123"/>
      <c r="D679" s="76" t="s">
        <v>371</v>
      </c>
      <c r="G679" s="83"/>
      <c r="H679" s="83"/>
      <c r="I679" s="83"/>
      <c r="J679" s="83">
        <f>I680</f>
        <v>6431</v>
      </c>
      <c r="K679" s="134"/>
      <c r="L679" s="134"/>
      <c r="P679" s="83"/>
    </row>
    <row r="680" spans="2:16" ht="17.25" customHeight="1" x14ac:dyDescent="0.2">
      <c r="B680" s="119"/>
      <c r="C680" s="119"/>
      <c r="E680" s="76" t="s">
        <v>372</v>
      </c>
      <c r="G680" s="83"/>
      <c r="H680" s="83"/>
      <c r="I680" s="101">
        <f>J686+H684</f>
        <v>6431</v>
      </c>
      <c r="J680" s="101"/>
      <c r="K680" s="134"/>
      <c r="L680" s="134"/>
    </row>
    <row r="681" spans="2:16" ht="17.25" customHeight="1" x14ac:dyDescent="0.2">
      <c r="B681" s="119"/>
      <c r="C681" s="122">
        <v>40</v>
      </c>
      <c r="D681" s="122" t="s">
        <v>56</v>
      </c>
      <c r="K681" s="129"/>
      <c r="L681" s="129">
        <f>J682</f>
        <v>981</v>
      </c>
    </row>
    <row r="682" spans="2:16" ht="17.25" customHeight="1" x14ac:dyDescent="0.2">
      <c r="B682" s="119"/>
      <c r="C682" s="122"/>
      <c r="D682" s="76" t="s">
        <v>21</v>
      </c>
      <c r="G682" s="77"/>
      <c r="H682" s="77"/>
      <c r="I682" s="77"/>
      <c r="J682" s="78">
        <f>I683</f>
        <v>981</v>
      </c>
      <c r="K682" s="129"/>
      <c r="L682" s="129"/>
    </row>
    <row r="683" spans="2:16" ht="17.25" customHeight="1" x14ac:dyDescent="0.2">
      <c r="B683" s="119"/>
      <c r="C683" s="122"/>
      <c r="E683" s="76" t="s">
        <v>22</v>
      </c>
      <c r="G683" s="77"/>
      <c r="H683" s="77"/>
      <c r="I683" s="77">
        <f>H684</f>
        <v>981</v>
      </c>
      <c r="K683" s="129"/>
      <c r="L683" s="129"/>
    </row>
    <row r="684" spans="2:16" ht="17.25" customHeight="1" x14ac:dyDescent="0.2">
      <c r="B684" s="119"/>
      <c r="C684" s="122"/>
      <c r="F684" s="76" t="s">
        <v>245</v>
      </c>
      <c r="G684" s="77"/>
      <c r="H684" s="97">
        <f>(10900/2)*18%</f>
        <v>981</v>
      </c>
      <c r="I684" s="97"/>
      <c r="J684" s="97"/>
      <c r="K684" s="129"/>
      <c r="L684" s="129"/>
    </row>
    <row r="685" spans="2:16" ht="17.25" customHeight="1" x14ac:dyDescent="0.2">
      <c r="B685" s="119"/>
      <c r="C685" s="122">
        <v>49</v>
      </c>
      <c r="D685" s="122" t="s">
        <v>774</v>
      </c>
      <c r="K685" s="129"/>
      <c r="L685" s="129">
        <f>10900/2</f>
        <v>5450</v>
      </c>
    </row>
    <row r="686" spans="2:16" ht="17.25" customHeight="1" x14ac:dyDescent="0.2">
      <c r="B686" s="119"/>
      <c r="C686" s="123"/>
      <c r="D686" s="76" t="s">
        <v>373</v>
      </c>
      <c r="E686" s="85"/>
      <c r="J686" s="97">
        <f>10900/2</f>
        <v>5450</v>
      </c>
      <c r="K686" s="129"/>
      <c r="L686" s="129"/>
    </row>
    <row r="687" spans="2:16" ht="17.25" customHeight="1" x14ac:dyDescent="0.2">
      <c r="B687" s="119"/>
      <c r="C687" s="119"/>
      <c r="E687" s="103" t="s">
        <v>773</v>
      </c>
      <c r="K687" s="129"/>
      <c r="L687" s="129"/>
    </row>
    <row r="688" spans="2:16" ht="17.25" customHeight="1" x14ac:dyDescent="0.35">
      <c r="B688" s="119"/>
      <c r="C688" s="119"/>
      <c r="E688" s="76" t="s">
        <v>151</v>
      </c>
      <c r="K688" s="130"/>
      <c r="L688" s="130"/>
    </row>
    <row r="689" spans="2:16" ht="17.25" customHeight="1" x14ac:dyDescent="0.2">
      <c r="B689" s="119"/>
      <c r="C689" s="400">
        <v>10</v>
      </c>
      <c r="D689" s="120" t="s">
        <v>739</v>
      </c>
      <c r="K689" s="129">
        <f>J690</f>
        <v>6431</v>
      </c>
      <c r="L689" s="129"/>
    </row>
    <row r="690" spans="2:16" ht="17.25" customHeight="1" x14ac:dyDescent="0.2">
      <c r="B690" s="119"/>
      <c r="C690" s="401"/>
      <c r="D690" s="95" t="s">
        <v>1</v>
      </c>
      <c r="J690" s="97">
        <f>I680</f>
        <v>6431</v>
      </c>
      <c r="K690" s="129"/>
      <c r="L690" s="129"/>
    </row>
    <row r="691" spans="2:16" ht="17.25" customHeight="1" x14ac:dyDescent="0.2">
      <c r="B691" s="119"/>
      <c r="C691" s="400">
        <v>12</v>
      </c>
      <c r="D691" s="122" t="s">
        <v>44</v>
      </c>
      <c r="G691" s="83"/>
      <c r="H691" s="83"/>
      <c r="I691" s="83"/>
      <c r="J691" s="83"/>
      <c r="K691" s="134"/>
      <c r="L691" s="134">
        <f>J692</f>
        <v>6431</v>
      </c>
      <c r="P691" s="83"/>
    </row>
    <row r="692" spans="2:16" ht="17.25" customHeight="1" x14ac:dyDescent="0.2">
      <c r="B692" s="119"/>
      <c r="C692" s="125"/>
      <c r="D692" s="76" t="s">
        <v>371</v>
      </c>
      <c r="G692" s="83"/>
      <c r="H692" s="83"/>
      <c r="I692" s="83"/>
      <c r="J692" s="83">
        <f>I693</f>
        <v>6431</v>
      </c>
      <c r="K692" s="134"/>
      <c r="L692" s="134"/>
      <c r="P692" s="83"/>
    </row>
    <row r="693" spans="2:16" ht="17.25" customHeight="1" x14ac:dyDescent="0.2">
      <c r="B693" s="119"/>
      <c r="C693" s="125"/>
      <c r="E693" s="76" t="s">
        <v>372</v>
      </c>
      <c r="G693" s="83"/>
      <c r="H693" s="83"/>
      <c r="I693" s="101">
        <f>I680</f>
        <v>6431</v>
      </c>
      <c r="J693" s="101"/>
      <c r="K693" s="134"/>
      <c r="L693" s="134"/>
    </row>
    <row r="694" spans="2:16" ht="17.25" customHeight="1" x14ac:dyDescent="0.2">
      <c r="B694" s="119"/>
      <c r="C694" s="125"/>
      <c r="E694" s="80" t="s">
        <v>775</v>
      </c>
      <c r="K694" s="129"/>
      <c r="L694" s="129"/>
    </row>
    <row r="695" spans="2:16" ht="17.25" customHeight="1" x14ac:dyDescent="0.35">
      <c r="B695" s="119"/>
      <c r="C695" s="125"/>
      <c r="E695" s="76" t="s">
        <v>152</v>
      </c>
      <c r="K695" s="130"/>
      <c r="L695" s="130"/>
    </row>
    <row r="696" spans="2:16" ht="17.25" customHeight="1" x14ac:dyDescent="0.2">
      <c r="B696" s="119"/>
      <c r="C696" s="400">
        <v>10</v>
      </c>
      <c r="D696" s="120" t="s">
        <v>739</v>
      </c>
      <c r="K696" s="129">
        <f>J697</f>
        <v>6431</v>
      </c>
      <c r="L696" s="129"/>
    </row>
    <row r="697" spans="2:16" ht="17.25" customHeight="1" x14ac:dyDescent="0.2">
      <c r="B697" s="119"/>
      <c r="C697" s="121"/>
      <c r="D697" s="95" t="s">
        <v>195</v>
      </c>
      <c r="J697" s="78">
        <f>I698</f>
        <v>6431</v>
      </c>
      <c r="K697" s="129"/>
      <c r="L697" s="129"/>
    </row>
    <row r="698" spans="2:16" ht="17.25" customHeight="1" x14ac:dyDescent="0.2">
      <c r="B698" s="119"/>
      <c r="C698" s="121"/>
      <c r="D698" s="95"/>
      <c r="E698" s="76" t="s">
        <v>196</v>
      </c>
      <c r="I698" s="78">
        <f>H699</f>
        <v>6431</v>
      </c>
      <c r="K698" s="129"/>
      <c r="L698" s="129"/>
    </row>
    <row r="699" spans="2:16" ht="17.25" customHeight="1" thickBot="1" x14ac:dyDescent="0.25">
      <c r="B699" s="119"/>
      <c r="C699" s="121"/>
      <c r="D699" s="95"/>
      <c r="F699" s="76" t="s">
        <v>197</v>
      </c>
      <c r="H699" s="97">
        <f>J690</f>
        <v>6431</v>
      </c>
      <c r="I699" s="97"/>
      <c r="J699" s="97"/>
      <c r="K699" s="141"/>
      <c r="L699" s="141"/>
    </row>
    <row r="700" spans="2:16" ht="17.25" customHeight="1" x14ac:dyDescent="0.2">
      <c r="B700" s="119"/>
      <c r="C700" s="122"/>
      <c r="D700" s="95"/>
      <c r="F700" s="104" t="s">
        <v>411</v>
      </c>
      <c r="K700" s="129">
        <f>SUM(K655:K699)</f>
        <v>598161.06615819212</v>
      </c>
      <c r="L700" s="129">
        <f>SUM(L655:L699)</f>
        <v>591730.06990819226</v>
      </c>
      <c r="P700" s="95"/>
    </row>
    <row r="701" spans="2:16" ht="17.25" customHeight="1" x14ac:dyDescent="0.2">
      <c r="C701" s="80"/>
      <c r="D701" s="95"/>
      <c r="F701" s="104"/>
      <c r="K701" s="88"/>
      <c r="L701" s="451">
        <v>16</v>
      </c>
      <c r="P701" s="95"/>
    </row>
    <row r="702" spans="2:16" ht="17.25" customHeight="1" x14ac:dyDescent="0.2">
      <c r="C702" s="80"/>
      <c r="D702" s="95"/>
      <c r="F702" s="104"/>
      <c r="K702" s="88"/>
      <c r="L702" s="451"/>
    </row>
    <row r="703" spans="2:16" ht="17.25" customHeight="1" thickBot="1" x14ac:dyDescent="0.25">
      <c r="C703" s="80"/>
      <c r="D703" s="95"/>
      <c r="F703" s="104"/>
      <c r="K703" s="88"/>
      <c r="L703" s="451"/>
    </row>
    <row r="704" spans="2:16" ht="17.25" customHeight="1" thickBot="1" x14ac:dyDescent="0.85">
      <c r="B704" s="136"/>
      <c r="C704" s="144"/>
      <c r="D704" s="137"/>
      <c r="E704" s="137"/>
      <c r="F704" s="137"/>
      <c r="G704" s="138"/>
      <c r="H704" s="138"/>
      <c r="I704" s="138"/>
      <c r="J704" s="138"/>
      <c r="K704" s="139"/>
      <c r="L704" s="145"/>
    </row>
    <row r="705" spans="2:14" ht="17.25" customHeight="1" thickTop="1" x14ac:dyDescent="0.2">
      <c r="B705" s="119"/>
      <c r="C705" s="122"/>
      <c r="D705" s="95"/>
      <c r="F705" s="104" t="s">
        <v>412</v>
      </c>
      <c r="K705" s="129">
        <f>K700</f>
        <v>598161.06615819212</v>
      </c>
      <c r="L705" s="129">
        <f>L700</f>
        <v>591730.06990819226</v>
      </c>
    </row>
    <row r="706" spans="2:14" ht="17.25" customHeight="1" x14ac:dyDescent="0.2">
      <c r="B706" s="119"/>
      <c r="C706" s="400">
        <v>10</v>
      </c>
      <c r="D706" s="120" t="s">
        <v>739</v>
      </c>
      <c r="K706" s="129"/>
      <c r="L706" s="129">
        <f>J707</f>
        <v>6431</v>
      </c>
    </row>
    <row r="707" spans="2:14" ht="17.25" customHeight="1" x14ac:dyDescent="0.2">
      <c r="B707" s="119"/>
      <c r="C707" s="121"/>
      <c r="D707" s="95" t="s">
        <v>1</v>
      </c>
      <c r="J707" s="97">
        <f>J690</f>
        <v>6431</v>
      </c>
      <c r="K707" s="129"/>
      <c r="L707" s="129"/>
    </row>
    <row r="708" spans="2:14" ht="17.25" customHeight="1" x14ac:dyDescent="0.2">
      <c r="B708" s="119"/>
      <c r="C708" s="119"/>
      <c r="E708" s="80" t="s">
        <v>776</v>
      </c>
      <c r="K708" s="129"/>
      <c r="L708" s="129"/>
    </row>
    <row r="709" spans="2:14" s="421" customFormat="1" ht="17.25" customHeight="1" x14ac:dyDescent="0.35">
      <c r="B709" s="419"/>
      <c r="C709" s="419"/>
      <c r="E709" s="421" t="s">
        <v>153</v>
      </c>
      <c r="G709" s="422"/>
      <c r="H709" s="422"/>
      <c r="I709" s="422"/>
      <c r="J709" s="422"/>
      <c r="K709" s="426"/>
      <c r="L709" s="426"/>
      <c r="N709" s="427"/>
    </row>
    <row r="710" spans="2:14" ht="17.25" customHeight="1" x14ac:dyDescent="0.2">
      <c r="B710" s="119"/>
      <c r="C710" s="122">
        <v>64</v>
      </c>
      <c r="D710" s="122" t="s">
        <v>779</v>
      </c>
      <c r="E710" s="80"/>
      <c r="K710" s="129">
        <v>5</v>
      </c>
      <c r="L710" s="129"/>
    </row>
    <row r="711" spans="2:14" ht="17.25" customHeight="1" x14ac:dyDescent="0.2">
      <c r="B711" s="119"/>
      <c r="C711" s="123"/>
      <c r="D711" s="76" t="s">
        <v>374</v>
      </c>
      <c r="J711" s="78">
        <f>I712</f>
        <v>5</v>
      </c>
      <c r="K711" s="129"/>
      <c r="L711" s="129"/>
    </row>
    <row r="712" spans="2:14" ht="17.25" customHeight="1" x14ac:dyDescent="0.2">
      <c r="B712" s="119"/>
      <c r="C712" s="125"/>
      <c r="E712" s="76" t="s">
        <v>375</v>
      </c>
      <c r="I712" s="97">
        <v>5</v>
      </c>
      <c r="J712" s="97"/>
      <c r="K712" s="129"/>
      <c r="L712" s="129"/>
    </row>
    <row r="713" spans="2:14" ht="17.25" customHeight="1" x14ac:dyDescent="0.2">
      <c r="B713" s="119"/>
      <c r="C713" s="400">
        <v>67</v>
      </c>
      <c r="D713" s="120" t="s">
        <v>780</v>
      </c>
      <c r="E713" s="80"/>
      <c r="K713" s="129">
        <f>J714</f>
        <v>50</v>
      </c>
      <c r="L713" s="129"/>
    </row>
    <row r="714" spans="2:14" ht="17.25" customHeight="1" x14ac:dyDescent="0.2">
      <c r="B714" s="119"/>
      <c r="C714" s="125"/>
      <c r="D714" s="76" t="s">
        <v>376</v>
      </c>
      <c r="J714" s="78">
        <f>I715</f>
        <v>50</v>
      </c>
      <c r="K714" s="129"/>
      <c r="L714" s="129"/>
    </row>
    <row r="715" spans="2:14" ht="17.25" customHeight="1" x14ac:dyDescent="0.2">
      <c r="B715" s="119"/>
      <c r="C715" s="125"/>
      <c r="E715" s="76" t="s">
        <v>377</v>
      </c>
      <c r="I715" s="78">
        <f>H716</f>
        <v>50</v>
      </c>
      <c r="K715" s="129"/>
      <c r="L715" s="129"/>
    </row>
    <row r="716" spans="2:14" ht="17.25" customHeight="1" x14ac:dyDescent="0.2">
      <c r="B716" s="119"/>
      <c r="C716" s="125"/>
      <c r="D716" s="89"/>
      <c r="F716" s="76" t="s">
        <v>378</v>
      </c>
      <c r="H716" s="97">
        <f>50</f>
        <v>50</v>
      </c>
      <c r="I716" s="97"/>
      <c r="J716" s="97"/>
      <c r="K716" s="129"/>
      <c r="L716" s="129"/>
    </row>
    <row r="717" spans="2:14" ht="17.25" customHeight="1" x14ac:dyDescent="0.2">
      <c r="B717" s="119"/>
      <c r="C717" s="400">
        <v>10</v>
      </c>
      <c r="D717" s="120" t="s">
        <v>739</v>
      </c>
      <c r="K717" s="129"/>
      <c r="L717" s="129">
        <f>J718</f>
        <v>55</v>
      </c>
    </row>
    <row r="718" spans="2:14" ht="17.25" customHeight="1" x14ac:dyDescent="0.2">
      <c r="B718" s="119"/>
      <c r="C718" s="121"/>
      <c r="D718" s="95" t="s">
        <v>195</v>
      </c>
      <c r="J718" s="78">
        <f>I719</f>
        <v>55</v>
      </c>
      <c r="K718" s="129"/>
      <c r="L718" s="129"/>
    </row>
    <row r="719" spans="2:14" ht="17.25" customHeight="1" x14ac:dyDescent="0.2">
      <c r="B719" s="119"/>
      <c r="C719" s="121"/>
      <c r="D719" s="95"/>
      <c r="E719" s="76" t="s">
        <v>196</v>
      </c>
      <c r="I719" s="78">
        <f>H720</f>
        <v>55</v>
      </c>
      <c r="K719" s="129"/>
      <c r="L719" s="129"/>
    </row>
    <row r="720" spans="2:14" ht="17.25" customHeight="1" x14ac:dyDescent="0.2">
      <c r="B720" s="119"/>
      <c r="C720" s="121"/>
      <c r="D720" s="95"/>
      <c r="F720" s="76" t="s">
        <v>197</v>
      </c>
      <c r="H720" s="97">
        <v>55</v>
      </c>
      <c r="I720" s="97"/>
      <c r="J720" s="97"/>
      <c r="K720" s="129"/>
      <c r="L720" s="129"/>
    </row>
    <row r="721" spans="2:12" ht="17.25" customHeight="1" x14ac:dyDescent="0.2">
      <c r="B721" s="119"/>
      <c r="C721" s="119"/>
      <c r="E721" s="80" t="s">
        <v>781</v>
      </c>
      <c r="K721" s="129"/>
      <c r="L721" s="129"/>
    </row>
    <row r="722" spans="2:12" ht="17.25" customHeight="1" x14ac:dyDescent="0.35">
      <c r="B722" s="119"/>
      <c r="C722" s="119"/>
      <c r="E722" s="76" t="s">
        <v>154</v>
      </c>
      <c r="K722" s="130"/>
      <c r="L722" s="130"/>
    </row>
    <row r="723" spans="2:12" ht="17.25" customHeight="1" x14ac:dyDescent="0.2">
      <c r="B723" s="119"/>
      <c r="C723" s="122">
        <v>97</v>
      </c>
      <c r="D723" s="122" t="s">
        <v>780</v>
      </c>
      <c r="K723" s="129">
        <f>J724+J725</f>
        <v>55</v>
      </c>
      <c r="L723" s="129"/>
    </row>
    <row r="724" spans="2:12" ht="17.25" customHeight="1" x14ac:dyDescent="0.2">
      <c r="B724" s="119"/>
      <c r="C724" s="119"/>
      <c r="D724" s="76" t="s">
        <v>379</v>
      </c>
      <c r="J724" s="78">
        <v>5</v>
      </c>
      <c r="K724" s="129"/>
      <c r="L724" s="129"/>
    </row>
    <row r="725" spans="2:12" ht="17.25" customHeight="1" x14ac:dyDescent="0.2">
      <c r="B725" s="119"/>
      <c r="C725" s="119"/>
      <c r="D725" s="85" t="s">
        <v>380</v>
      </c>
      <c r="J725" s="97">
        <v>50</v>
      </c>
      <c r="K725" s="129"/>
      <c r="L725" s="129"/>
    </row>
    <row r="726" spans="2:12" ht="17.25" customHeight="1" x14ac:dyDescent="0.2">
      <c r="B726" s="119"/>
      <c r="C726" s="400">
        <v>79</v>
      </c>
      <c r="D726" s="80" t="s">
        <v>72</v>
      </c>
      <c r="K726" s="129"/>
      <c r="L726" s="129">
        <f>+K723</f>
        <v>55</v>
      </c>
    </row>
    <row r="727" spans="2:12" ht="17.25" customHeight="1" x14ac:dyDescent="0.2">
      <c r="B727" s="119"/>
      <c r="C727" s="123"/>
      <c r="D727" s="85" t="s">
        <v>267</v>
      </c>
      <c r="K727" s="129"/>
      <c r="L727" s="129"/>
    </row>
    <row r="728" spans="2:12" ht="17.25" customHeight="1" x14ac:dyDescent="0.2">
      <c r="B728" s="119"/>
      <c r="C728" s="119"/>
      <c r="E728" s="80" t="s">
        <v>782</v>
      </c>
      <c r="K728" s="129"/>
      <c r="L728" s="129"/>
    </row>
    <row r="729" spans="2:12" ht="17.25" customHeight="1" x14ac:dyDescent="0.35">
      <c r="B729" s="119"/>
      <c r="C729" s="119"/>
      <c r="E729" s="76" t="s">
        <v>156</v>
      </c>
      <c r="K729" s="132"/>
      <c r="L729" s="132"/>
    </row>
    <row r="730" spans="2:12" ht="17.25" customHeight="1" x14ac:dyDescent="0.2">
      <c r="B730" s="119"/>
      <c r="C730" s="400">
        <v>60</v>
      </c>
      <c r="D730" s="120" t="s">
        <v>597</v>
      </c>
      <c r="K730" s="129">
        <f>J731</f>
        <v>1100</v>
      </c>
      <c r="L730" s="129"/>
    </row>
    <row r="731" spans="2:12" ht="17.25" customHeight="1" x14ac:dyDescent="0.2">
      <c r="B731" s="119"/>
      <c r="C731" s="123"/>
      <c r="D731" s="76" t="s">
        <v>381</v>
      </c>
      <c r="J731" s="78">
        <f>I732</f>
        <v>1100</v>
      </c>
      <c r="K731" s="129"/>
      <c r="L731" s="129"/>
    </row>
    <row r="732" spans="2:12" ht="17.25" customHeight="1" x14ac:dyDescent="0.2">
      <c r="B732" s="119"/>
      <c r="C732" s="119"/>
      <c r="E732" s="76" t="s">
        <v>382</v>
      </c>
      <c r="I732" s="97">
        <f>1100</f>
        <v>1100</v>
      </c>
      <c r="J732" s="97"/>
      <c r="K732" s="129"/>
      <c r="L732" s="129"/>
    </row>
    <row r="733" spans="2:12" ht="17.25" customHeight="1" x14ac:dyDescent="0.2">
      <c r="B733" s="119"/>
      <c r="C733" s="122">
        <v>40</v>
      </c>
      <c r="D733" s="122" t="s">
        <v>56</v>
      </c>
      <c r="K733" s="129">
        <f>J734</f>
        <v>198</v>
      </c>
      <c r="L733" s="129"/>
    </row>
    <row r="734" spans="2:12" ht="17.25" customHeight="1" x14ac:dyDescent="0.2">
      <c r="B734" s="119"/>
      <c r="C734" s="122"/>
      <c r="D734" s="76" t="s">
        <v>21</v>
      </c>
      <c r="G734" s="77"/>
      <c r="H734" s="77"/>
      <c r="I734" s="77"/>
      <c r="J734" s="78">
        <f>I735</f>
        <v>198</v>
      </c>
      <c r="K734" s="129"/>
      <c r="L734" s="129"/>
    </row>
    <row r="735" spans="2:12" ht="17.25" customHeight="1" x14ac:dyDescent="0.2">
      <c r="B735" s="119"/>
      <c r="C735" s="122"/>
      <c r="E735" s="76" t="s">
        <v>22</v>
      </c>
      <c r="G735" s="77"/>
      <c r="H735" s="77"/>
      <c r="I735" s="77">
        <f>H736</f>
        <v>198</v>
      </c>
      <c r="K735" s="129"/>
      <c r="L735" s="129"/>
    </row>
    <row r="736" spans="2:12" ht="17.25" customHeight="1" x14ac:dyDescent="0.2">
      <c r="B736" s="119"/>
      <c r="C736" s="122"/>
      <c r="F736" s="76" t="s">
        <v>245</v>
      </c>
      <c r="G736" s="77"/>
      <c r="H736" s="97">
        <f>I732*18%</f>
        <v>198</v>
      </c>
      <c r="I736" s="97"/>
      <c r="J736" s="97"/>
      <c r="K736" s="129"/>
      <c r="L736" s="129"/>
    </row>
    <row r="737" spans="2:16" ht="17.25" customHeight="1" x14ac:dyDescent="0.2">
      <c r="B737" s="119"/>
      <c r="C737" s="122">
        <v>42</v>
      </c>
      <c r="D737" s="122" t="s">
        <v>28</v>
      </c>
      <c r="K737" s="129"/>
      <c r="L737" s="129">
        <f>J738</f>
        <v>1298</v>
      </c>
    </row>
    <row r="738" spans="2:16" ht="17.25" customHeight="1" x14ac:dyDescent="0.2">
      <c r="B738" s="119"/>
      <c r="C738" s="122"/>
      <c r="D738" s="76" t="s">
        <v>250</v>
      </c>
      <c r="J738" s="78">
        <f>I739</f>
        <v>1298</v>
      </c>
      <c r="K738" s="129"/>
      <c r="L738" s="129"/>
    </row>
    <row r="739" spans="2:16" ht="17.25" customHeight="1" x14ac:dyDescent="0.2">
      <c r="B739" s="119"/>
      <c r="C739" s="122"/>
      <c r="E739" s="76" t="s">
        <v>29</v>
      </c>
      <c r="I739" s="78">
        <f>H740</f>
        <v>1298</v>
      </c>
      <c r="K739" s="129"/>
      <c r="L739" s="129"/>
    </row>
    <row r="740" spans="2:16" ht="17.25" customHeight="1" x14ac:dyDescent="0.2">
      <c r="B740" s="119"/>
      <c r="C740" s="122"/>
      <c r="F740" s="76" t="s">
        <v>429</v>
      </c>
      <c r="H740" s="97">
        <f>H736+I732</f>
        <v>1298</v>
      </c>
      <c r="I740" s="97"/>
      <c r="J740" s="97"/>
      <c r="K740" s="129"/>
      <c r="L740" s="129"/>
    </row>
    <row r="741" spans="2:16" ht="17.25" customHeight="1" x14ac:dyDescent="0.2">
      <c r="B741" s="119"/>
      <c r="C741" s="119"/>
      <c r="E741" s="80" t="s">
        <v>777</v>
      </c>
      <c r="K741" s="129"/>
      <c r="L741" s="129"/>
    </row>
    <row r="742" spans="2:16" ht="17.25" customHeight="1" x14ac:dyDescent="0.35">
      <c r="B742" s="119"/>
      <c r="C742" s="119"/>
      <c r="E742" s="76" t="s">
        <v>155</v>
      </c>
      <c r="K742" s="130"/>
      <c r="L742" s="130"/>
    </row>
    <row r="743" spans="2:16" ht="17.25" customHeight="1" x14ac:dyDescent="0.2">
      <c r="B743" s="119"/>
      <c r="C743" s="122">
        <v>25</v>
      </c>
      <c r="D743" s="122" t="s">
        <v>783</v>
      </c>
      <c r="K743" s="129">
        <f>J744</f>
        <v>1100</v>
      </c>
      <c r="L743" s="129"/>
    </row>
    <row r="744" spans="2:16" ht="17.25" customHeight="1" x14ac:dyDescent="0.2">
      <c r="B744" s="119"/>
      <c r="C744" s="123"/>
      <c r="D744" s="76" t="s">
        <v>5</v>
      </c>
      <c r="J744" s="78">
        <f>I745</f>
        <v>1100</v>
      </c>
      <c r="K744" s="129"/>
      <c r="L744" s="129"/>
    </row>
    <row r="745" spans="2:16" ht="17.25" customHeight="1" x14ac:dyDescent="0.2">
      <c r="B745" s="119"/>
      <c r="C745" s="119"/>
      <c r="E745" s="76" t="s">
        <v>385</v>
      </c>
      <c r="I745" s="78">
        <f>H746+H747</f>
        <v>1100</v>
      </c>
      <c r="K745" s="129"/>
      <c r="L745" s="129"/>
    </row>
    <row r="746" spans="2:16" ht="17.25" customHeight="1" x14ac:dyDescent="0.2">
      <c r="B746" s="119"/>
      <c r="C746" s="119"/>
      <c r="F746" s="76" t="s">
        <v>383</v>
      </c>
      <c r="G746" s="83"/>
      <c r="H746" s="83">
        <v>500</v>
      </c>
      <c r="K746" s="129"/>
      <c r="L746" s="129"/>
    </row>
    <row r="747" spans="2:16" ht="17.25" customHeight="1" x14ac:dyDescent="0.2">
      <c r="B747" s="119"/>
      <c r="C747" s="119"/>
      <c r="F747" s="76" t="s">
        <v>384</v>
      </c>
      <c r="G747" s="83"/>
      <c r="H747" s="101">
        <v>600</v>
      </c>
      <c r="I747" s="97"/>
      <c r="J747" s="97"/>
      <c r="K747" s="129"/>
      <c r="L747" s="129"/>
    </row>
    <row r="748" spans="2:16" ht="17.25" customHeight="1" x14ac:dyDescent="0.2">
      <c r="B748" s="119"/>
      <c r="C748" s="122">
        <v>61</v>
      </c>
      <c r="D748" s="122" t="s">
        <v>748</v>
      </c>
      <c r="K748" s="129"/>
      <c r="L748" s="129">
        <f>J749</f>
        <v>1100</v>
      </c>
    </row>
    <row r="749" spans="2:16" ht="17.25" customHeight="1" thickBot="1" x14ac:dyDescent="0.25">
      <c r="B749" s="119"/>
      <c r="C749" s="123"/>
      <c r="D749" s="76" t="s">
        <v>386</v>
      </c>
      <c r="J749" s="78">
        <f>I756</f>
        <v>1100</v>
      </c>
      <c r="K749" s="141"/>
      <c r="L749" s="141"/>
    </row>
    <row r="750" spans="2:16" ht="17.25" customHeight="1" x14ac:dyDescent="0.2">
      <c r="B750" s="119"/>
      <c r="C750" s="122"/>
      <c r="D750" s="95"/>
      <c r="F750" s="104" t="s">
        <v>413</v>
      </c>
      <c r="K750" s="129">
        <f>SUM(K705:K749)</f>
        <v>600669.06615819212</v>
      </c>
      <c r="L750" s="129">
        <f>SUM(L705:L749)</f>
        <v>600669.06990819226</v>
      </c>
      <c r="P750" s="95"/>
    </row>
    <row r="751" spans="2:16" ht="17.25" customHeight="1" x14ac:dyDescent="0.2">
      <c r="C751" s="80"/>
      <c r="D751" s="95"/>
      <c r="F751" s="104"/>
      <c r="K751" s="88"/>
      <c r="L751" s="451">
        <v>17</v>
      </c>
      <c r="P751" s="95"/>
    </row>
    <row r="752" spans="2:16" ht="17.25" customHeight="1" x14ac:dyDescent="0.2">
      <c r="C752" s="80"/>
      <c r="D752" s="95"/>
      <c r="F752" s="104"/>
      <c r="K752" s="88"/>
      <c r="L752" s="451"/>
    </row>
    <row r="753" spans="2:12" ht="17.25" customHeight="1" thickBot="1" x14ac:dyDescent="0.25">
      <c r="C753" s="80"/>
      <c r="D753" s="95"/>
      <c r="F753" s="104"/>
      <c r="K753" s="88"/>
      <c r="L753" s="451"/>
    </row>
    <row r="754" spans="2:12" ht="17.25" customHeight="1" thickBot="1" x14ac:dyDescent="0.85">
      <c r="B754" s="136"/>
      <c r="C754" s="144"/>
      <c r="D754" s="137"/>
      <c r="E754" s="137"/>
      <c r="F754" s="137"/>
      <c r="G754" s="138"/>
      <c r="H754" s="138"/>
      <c r="I754" s="138"/>
      <c r="J754" s="138"/>
      <c r="K754" s="139"/>
      <c r="L754" s="145"/>
    </row>
    <row r="755" spans="2:12" ht="17.25" customHeight="1" thickTop="1" x14ac:dyDescent="0.2">
      <c r="B755" s="119"/>
      <c r="C755" s="122"/>
      <c r="D755" s="95"/>
      <c r="F755" s="104" t="s">
        <v>414</v>
      </c>
      <c r="K755" s="129">
        <f>K750</f>
        <v>600669.06615819212</v>
      </c>
      <c r="L755" s="129">
        <f>L750</f>
        <v>600669.06990819226</v>
      </c>
    </row>
    <row r="756" spans="2:12" ht="17.25" customHeight="1" x14ac:dyDescent="0.2">
      <c r="B756" s="119"/>
      <c r="C756" s="119"/>
      <c r="E756" s="76" t="s">
        <v>387</v>
      </c>
      <c r="I756" s="97">
        <f>H746+H747</f>
        <v>1100</v>
      </c>
      <c r="J756" s="97"/>
      <c r="K756" s="129"/>
      <c r="L756" s="129"/>
    </row>
    <row r="757" spans="2:12" ht="17.25" customHeight="1" x14ac:dyDescent="0.2">
      <c r="B757" s="119"/>
      <c r="C757" s="119"/>
      <c r="E757" s="80" t="s">
        <v>778</v>
      </c>
      <c r="K757" s="129"/>
      <c r="L757" s="129"/>
    </row>
    <row r="758" spans="2:12" ht="17.25" customHeight="1" x14ac:dyDescent="0.35">
      <c r="B758" s="119"/>
      <c r="C758" s="119"/>
      <c r="E758" s="76" t="s">
        <v>678</v>
      </c>
      <c r="G758" s="83"/>
      <c r="H758" s="83"/>
      <c r="I758" s="83"/>
      <c r="J758" s="83"/>
      <c r="K758" s="132"/>
      <c r="L758" s="132"/>
    </row>
    <row r="759" spans="2:12" ht="17.25" customHeight="1" x14ac:dyDescent="0.2">
      <c r="B759" s="119"/>
      <c r="C759" s="122">
        <v>61</v>
      </c>
      <c r="D759" s="122" t="s">
        <v>748</v>
      </c>
      <c r="K759" s="129">
        <f>J760</f>
        <v>2283.33</v>
      </c>
      <c r="L759" s="129"/>
    </row>
    <row r="760" spans="2:12" ht="17.25" customHeight="1" x14ac:dyDescent="0.2">
      <c r="B760" s="119"/>
      <c r="C760" s="123"/>
      <c r="D760" s="76" t="s">
        <v>386</v>
      </c>
      <c r="J760" s="78">
        <f>I761+I764</f>
        <v>2283.33</v>
      </c>
      <c r="K760" s="129"/>
      <c r="L760" s="129"/>
    </row>
    <row r="761" spans="2:12" ht="17.25" customHeight="1" x14ac:dyDescent="0.2">
      <c r="B761" s="119"/>
      <c r="C761" s="119"/>
      <c r="E761" s="76" t="s">
        <v>294</v>
      </c>
      <c r="I761" s="78">
        <f>H762+H763</f>
        <v>1183.33</v>
      </c>
      <c r="K761" s="129"/>
      <c r="L761" s="129"/>
    </row>
    <row r="762" spans="2:12" ht="17.25" customHeight="1" x14ac:dyDescent="0.35">
      <c r="B762" s="119"/>
      <c r="C762" s="119"/>
      <c r="F762" s="76" t="s">
        <v>388</v>
      </c>
      <c r="G762" s="83"/>
      <c r="H762" s="83">
        <v>683.33</v>
      </c>
      <c r="I762" s="83"/>
      <c r="J762" s="83"/>
      <c r="K762" s="132"/>
      <c r="L762" s="132"/>
    </row>
    <row r="763" spans="2:12" ht="17.25" customHeight="1" x14ac:dyDescent="0.35">
      <c r="B763" s="119"/>
      <c r="C763" s="119"/>
      <c r="F763" s="76" t="s">
        <v>389</v>
      </c>
      <c r="G763" s="83"/>
      <c r="H763" s="101">
        <v>500</v>
      </c>
      <c r="I763" s="83"/>
      <c r="J763" s="83"/>
      <c r="K763" s="132"/>
      <c r="L763" s="132"/>
    </row>
    <row r="764" spans="2:12" ht="17.25" customHeight="1" x14ac:dyDescent="0.35">
      <c r="B764" s="119"/>
      <c r="C764" s="119"/>
      <c r="E764" s="76" t="s">
        <v>387</v>
      </c>
      <c r="G764" s="83"/>
      <c r="H764" s="83"/>
      <c r="I764" s="78">
        <f>H765+H766</f>
        <v>1100</v>
      </c>
      <c r="J764" s="83"/>
      <c r="K764" s="132"/>
      <c r="L764" s="132"/>
    </row>
    <row r="765" spans="2:12" ht="17.25" customHeight="1" x14ac:dyDescent="0.35">
      <c r="B765" s="119"/>
      <c r="C765" s="119"/>
      <c r="F765" s="76" t="s">
        <v>390</v>
      </c>
      <c r="G765" s="83"/>
      <c r="H765" s="83">
        <v>500</v>
      </c>
      <c r="I765" s="83"/>
      <c r="J765" s="83"/>
      <c r="K765" s="132"/>
      <c r="L765" s="132"/>
    </row>
    <row r="766" spans="2:12" ht="17.25" customHeight="1" x14ac:dyDescent="0.35">
      <c r="B766" s="119"/>
      <c r="C766" s="119"/>
      <c r="F766" s="76" t="s">
        <v>391</v>
      </c>
      <c r="G766" s="83"/>
      <c r="H766" s="101">
        <v>600</v>
      </c>
      <c r="I766" s="101"/>
      <c r="J766" s="101"/>
      <c r="K766" s="132"/>
      <c r="L766" s="132"/>
    </row>
    <row r="767" spans="2:12" ht="17.25" customHeight="1" x14ac:dyDescent="0.2">
      <c r="B767" s="119"/>
      <c r="C767" s="400">
        <v>25</v>
      </c>
      <c r="D767" s="120" t="s">
        <v>737</v>
      </c>
      <c r="K767" s="129"/>
      <c r="L767" s="129">
        <f>J768+J771</f>
        <v>2283.33</v>
      </c>
    </row>
    <row r="768" spans="2:12" ht="17.25" customHeight="1" x14ac:dyDescent="0.2">
      <c r="B768" s="119"/>
      <c r="C768" s="120"/>
      <c r="D768" s="76" t="s">
        <v>4</v>
      </c>
      <c r="J768" s="78">
        <f>I769+I770</f>
        <v>1183.33</v>
      </c>
      <c r="K768" s="129"/>
      <c r="L768" s="129"/>
    </row>
    <row r="769" spans="2:12" ht="17.25" customHeight="1" x14ac:dyDescent="0.2">
      <c r="B769" s="119"/>
      <c r="C769" s="120"/>
      <c r="E769" s="76" t="s">
        <v>215</v>
      </c>
      <c r="G769" s="83"/>
      <c r="H769" s="83"/>
      <c r="I769" s="82">
        <f>H762</f>
        <v>683.33</v>
      </c>
      <c r="K769" s="129"/>
      <c r="L769" s="129"/>
    </row>
    <row r="770" spans="2:12" ht="17.25" customHeight="1" x14ac:dyDescent="0.2">
      <c r="B770" s="119"/>
      <c r="C770" s="120"/>
      <c r="E770" s="76" t="s">
        <v>216</v>
      </c>
      <c r="G770" s="83"/>
      <c r="H770" s="83"/>
      <c r="I770" s="101">
        <f>H763</f>
        <v>500</v>
      </c>
      <c r="K770" s="129"/>
      <c r="L770" s="129"/>
    </row>
    <row r="771" spans="2:12" ht="17.25" customHeight="1" x14ac:dyDescent="0.2">
      <c r="B771" s="119"/>
      <c r="C771" s="123"/>
      <c r="D771" s="76" t="s">
        <v>5</v>
      </c>
      <c r="J771" s="78">
        <f>I772</f>
        <v>1100</v>
      </c>
      <c r="K771" s="129"/>
      <c r="L771" s="129"/>
    </row>
    <row r="772" spans="2:12" ht="17.25" customHeight="1" x14ac:dyDescent="0.2">
      <c r="B772" s="119"/>
      <c r="C772" s="119"/>
      <c r="E772" s="76" t="s">
        <v>385</v>
      </c>
      <c r="I772" s="78">
        <f>H773+H774</f>
        <v>1100</v>
      </c>
      <c r="K772" s="129"/>
      <c r="L772" s="129"/>
    </row>
    <row r="773" spans="2:12" ht="17.25" customHeight="1" x14ac:dyDescent="0.2">
      <c r="B773" s="119"/>
      <c r="C773" s="119"/>
      <c r="F773" s="76" t="s">
        <v>383</v>
      </c>
      <c r="G773" s="83"/>
      <c r="H773" s="83">
        <v>500</v>
      </c>
      <c r="K773" s="129"/>
      <c r="L773" s="129"/>
    </row>
    <row r="774" spans="2:12" ht="17.25" customHeight="1" x14ac:dyDescent="0.2">
      <c r="B774" s="119"/>
      <c r="C774" s="119"/>
      <c r="F774" s="76" t="s">
        <v>384</v>
      </c>
      <c r="G774" s="83"/>
      <c r="H774" s="101">
        <v>600</v>
      </c>
      <c r="I774" s="97"/>
      <c r="J774" s="97"/>
      <c r="K774" s="129"/>
      <c r="L774" s="129"/>
    </row>
    <row r="775" spans="2:12" ht="17.25" customHeight="1" x14ac:dyDescent="0.2">
      <c r="B775" s="119"/>
      <c r="C775" s="119"/>
      <c r="E775" s="80" t="s">
        <v>792</v>
      </c>
      <c r="K775" s="129"/>
      <c r="L775" s="129"/>
    </row>
    <row r="776" spans="2:12" ht="17.25" customHeight="1" x14ac:dyDescent="0.2">
      <c r="B776" s="119"/>
      <c r="C776" s="119"/>
      <c r="E776" s="80" t="s">
        <v>628</v>
      </c>
      <c r="K776" s="129"/>
      <c r="L776" s="129"/>
    </row>
    <row r="777" spans="2:12" ht="17.25" customHeight="1" x14ac:dyDescent="0.35">
      <c r="B777" s="119"/>
      <c r="C777" s="119"/>
      <c r="E777" s="76" t="s">
        <v>157</v>
      </c>
      <c r="K777" s="130"/>
      <c r="L777" s="130"/>
    </row>
    <row r="778" spans="2:12" ht="17.25" customHeight="1" x14ac:dyDescent="0.35">
      <c r="B778" s="119"/>
      <c r="C778" s="120">
        <v>90</v>
      </c>
      <c r="D778" s="120" t="s">
        <v>747</v>
      </c>
      <c r="E778" s="80"/>
      <c r="K778" s="131">
        <f>J779+J781+J783</f>
        <v>2133.33</v>
      </c>
      <c r="L778" s="130"/>
    </row>
    <row r="779" spans="2:12" ht="17.25" customHeight="1" x14ac:dyDescent="0.2">
      <c r="B779" s="119"/>
      <c r="C779" s="123"/>
      <c r="D779" s="95" t="s">
        <v>261</v>
      </c>
      <c r="J779" s="78">
        <f>I780</f>
        <v>711.11</v>
      </c>
      <c r="K779" s="131"/>
      <c r="L779" s="131"/>
    </row>
    <row r="780" spans="2:12" ht="17.25" customHeight="1" x14ac:dyDescent="0.2">
      <c r="B780" s="119"/>
      <c r="C780" s="119"/>
      <c r="E780" s="76" t="s">
        <v>262</v>
      </c>
      <c r="I780" s="97">
        <f>2133.33/15*5</f>
        <v>711.11</v>
      </c>
      <c r="K780" s="131"/>
      <c r="L780" s="131"/>
    </row>
    <row r="781" spans="2:12" ht="17.25" customHeight="1" x14ac:dyDescent="0.2">
      <c r="B781" s="119"/>
      <c r="C781" s="123"/>
      <c r="D781" s="95" t="s">
        <v>263</v>
      </c>
      <c r="J781" s="78">
        <f>I782</f>
        <v>568.88800000000003</v>
      </c>
      <c r="K781" s="131"/>
      <c r="L781" s="131"/>
    </row>
    <row r="782" spans="2:12" ht="17.25" customHeight="1" x14ac:dyDescent="0.2">
      <c r="B782" s="119"/>
      <c r="C782" s="119"/>
      <c r="E782" s="76" t="s">
        <v>264</v>
      </c>
      <c r="I782" s="97">
        <f>2133.33/15*4</f>
        <v>568.88800000000003</v>
      </c>
      <c r="K782" s="131"/>
      <c r="L782" s="131"/>
    </row>
    <row r="783" spans="2:12" ht="17.25" customHeight="1" x14ac:dyDescent="0.2">
      <c r="B783" s="119"/>
      <c r="C783" s="123"/>
      <c r="D783" s="95" t="s">
        <v>265</v>
      </c>
      <c r="J783" s="78">
        <f>I784</f>
        <v>853.33200000000011</v>
      </c>
      <c r="K783" s="131"/>
      <c r="L783" s="131"/>
    </row>
    <row r="784" spans="2:12" ht="17.25" customHeight="1" x14ac:dyDescent="0.2">
      <c r="B784" s="119"/>
      <c r="C784" s="119"/>
      <c r="E784" s="76" t="s">
        <v>266</v>
      </c>
      <c r="I784" s="97">
        <f>2133.33/15*6</f>
        <v>853.33200000000011</v>
      </c>
      <c r="J784" s="97"/>
      <c r="K784" s="131"/>
      <c r="L784" s="131"/>
    </row>
    <row r="785" spans="2:16" ht="17.25" customHeight="1" x14ac:dyDescent="0.2">
      <c r="B785" s="119"/>
      <c r="C785" s="122">
        <v>79</v>
      </c>
      <c r="D785" s="122" t="s">
        <v>72</v>
      </c>
      <c r="E785" s="80"/>
      <c r="K785" s="131"/>
      <c r="L785" s="131">
        <f>K778</f>
        <v>2133.33</v>
      </c>
    </row>
    <row r="786" spans="2:16" ht="17.25" customHeight="1" x14ac:dyDescent="0.2">
      <c r="B786" s="119"/>
      <c r="C786" s="123"/>
      <c r="D786" s="85" t="s">
        <v>267</v>
      </c>
      <c r="E786" s="85"/>
      <c r="K786" s="131"/>
      <c r="L786" s="131"/>
    </row>
    <row r="787" spans="2:16" ht="17.25" customHeight="1" x14ac:dyDescent="0.2">
      <c r="B787" s="119"/>
      <c r="C787" s="119"/>
      <c r="E787" s="103" t="s">
        <v>793</v>
      </c>
      <c r="K787" s="129"/>
      <c r="L787" s="129"/>
    </row>
    <row r="788" spans="2:16" ht="17.25" customHeight="1" x14ac:dyDescent="0.35">
      <c r="B788" s="119"/>
      <c r="C788" s="346"/>
      <c r="D788" s="71"/>
      <c r="E788" s="71" t="s">
        <v>160</v>
      </c>
      <c r="F788" s="71"/>
      <c r="G788" s="323"/>
      <c r="H788" s="323"/>
      <c r="I788" s="323"/>
      <c r="J788" s="323"/>
      <c r="K788" s="347"/>
      <c r="L788" s="347"/>
      <c r="M788" s="83"/>
    </row>
    <row r="789" spans="2:16" ht="17.25" customHeight="1" x14ac:dyDescent="0.2">
      <c r="B789" s="119"/>
      <c r="C789" s="122">
        <v>40</v>
      </c>
      <c r="D789" s="122" t="s">
        <v>56</v>
      </c>
      <c r="E789" s="80"/>
      <c r="F789" s="80"/>
      <c r="G789" s="80"/>
      <c r="H789" s="80"/>
      <c r="I789" s="80"/>
      <c r="K789" s="129">
        <f>J790</f>
        <v>1017</v>
      </c>
      <c r="L789" s="129"/>
    </row>
    <row r="790" spans="2:16" ht="17.25" customHeight="1" x14ac:dyDescent="0.2">
      <c r="B790" s="119"/>
      <c r="C790" s="120"/>
      <c r="D790" s="76" t="s">
        <v>21</v>
      </c>
      <c r="G790" s="80"/>
      <c r="H790" s="80"/>
      <c r="I790" s="80"/>
      <c r="J790" s="78">
        <f>I791+I793</f>
        <v>1017</v>
      </c>
      <c r="K790" s="129"/>
      <c r="L790" s="129"/>
    </row>
    <row r="791" spans="2:16" ht="17.25" customHeight="1" x14ac:dyDescent="0.2">
      <c r="B791" s="119"/>
      <c r="C791" s="123"/>
      <c r="D791" s="89"/>
      <c r="E791" s="76" t="s">
        <v>22</v>
      </c>
      <c r="I791" s="78">
        <f>H792</f>
        <v>858</v>
      </c>
      <c r="K791" s="129"/>
      <c r="L791" s="129"/>
    </row>
    <row r="792" spans="2:16" ht="17.25" customHeight="1" x14ac:dyDescent="0.2">
      <c r="B792" s="119"/>
      <c r="C792" s="119"/>
      <c r="F792" s="76" t="s">
        <v>392</v>
      </c>
      <c r="H792" s="97">
        <v>858</v>
      </c>
      <c r="K792" s="129"/>
      <c r="L792" s="129"/>
    </row>
    <row r="793" spans="2:16" ht="17.25" customHeight="1" x14ac:dyDescent="0.2">
      <c r="B793" s="119"/>
      <c r="C793" s="119"/>
      <c r="E793" s="76" t="s">
        <v>393</v>
      </c>
      <c r="I793" s="78">
        <f>H794</f>
        <v>159</v>
      </c>
      <c r="K793" s="129"/>
      <c r="L793" s="129"/>
    </row>
    <row r="794" spans="2:16" ht="17.25" customHeight="1" x14ac:dyDescent="0.2">
      <c r="B794" s="119"/>
      <c r="C794" s="119"/>
      <c r="F794" s="76" t="s">
        <v>298</v>
      </c>
      <c r="G794" s="88"/>
      <c r="H794" s="97">
        <v>159</v>
      </c>
      <c r="I794" s="102"/>
      <c r="J794" s="102"/>
      <c r="K794" s="129"/>
      <c r="L794" s="129"/>
    </row>
    <row r="795" spans="2:16" ht="17.25" customHeight="1" x14ac:dyDescent="0.2">
      <c r="B795" s="119"/>
      <c r="C795" s="400">
        <v>10</v>
      </c>
      <c r="D795" s="120" t="s">
        <v>739</v>
      </c>
      <c r="K795" s="129"/>
      <c r="L795" s="129">
        <f>J796</f>
        <v>1017</v>
      </c>
    </row>
    <row r="796" spans="2:16" ht="17.25" customHeight="1" x14ac:dyDescent="0.2">
      <c r="B796" s="119"/>
      <c r="C796" s="121"/>
      <c r="D796" s="95" t="s">
        <v>195</v>
      </c>
      <c r="J796" s="78">
        <f>I797</f>
        <v>1017</v>
      </c>
      <c r="K796" s="129"/>
      <c r="L796" s="129"/>
    </row>
    <row r="797" spans="2:16" ht="17.25" customHeight="1" x14ac:dyDescent="0.2">
      <c r="B797" s="119"/>
      <c r="C797" s="121"/>
      <c r="D797" s="95"/>
      <c r="E797" s="76" t="s">
        <v>196</v>
      </c>
      <c r="I797" s="78">
        <f>H798</f>
        <v>1017</v>
      </c>
      <c r="K797" s="129"/>
      <c r="L797" s="129"/>
    </row>
    <row r="798" spans="2:16" ht="17.25" customHeight="1" x14ac:dyDescent="0.2">
      <c r="B798" s="119"/>
      <c r="C798" s="121"/>
      <c r="D798" s="95"/>
      <c r="F798" s="76" t="s">
        <v>197</v>
      </c>
      <c r="H798" s="97">
        <f>H792+H794</f>
        <v>1017</v>
      </c>
      <c r="I798" s="97"/>
      <c r="J798" s="97"/>
      <c r="K798" s="129"/>
      <c r="L798" s="129"/>
    </row>
    <row r="799" spans="2:16" ht="17.25" customHeight="1" thickBot="1" x14ac:dyDescent="0.25">
      <c r="B799" s="119"/>
      <c r="C799" s="119"/>
      <c r="E799" s="80" t="s">
        <v>795</v>
      </c>
      <c r="K799" s="141"/>
      <c r="L799" s="141"/>
    </row>
    <row r="800" spans="2:16" ht="17.25" customHeight="1" x14ac:dyDescent="0.2">
      <c r="B800" s="119"/>
      <c r="C800" s="122"/>
      <c r="D800" s="95"/>
      <c r="F800" s="104" t="s">
        <v>415</v>
      </c>
      <c r="K800" s="129">
        <f>SUM(K755:K799)</f>
        <v>606102.72615819203</v>
      </c>
      <c r="L800" s="129">
        <f>SUM(L755:L799)</f>
        <v>606102.72990819218</v>
      </c>
      <c r="P800" s="95"/>
    </row>
    <row r="801" spans="2:16" ht="17.25" customHeight="1" x14ac:dyDescent="0.2">
      <c r="C801" s="80"/>
      <c r="D801" s="95"/>
      <c r="F801" s="104"/>
      <c r="K801" s="88"/>
      <c r="L801" s="451">
        <v>18</v>
      </c>
      <c r="P801" s="95"/>
    </row>
    <row r="802" spans="2:16" ht="17.25" customHeight="1" x14ac:dyDescent="0.2">
      <c r="C802" s="80"/>
      <c r="D802" s="95"/>
      <c r="F802" s="104"/>
      <c r="K802" s="88"/>
      <c r="L802" s="451"/>
    </row>
    <row r="803" spans="2:16" ht="17.25" customHeight="1" thickBot="1" x14ac:dyDescent="0.25">
      <c r="C803" s="80"/>
      <c r="D803" s="95"/>
      <c r="F803" s="104"/>
      <c r="K803" s="88"/>
      <c r="L803" s="451"/>
    </row>
    <row r="804" spans="2:16" ht="17.25" customHeight="1" thickBot="1" x14ac:dyDescent="0.85">
      <c r="B804" s="136"/>
      <c r="C804" s="144"/>
      <c r="D804" s="137"/>
      <c r="E804" s="137"/>
      <c r="F804" s="137"/>
      <c r="G804" s="138"/>
      <c r="H804" s="138"/>
      <c r="I804" s="138"/>
      <c r="J804" s="138"/>
      <c r="K804" s="139"/>
      <c r="L804" s="145"/>
    </row>
    <row r="805" spans="2:16" ht="17.25" customHeight="1" thickTop="1" x14ac:dyDescent="0.2">
      <c r="B805" s="119"/>
      <c r="C805" s="122"/>
      <c r="D805" s="95"/>
      <c r="F805" s="104" t="s">
        <v>416</v>
      </c>
      <c r="K805" s="129">
        <f>K800</f>
        <v>606102.72615819203</v>
      </c>
      <c r="L805" s="129">
        <f>L800</f>
        <v>606102.72990819218</v>
      </c>
    </row>
    <row r="806" spans="2:16" ht="17.25" customHeight="1" x14ac:dyDescent="0.35">
      <c r="B806" s="119"/>
      <c r="C806" s="119"/>
      <c r="E806" s="76" t="s">
        <v>170</v>
      </c>
      <c r="K806" s="130"/>
      <c r="L806" s="130"/>
    </row>
    <row r="807" spans="2:16" ht="17.25" customHeight="1" x14ac:dyDescent="0.2">
      <c r="B807" s="119"/>
      <c r="C807" s="122">
        <v>40</v>
      </c>
      <c r="D807" s="122" t="s">
        <v>56</v>
      </c>
      <c r="E807" s="111"/>
      <c r="F807" s="111"/>
      <c r="G807" s="105"/>
      <c r="H807" s="115"/>
      <c r="I807" s="114"/>
      <c r="K807" s="131">
        <f>J808</f>
        <v>3125</v>
      </c>
      <c r="L807" s="131"/>
    </row>
    <row r="808" spans="2:16" ht="17.25" customHeight="1" x14ac:dyDescent="0.35">
      <c r="B808" s="119"/>
      <c r="C808" s="127"/>
      <c r="D808" s="112" t="s">
        <v>304</v>
      </c>
      <c r="E808" s="111"/>
      <c r="F808" s="111"/>
      <c r="G808" s="116"/>
      <c r="H808" s="115"/>
      <c r="I808" s="115"/>
      <c r="J808" s="78">
        <f>I809+I812</f>
        <v>3125</v>
      </c>
      <c r="K808" s="130"/>
      <c r="L808" s="130"/>
    </row>
    <row r="809" spans="2:16" ht="17.25" customHeight="1" x14ac:dyDescent="0.35">
      <c r="B809" s="119"/>
      <c r="C809" s="127"/>
      <c r="E809" s="112" t="s">
        <v>300</v>
      </c>
      <c r="G809" s="105"/>
      <c r="H809" s="115"/>
      <c r="I809" s="111">
        <f>H810+H811</f>
        <v>1157</v>
      </c>
      <c r="K809" s="130"/>
      <c r="L809" s="130"/>
    </row>
    <row r="810" spans="2:16" ht="17.25" customHeight="1" x14ac:dyDescent="0.35">
      <c r="B810" s="119"/>
      <c r="C810" s="127"/>
      <c r="F810" s="112" t="s">
        <v>312</v>
      </c>
      <c r="G810" s="105"/>
      <c r="H810" s="111">
        <v>1014</v>
      </c>
      <c r="I810" s="115"/>
      <c r="K810" s="130"/>
      <c r="L810" s="130"/>
    </row>
    <row r="811" spans="2:16" ht="17.25" customHeight="1" x14ac:dyDescent="0.35">
      <c r="B811" s="119"/>
      <c r="C811" s="127"/>
      <c r="F811" s="112" t="s">
        <v>313</v>
      </c>
      <c r="G811" s="105"/>
      <c r="H811" s="113">
        <v>143</v>
      </c>
      <c r="I811" s="115"/>
      <c r="K811" s="130"/>
      <c r="L811" s="130"/>
    </row>
    <row r="812" spans="2:16" ht="17.25" customHeight="1" x14ac:dyDescent="0.35">
      <c r="B812" s="119"/>
      <c r="C812" s="127"/>
      <c r="E812" s="112" t="s">
        <v>25</v>
      </c>
      <c r="G812" s="76"/>
      <c r="H812" s="115"/>
      <c r="I812" s="113">
        <v>1968</v>
      </c>
      <c r="J812" s="97"/>
      <c r="K812" s="130"/>
      <c r="L812" s="130"/>
    </row>
    <row r="813" spans="2:16" ht="17.25" customHeight="1" x14ac:dyDescent="0.2">
      <c r="B813" s="119"/>
      <c r="C813" s="400">
        <v>10</v>
      </c>
      <c r="D813" s="120" t="s">
        <v>739</v>
      </c>
      <c r="K813" s="129"/>
      <c r="L813" s="129">
        <f>J814</f>
        <v>3125</v>
      </c>
    </row>
    <row r="814" spans="2:16" ht="17.25" customHeight="1" x14ac:dyDescent="0.2">
      <c r="B814" s="119"/>
      <c r="C814" s="121"/>
      <c r="D814" s="95" t="s">
        <v>195</v>
      </c>
      <c r="J814" s="78">
        <f>I815</f>
        <v>3125</v>
      </c>
      <c r="K814" s="129"/>
      <c r="L814" s="129"/>
    </row>
    <row r="815" spans="2:16" ht="17.25" customHeight="1" x14ac:dyDescent="0.2">
      <c r="B815" s="119"/>
      <c r="C815" s="121"/>
      <c r="D815" s="95"/>
      <c r="E815" s="76" t="s">
        <v>196</v>
      </c>
      <c r="I815" s="78">
        <f>H816</f>
        <v>3125</v>
      </c>
      <c r="K815" s="129"/>
      <c r="L815" s="129"/>
    </row>
    <row r="816" spans="2:16" ht="17.25" customHeight="1" x14ac:dyDescent="0.2">
      <c r="B816" s="119"/>
      <c r="C816" s="121"/>
      <c r="D816" s="95"/>
      <c r="F816" s="76" t="s">
        <v>197</v>
      </c>
      <c r="H816" s="97">
        <f>H810+H811+I812</f>
        <v>3125</v>
      </c>
      <c r="I816" s="97"/>
      <c r="J816" s="97"/>
      <c r="K816" s="129"/>
      <c r="L816" s="129"/>
    </row>
    <row r="817" spans="2:12" ht="17.25" customHeight="1" x14ac:dyDescent="0.2">
      <c r="B817" s="119"/>
      <c r="C817" s="119"/>
      <c r="E817" s="80" t="s">
        <v>796</v>
      </c>
      <c r="K817" s="129"/>
      <c r="L817" s="129"/>
    </row>
    <row r="818" spans="2:12" ht="17.25" customHeight="1" x14ac:dyDescent="0.35">
      <c r="B818" s="119"/>
      <c r="C818" s="119"/>
      <c r="E818" s="76" t="s">
        <v>171</v>
      </c>
      <c r="K818" s="130"/>
      <c r="L818" s="130"/>
    </row>
    <row r="819" spans="2:12" ht="17.25" customHeight="1" x14ac:dyDescent="0.2">
      <c r="B819" s="119"/>
      <c r="C819" s="122">
        <v>40</v>
      </c>
      <c r="D819" s="122" t="s">
        <v>56</v>
      </c>
      <c r="E819" s="80"/>
      <c r="F819" s="80"/>
      <c r="G819" s="83"/>
      <c r="H819" s="83"/>
      <c r="I819" s="83"/>
      <c r="J819" s="83"/>
      <c r="K819" s="134">
        <f>J820</f>
        <v>0.44</v>
      </c>
      <c r="L819" s="134"/>
    </row>
    <row r="820" spans="2:12" ht="17.25" customHeight="1" x14ac:dyDescent="0.2">
      <c r="B820" s="119"/>
      <c r="C820" s="120"/>
      <c r="D820" s="76" t="s">
        <v>21</v>
      </c>
      <c r="G820" s="83"/>
      <c r="H820" s="83"/>
      <c r="I820" s="83"/>
      <c r="J820" s="83">
        <f>I821</f>
        <v>0.44</v>
      </c>
      <c r="K820" s="134"/>
      <c r="L820" s="134"/>
    </row>
    <row r="821" spans="2:12" ht="17.25" customHeight="1" x14ac:dyDescent="0.2">
      <c r="B821" s="119"/>
      <c r="C821" s="123"/>
      <c r="D821" s="89"/>
      <c r="E821" s="76" t="s">
        <v>22</v>
      </c>
      <c r="G821" s="83"/>
      <c r="H821" s="83"/>
      <c r="I821" s="83">
        <v>0.44</v>
      </c>
      <c r="J821" s="327"/>
      <c r="K821" s="134"/>
      <c r="L821" s="134"/>
    </row>
    <row r="822" spans="2:12" ht="17.25" customHeight="1" x14ac:dyDescent="0.2">
      <c r="B822" s="119"/>
      <c r="C822" s="122"/>
      <c r="D822" s="80"/>
      <c r="E822" s="80"/>
      <c r="F822" s="76" t="s">
        <v>392</v>
      </c>
      <c r="G822" s="80"/>
      <c r="H822" s="101">
        <v>0.44</v>
      </c>
      <c r="I822" s="326"/>
      <c r="J822" s="252"/>
      <c r="K822" s="134"/>
      <c r="L822" s="134"/>
    </row>
    <row r="823" spans="2:12" ht="17.25" customHeight="1" x14ac:dyDescent="0.2">
      <c r="B823" s="119"/>
      <c r="C823" s="400">
        <v>75</v>
      </c>
      <c r="D823" s="120" t="s">
        <v>797</v>
      </c>
      <c r="E823" s="79"/>
      <c r="K823" s="134"/>
      <c r="L823" s="134">
        <f>J824</f>
        <v>0.44</v>
      </c>
    </row>
    <row r="824" spans="2:12" ht="17.25" customHeight="1" x14ac:dyDescent="0.2">
      <c r="B824" s="119"/>
      <c r="C824" s="123"/>
      <c r="D824" s="76" t="s">
        <v>394</v>
      </c>
      <c r="J824" s="78">
        <f>I825</f>
        <v>0.44</v>
      </c>
      <c r="K824" s="134"/>
      <c r="L824" s="134"/>
    </row>
    <row r="825" spans="2:12" ht="17.25" customHeight="1" x14ac:dyDescent="0.2">
      <c r="B825" s="119"/>
      <c r="C825" s="119"/>
      <c r="E825" s="76" t="s">
        <v>395</v>
      </c>
      <c r="I825" s="97">
        <v>0.44</v>
      </c>
      <c r="J825" s="97"/>
      <c r="K825" s="134"/>
      <c r="L825" s="134"/>
    </row>
    <row r="826" spans="2:12" ht="17.25" customHeight="1" x14ac:dyDescent="0.2">
      <c r="B826" s="119"/>
      <c r="C826" s="119"/>
      <c r="E826" s="80" t="s">
        <v>798</v>
      </c>
      <c r="G826" s="83"/>
      <c r="H826" s="83"/>
      <c r="I826" s="83"/>
      <c r="J826" s="83"/>
      <c r="K826" s="134"/>
      <c r="L826" s="134"/>
    </row>
    <row r="827" spans="2:12" ht="17.25" customHeight="1" x14ac:dyDescent="0.35">
      <c r="B827" s="119"/>
      <c r="C827" s="119"/>
      <c r="E827" s="76" t="s">
        <v>172</v>
      </c>
      <c r="K827" s="130"/>
      <c r="L827" s="130"/>
    </row>
    <row r="828" spans="2:12" ht="17.25" customHeight="1" x14ac:dyDescent="0.35">
      <c r="B828" s="119"/>
      <c r="C828" s="122">
        <v>64</v>
      </c>
      <c r="D828" s="122" t="s">
        <v>779</v>
      </c>
      <c r="K828" s="131">
        <f>J829</f>
        <v>0.49</v>
      </c>
      <c r="L828" s="130"/>
    </row>
    <row r="829" spans="2:12" ht="17.25" customHeight="1" x14ac:dyDescent="0.35">
      <c r="B829" s="119"/>
      <c r="C829" s="119"/>
      <c r="D829" s="76" t="s">
        <v>629</v>
      </c>
      <c r="J829" s="78">
        <f>I830</f>
        <v>0.49</v>
      </c>
      <c r="K829" s="130"/>
      <c r="L829" s="130"/>
    </row>
    <row r="830" spans="2:12" ht="17.25" customHeight="1" x14ac:dyDescent="0.35">
      <c r="B830" s="119"/>
      <c r="C830" s="119"/>
      <c r="E830" s="76" t="s">
        <v>630</v>
      </c>
      <c r="I830" s="78">
        <f>H831</f>
        <v>0.49</v>
      </c>
      <c r="K830" s="130"/>
      <c r="L830" s="130"/>
    </row>
    <row r="831" spans="2:12" ht="17.25" customHeight="1" x14ac:dyDescent="0.35">
      <c r="B831" s="119"/>
      <c r="C831" s="119"/>
      <c r="F831" s="76" t="s">
        <v>631</v>
      </c>
      <c r="H831" s="97">
        <v>0.49</v>
      </c>
      <c r="I831" s="97"/>
      <c r="J831" s="250"/>
      <c r="K831" s="130"/>
      <c r="L831" s="130"/>
    </row>
    <row r="832" spans="2:12" ht="17.25" customHeight="1" x14ac:dyDescent="0.2">
      <c r="B832" s="119"/>
      <c r="C832" s="122">
        <v>40</v>
      </c>
      <c r="D832" s="122" t="s">
        <v>56</v>
      </c>
      <c r="E832" s="80"/>
      <c r="K832" s="129">
        <f>J833</f>
        <v>0.64</v>
      </c>
      <c r="L832" s="129"/>
    </row>
    <row r="833" spans="2:12" ht="17.25" customHeight="1" x14ac:dyDescent="0.2">
      <c r="B833" s="119"/>
      <c r="C833" s="120"/>
      <c r="D833" s="112" t="s">
        <v>304</v>
      </c>
      <c r="E833" s="111"/>
      <c r="F833" s="111"/>
      <c r="G833" s="116"/>
      <c r="H833" s="115"/>
      <c r="I833" s="115"/>
      <c r="J833" s="78">
        <f>I834+I836</f>
        <v>0.64</v>
      </c>
      <c r="K833" s="129"/>
      <c r="L833" s="129"/>
    </row>
    <row r="834" spans="2:12" ht="17.25" customHeight="1" x14ac:dyDescent="0.2">
      <c r="B834" s="119"/>
      <c r="C834" s="120"/>
      <c r="D834" s="112"/>
      <c r="E834" s="112" t="s">
        <v>300</v>
      </c>
      <c r="G834" s="116"/>
      <c r="H834" s="115"/>
      <c r="I834" s="116">
        <f>H835</f>
        <v>0.2</v>
      </c>
      <c r="K834" s="129"/>
      <c r="L834" s="129"/>
    </row>
    <row r="835" spans="2:12" ht="17.25" customHeight="1" x14ac:dyDescent="0.2">
      <c r="B835" s="119"/>
      <c r="C835" s="120"/>
      <c r="D835" s="112"/>
      <c r="F835" s="112" t="s">
        <v>313</v>
      </c>
      <c r="G835" s="116"/>
      <c r="H835" s="414">
        <v>0.2</v>
      </c>
      <c r="I835" s="115"/>
      <c r="K835" s="129"/>
      <c r="L835" s="129"/>
    </row>
    <row r="836" spans="2:12" ht="17.25" customHeight="1" x14ac:dyDescent="0.2">
      <c r="B836" s="119"/>
      <c r="C836" s="120"/>
      <c r="E836" s="76" t="s">
        <v>25</v>
      </c>
      <c r="G836" s="105"/>
      <c r="H836" s="115"/>
      <c r="I836" s="150">
        <v>0.44</v>
      </c>
      <c r="J836" s="252"/>
      <c r="K836" s="134"/>
      <c r="L836" s="134"/>
    </row>
    <row r="837" spans="2:12" ht="17.25" customHeight="1" x14ac:dyDescent="0.2">
      <c r="B837" s="119"/>
      <c r="C837" s="122">
        <v>40</v>
      </c>
      <c r="D837" s="122" t="s">
        <v>56</v>
      </c>
      <c r="E837" s="80"/>
      <c r="K837" s="129"/>
      <c r="L837" s="129">
        <f>J838</f>
        <v>0.49</v>
      </c>
    </row>
    <row r="838" spans="2:12" ht="17.25" customHeight="1" x14ac:dyDescent="0.2">
      <c r="B838" s="119"/>
      <c r="C838" s="120"/>
      <c r="D838" s="112" t="s">
        <v>304</v>
      </c>
      <c r="E838" s="111"/>
      <c r="F838" s="111"/>
      <c r="G838" s="116"/>
      <c r="H838" s="115"/>
      <c r="I838" s="115"/>
      <c r="J838" s="78">
        <f>I839</f>
        <v>0.49</v>
      </c>
      <c r="K838" s="129"/>
      <c r="L838" s="129"/>
    </row>
    <row r="839" spans="2:12" ht="17.25" customHeight="1" x14ac:dyDescent="0.2">
      <c r="B839" s="119"/>
      <c r="C839" s="120"/>
      <c r="D839" s="112"/>
      <c r="E839" s="112" t="s">
        <v>300</v>
      </c>
      <c r="G839" s="116"/>
      <c r="H839" s="115"/>
      <c r="I839" s="149">
        <f>H840</f>
        <v>0.49</v>
      </c>
      <c r="J839" s="83"/>
      <c r="K839" s="129"/>
      <c r="L839" s="129"/>
    </row>
    <row r="840" spans="2:12" ht="17.25" customHeight="1" x14ac:dyDescent="0.2">
      <c r="B840" s="119"/>
      <c r="C840" s="120"/>
      <c r="D840" s="112"/>
      <c r="F840" s="112" t="s">
        <v>312</v>
      </c>
      <c r="G840" s="116"/>
      <c r="H840" s="151">
        <v>0.49</v>
      </c>
      <c r="I840" s="151"/>
      <c r="J840" s="250"/>
      <c r="K840" s="129"/>
      <c r="L840" s="129"/>
    </row>
    <row r="841" spans="2:12" ht="17.25" customHeight="1" x14ac:dyDescent="0.2">
      <c r="B841" s="119"/>
      <c r="C841" s="400">
        <v>75</v>
      </c>
      <c r="D841" s="120" t="s">
        <v>797</v>
      </c>
      <c r="E841" s="79"/>
      <c r="K841" s="129"/>
      <c r="L841" s="129">
        <f>J842</f>
        <v>0.64</v>
      </c>
    </row>
    <row r="842" spans="2:12" ht="17.25" customHeight="1" x14ac:dyDescent="0.2">
      <c r="B842" s="119"/>
      <c r="C842" s="123"/>
      <c r="D842" s="76" t="s">
        <v>394</v>
      </c>
      <c r="J842" s="78">
        <f>I843</f>
        <v>0.64</v>
      </c>
      <c r="K842" s="129"/>
      <c r="L842" s="129"/>
    </row>
    <row r="843" spans="2:12" ht="17.25" customHeight="1" x14ac:dyDescent="0.2">
      <c r="B843" s="119"/>
      <c r="C843" s="119"/>
      <c r="E843" s="76" t="s">
        <v>395</v>
      </c>
      <c r="I843" s="97">
        <v>0.64</v>
      </c>
      <c r="J843" s="97"/>
      <c r="K843" s="129"/>
      <c r="L843" s="129"/>
    </row>
    <row r="844" spans="2:12" ht="17.25" customHeight="1" x14ac:dyDescent="0.2">
      <c r="B844" s="119"/>
      <c r="C844" s="119"/>
      <c r="E844" s="80" t="s">
        <v>799</v>
      </c>
      <c r="K844" s="129"/>
      <c r="L844" s="129"/>
    </row>
    <row r="845" spans="2:12" ht="17.25" customHeight="1" x14ac:dyDescent="0.35">
      <c r="B845" s="119"/>
      <c r="C845" s="119"/>
      <c r="E845" s="76" t="s">
        <v>173</v>
      </c>
      <c r="G845" s="83"/>
      <c r="H845" s="83"/>
      <c r="I845" s="83"/>
      <c r="J845" s="83"/>
      <c r="K845" s="132"/>
      <c r="L845" s="132"/>
    </row>
    <row r="846" spans="2:12" ht="17.25" customHeight="1" x14ac:dyDescent="0.35">
      <c r="B846" s="119"/>
      <c r="C846" s="122">
        <v>94</v>
      </c>
      <c r="D846" s="122" t="s">
        <v>800</v>
      </c>
      <c r="G846" s="83"/>
      <c r="H846" s="83"/>
      <c r="I846" s="83"/>
      <c r="J846" s="83"/>
      <c r="K846" s="133">
        <f>J847</f>
        <v>0.49</v>
      </c>
      <c r="L846" s="132"/>
    </row>
    <row r="847" spans="2:12" ht="17.25" customHeight="1" x14ac:dyDescent="0.35">
      <c r="B847" s="119"/>
      <c r="C847" s="119"/>
      <c r="D847" s="76" t="s">
        <v>632</v>
      </c>
      <c r="G847" s="83"/>
      <c r="H847" s="83"/>
      <c r="I847" s="83"/>
      <c r="J847" s="252">
        <v>0.49</v>
      </c>
      <c r="K847" s="132"/>
      <c r="L847" s="132"/>
    </row>
    <row r="848" spans="2:12" ht="17.25" customHeight="1" x14ac:dyDescent="0.2">
      <c r="B848" s="119"/>
      <c r="C848" s="122">
        <v>79</v>
      </c>
      <c r="D848" s="80" t="s">
        <v>134</v>
      </c>
      <c r="G848" s="83"/>
      <c r="H848" s="83"/>
      <c r="I848" s="83"/>
      <c r="J848" s="83"/>
      <c r="K848" s="133"/>
      <c r="L848" s="133">
        <f>J849</f>
        <v>0.49</v>
      </c>
    </row>
    <row r="849" spans="2:12" ht="17.25" customHeight="1" x14ac:dyDescent="0.35">
      <c r="B849" s="119"/>
      <c r="C849" s="123"/>
      <c r="D849" s="76" t="s">
        <v>267</v>
      </c>
      <c r="G849" s="83"/>
      <c r="H849" s="83"/>
      <c r="I849" s="83"/>
      <c r="J849" s="101">
        <f>J847</f>
        <v>0.49</v>
      </c>
      <c r="K849" s="132"/>
      <c r="L849" s="132"/>
    </row>
    <row r="850" spans="2:12" ht="17.25" customHeight="1" thickBot="1" x14ac:dyDescent="0.4">
      <c r="B850" s="119"/>
      <c r="C850" s="119"/>
      <c r="E850" s="80" t="s">
        <v>801</v>
      </c>
      <c r="G850" s="83"/>
      <c r="H850" s="83"/>
      <c r="I850" s="83"/>
      <c r="J850" s="83"/>
      <c r="K850" s="160"/>
      <c r="L850" s="160"/>
    </row>
    <row r="851" spans="2:12" ht="17.25" customHeight="1" x14ac:dyDescent="0.2">
      <c r="B851" s="119"/>
      <c r="C851" s="122"/>
      <c r="D851" s="95"/>
      <c r="F851" s="104" t="s">
        <v>417</v>
      </c>
      <c r="K851" s="129">
        <f>SUM(K805:K850)</f>
        <v>609229.78615819197</v>
      </c>
      <c r="L851" s="129">
        <f>SUM(L805:L850)</f>
        <v>609229.78990819212</v>
      </c>
    </row>
    <row r="852" spans="2:12" ht="17.25" customHeight="1" x14ac:dyDescent="0.2">
      <c r="C852" s="80"/>
      <c r="D852" s="95"/>
      <c r="F852" s="104"/>
      <c r="K852" s="88"/>
      <c r="L852" s="451">
        <v>19</v>
      </c>
    </row>
    <row r="853" spans="2:12" ht="17.25" customHeight="1" x14ac:dyDescent="0.2">
      <c r="C853" s="80"/>
      <c r="D853" s="95"/>
      <c r="F853" s="104"/>
      <c r="K853" s="88"/>
      <c r="L853" s="451"/>
    </row>
    <row r="854" spans="2:12" ht="17.25" customHeight="1" thickBot="1" x14ac:dyDescent="0.25">
      <c r="C854" s="80"/>
      <c r="D854" s="95"/>
      <c r="F854" s="104"/>
      <c r="K854" s="88"/>
      <c r="L854" s="451"/>
    </row>
    <row r="855" spans="2:12" ht="17.25" customHeight="1" thickBot="1" x14ac:dyDescent="0.85">
      <c r="B855" s="136"/>
      <c r="C855" s="144"/>
      <c r="D855" s="137"/>
      <c r="E855" s="137"/>
      <c r="F855" s="137"/>
      <c r="G855" s="138"/>
      <c r="H855" s="138"/>
      <c r="I855" s="138"/>
      <c r="J855" s="138"/>
      <c r="K855" s="139"/>
      <c r="L855" s="145"/>
    </row>
    <row r="856" spans="2:12" ht="17.25" customHeight="1" thickTop="1" x14ac:dyDescent="0.2">
      <c r="B856" s="119"/>
      <c r="C856" s="122"/>
      <c r="D856" s="95"/>
      <c r="F856" s="104" t="s">
        <v>418</v>
      </c>
      <c r="K856" s="129">
        <f>K851</f>
        <v>609229.78615819197</v>
      </c>
      <c r="L856" s="129">
        <f>L851</f>
        <v>609229.78990819212</v>
      </c>
    </row>
    <row r="857" spans="2:12" ht="17.25" customHeight="1" x14ac:dyDescent="0.35">
      <c r="B857" s="119"/>
      <c r="C857" s="119"/>
      <c r="E857" s="76" t="s">
        <v>161</v>
      </c>
      <c r="G857" s="83"/>
      <c r="H857" s="83"/>
      <c r="I857" s="83"/>
      <c r="J857" s="83"/>
      <c r="K857" s="132"/>
      <c r="L857" s="132"/>
    </row>
    <row r="858" spans="2:12" ht="17.25" customHeight="1" x14ac:dyDescent="0.35">
      <c r="B858" s="119"/>
      <c r="C858" s="400">
        <v>64</v>
      </c>
      <c r="D858" s="120" t="s">
        <v>779</v>
      </c>
      <c r="G858" s="83"/>
      <c r="H858" s="83"/>
      <c r="I858" s="83"/>
      <c r="J858" s="83"/>
      <c r="K858" s="133">
        <f>J859</f>
        <v>466.99</v>
      </c>
      <c r="L858" s="132"/>
    </row>
    <row r="859" spans="2:12" ht="17.25" customHeight="1" x14ac:dyDescent="0.35">
      <c r="B859" s="119"/>
      <c r="C859" s="119"/>
      <c r="D859" s="76" t="s">
        <v>590</v>
      </c>
      <c r="G859" s="83"/>
      <c r="H859" s="83"/>
      <c r="I859" s="83"/>
      <c r="J859" s="83">
        <f>I860</f>
        <v>466.99</v>
      </c>
      <c r="K859" s="132"/>
      <c r="L859" s="132"/>
    </row>
    <row r="860" spans="2:12" ht="17.25" customHeight="1" x14ac:dyDescent="0.35">
      <c r="B860" s="119"/>
      <c r="C860" s="119"/>
      <c r="E860" s="76" t="s">
        <v>591</v>
      </c>
      <c r="G860" s="83"/>
      <c r="H860" s="83"/>
      <c r="I860" s="101">
        <v>466.99</v>
      </c>
      <c r="J860" s="252"/>
      <c r="K860" s="132"/>
      <c r="L860" s="132"/>
    </row>
    <row r="861" spans="2:12" ht="17.25" customHeight="1" x14ac:dyDescent="0.35">
      <c r="B861" s="119"/>
      <c r="C861" s="122">
        <v>40</v>
      </c>
      <c r="D861" s="122" t="s">
        <v>56</v>
      </c>
      <c r="E861" s="80"/>
      <c r="G861" s="83"/>
      <c r="H861" s="83"/>
      <c r="I861" s="83"/>
      <c r="J861" s="83"/>
      <c r="K861" s="132"/>
      <c r="L861" s="133">
        <f>J862</f>
        <v>466.99</v>
      </c>
    </row>
    <row r="862" spans="2:12" ht="17.25" customHeight="1" x14ac:dyDescent="0.35">
      <c r="B862" s="119"/>
      <c r="C862" s="120"/>
      <c r="D862" s="76" t="s">
        <v>21</v>
      </c>
      <c r="G862" s="83"/>
      <c r="H862" s="83"/>
      <c r="I862" s="83"/>
      <c r="J862" s="83">
        <f>I863</f>
        <v>466.99</v>
      </c>
      <c r="K862" s="132"/>
      <c r="L862" s="132"/>
    </row>
    <row r="863" spans="2:12" ht="17.25" customHeight="1" x14ac:dyDescent="0.35">
      <c r="B863" s="119"/>
      <c r="C863" s="119"/>
      <c r="D863" s="89"/>
      <c r="E863" s="76" t="s">
        <v>22</v>
      </c>
      <c r="G863" s="83"/>
      <c r="H863" s="83"/>
      <c r="I863" s="83">
        <f>H864</f>
        <v>466.99</v>
      </c>
      <c r="J863" s="327"/>
      <c r="K863" s="132"/>
      <c r="L863" s="132"/>
    </row>
    <row r="864" spans="2:12" ht="17.25" customHeight="1" x14ac:dyDescent="0.35">
      <c r="B864" s="119"/>
      <c r="C864" s="119"/>
      <c r="F864" s="76" t="s">
        <v>392</v>
      </c>
      <c r="G864" s="83"/>
      <c r="H864" s="101">
        <f>I860</f>
        <v>466.99</v>
      </c>
      <c r="I864" s="101"/>
      <c r="J864" s="252"/>
      <c r="K864" s="132"/>
      <c r="L864" s="132"/>
    </row>
    <row r="865" spans="2:12" ht="17.25" customHeight="1" x14ac:dyDescent="0.35">
      <c r="B865" s="119"/>
      <c r="C865" s="119"/>
      <c r="E865" s="80" t="s">
        <v>802</v>
      </c>
      <c r="G865" s="83"/>
      <c r="H865" s="83"/>
      <c r="I865" s="83"/>
      <c r="J865" s="83"/>
      <c r="K865" s="132"/>
      <c r="L865" s="132"/>
    </row>
    <row r="866" spans="2:12" ht="17.25" customHeight="1" x14ac:dyDescent="0.35">
      <c r="B866" s="119"/>
      <c r="C866" s="119"/>
      <c r="E866" s="76" t="s">
        <v>162</v>
      </c>
      <c r="G866" s="83"/>
      <c r="H866" s="83"/>
      <c r="I866" s="83"/>
      <c r="J866" s="83"/>
      <c r="K866" s="132"/>
      <c r="L866" s="132"/>
    </row>
    <row r="867" spans="2:12" ht="17.25" customHeight="1" x14ac:dyDescent="0.2">
      <c r="B867" s="119"/>
      <c r="C867" s="400">
        <v>91</v>
      </c>
      <c r="D867" s="120" t="s">
        <v>758</v>
      </c>
      <c r="E867" s="80"/>
      <c r="F867" s="80"/>
      <c r="G867" s="83"/>
      <c r="H867" s="83"/>
      <c r="I867" s="83"/>
      <c r="J867" s="83"/>
      <c r="K867" s="133">
        <f>J868</f>
        <v>466.99</v>
      </c>
      <c r="L867" s="133"/>
    </row>
    <row r="868" spans="2:12" ht="17.25" customHeight="1" x14ac:dyDescent="0.2">
      <c r="B868" s="119"/>
      <c r="C868" s="125"/>
      <c r="D868" s="76" t="s">
        <v>637</v>
      </c>
      <c r="G868" s="83"/>
      <c r="H868" s="83"/>
      <c r="I868" s="83"/>
      <c r="J868" s="101">
        <f>H864</f>
        <v>466.99</v>
      </c>
      <c r="K868" s="133"/>
      <c r="L868" s="133"/>
    </row>
    <row r="869" spans="2:12" ht="17.25" customHeight="1" x14ac:dyDescent="0.2">
      <c r="B869" s="119"/>
      <c r="C869" s="400">
        <v>79</v>
      </c>
      <c r="D869" s="80" t="s">
        <v>134</v>
      </c>
      <c r="G869" s="83"/>
      <c r="H869" s="83"/>
      <c r="I869" s="83"/>
      <c r="J869" s="83"/>
      <c r="K869" s="133"/>
      <c r="L869" s="133">
        <f>J870</f>
        <v>466.99</v>
      </c>
    </row>
    <row r="870" spans="2:12" ht="17.25" customHeight="1" x14ac:dyDescent="0.35">
      <c r="B870" s="119"/>
      <c r="C870" s="123"/>
      <c r="D870" s="76" t="s">
        <v>267</v>
      </c>
      <c r="G870" s="83"/>
      <c r="H870" s="83"/>
      <c r="I870" s="83"/>
      <c r="J870" s="101">
        <f>J868</f>
        <v>466.99</v>
      </c>
      <c r="K870" s="132"/>
      <c r="L870" s="132"/>
    </row>
    <row r="871" spans="2:12" ht="17.25" customHeight="1" x14ac:dyDescent="0.35">
      <c r="B871" s="119"/>
      <c r="C871" s="119"/>
      <c r="E871" s="80" t="s">
        <v>803</v>
      </c>
      <c r="G871" s="83"/>
      <c r="H871" s="83"/>
      <c r="I871" s="83"/>
      <c r="J871" s="83"/>
      <c r="K871" s="132"/>
      <c r="L871" s="132"/>
    </row>
    <row r="872" spans="2:12" ht="17.25" customHeight="1" x14ac:dyDescent="0.35">
      <c r="B872" s="119"/>
      <c r="C872" s="119"/>
      <c r="E872" s="76" t="s">
        <v>163</v>
      </c>
      <c r="K872" s="130"/>
      <c r="L872" s="130"/>
    </row>
    <row r="873" spans="2:12" ht="17.25" customHeight="1" x14ac:dyDescent="0.2">
      <c r="B873" s="119"/>
      <c r="C873" s="122">
        <v>65</v>
      </c>
      <c r="D873" s="122" t="s">
        <v>757</v>
      </c>
      <c r="K873" s="129">
        <f>J874</f>
        <v>898.30508474576277</v>
      </c>
      <c r="L873" s="129"/>
    </row>
    <row r="874" spans="2:12" ht="17.25" customHeight="1" x14ac:dyDescent="0.2">
      <c r="B874" s="119"/>
      <c r="C874" s="123"/>
      <c r="D874" s="76" t="s">
        <v>260</v>
      </c>
      <c r="J874" s="78">
        <f>I875</f>
        <v>898.30508474576277</v>
      </c>
      <c r="K874" s="129"/>
      <c r="L874" s="129"/>
    </row>
    <row r="875" spans="2:12" ht="17.25" customHeight="1" x14ac:dyDescent="0.2">
      <c r="B875" s="119"/>
      <c r="C875" s="119"/>
      <c r="E875" s="76" t="s">
        <v>341</v>
      </c>
      <c r="I875" s="97">
        <f>1060/1.18</f>
        <v>898.30508474576277</v>
      </c>
      <c r="J875" s="97"/>
      <c r="K875" s="129"/>
      <c r="L875" s="129"/>
    </row>
    <row r="876" spans="2:12" ht="17.25" customHeight="1" x14ac:dyDescent="0.2">
      <c r="B876" s="119"/>
      <c r="C876" s="122">
        <v>40</v>
      </c>
      <c r="D876" s="122" t="s">
        <v>56</v>
      </c>
      <c r="K876" s="129">
        <f>J877</f>
        <v>161.69491525423729</v>
      </c>
      <c r="L876" s="129"/>
    </row>
    <row r="877" spans="2:12" ht="17.25" customHeight="1" x14ac:dyDescent="0.2">
      <c r="B877" s="119"/>
      <c r="C877" s="122"/>
      <c r="D877" s="76" t="s">
        <v>21</v>
      </c>
      <c r="G877" s="77"/>
      <c r="H877" s="77"/>
      <c r="I877" s="77"/>
      <c r="J877" s="78">
        <f>I878+I880</f>
        <v>161.69491525423729</v>
      </c>
      <c r="K877" s="129"/>
      <c r="L877" s="129"/>
    </row>
    <row r="878" spans="2:12" ht="17.25" customHeight="1" x14ac:dyDescent="0.2">
      <c r="B878" s="119"/>
      <c r="C878" s="122"/>
      <c r="E878" s="76" t="s">
        <v>22</v>
      </c>
      <c r="G878" s="77"/>
      <c r="H878" s="77"/>
      <c r="I878" s="77">
        <f>H879</f>
        <v>161.69491525423729</v>
      </c>
      <c r="K878" s="129"/>
      <c r="L878" s="129"/>
    </row>
    <row r="879" spans="2:12" ht="17.25" customHeight="1" x14ac:dyDescent="0.2">
      <c r="B879" s="119"/>
      <c r="C879" s="122"/>
      <c r="F879" s="76" t="s">
        <v>245</v>
      </c>
      <c r="G879" s="77"/>
      <c r="H879" s="97">
        <f>I875*18%</f>
        <v>161.69491525423729</v>
      </c>
      <c r="I879" s="97"/>
      <c r="J879" s="97"/>
      <c r="K879" s="129"/>
      <c r="L879" s="129"/>
    </row>
    <row r="880" spans="2:12" ht="17.25" customHeight="1" x14ac:dyDescent="0.2">
      <c r="B880" s="119"/>
      <c r="C880" s="122">
        <v>42</v>
      </c>
      <c r="D880" s="122" t="s">
        <v>28</v>
      </c>
      <c r="K880" s="129"/>
      <c r="L880" s="129">
        <f>J881</f>
        <v>1060</v>
      </c>
    </row>
    <row r="881" spans="2:12" ht="17.25" customHeight="1" x14ac:dyDescent="0.2">
      <c r="B881" s="119"/>
      <c r="C881" s="122"/>
      <c r="D881" s="76" t="s">
        <v>250</v>
      </c>
      <c r="J881" s="78">
        <f>I882</f>
        <v>1060</v>
      </c>
      <c r="K881" s="129"/>
      <c r="L881" s="129"/>
    </row>
    <row r="882" spans="2:12" ht="17.25" customHeight="1" x14ac:dyDescent="0.2">
      <c r="B882" s="119"/>
      <c r="C882" s="122"/>
      <c r="E882" s="76" t="s">
        <v>29</v>
      </c>
      <c r="I882" s="78">
        <f>H883</f>
        <v>1060</v>
      </c>
      <c r="K882" s="129"/>
      <c r="L882" s="129"/>
    </row>
    <row r="883" spans="2:12" ht="17.25" customHeight="1" x14ac:dyDescent="0.2">
      <c r="B883" s="119"/>
      <c r="C883" s="122"/>
      <c r="F883" s="76" t="s">
        <v>396</v>
      </c>
      <c r="H883" s="97">
        <f>I875+H879</f>
        <v>1060</v>
      </c>
      <c r="I883" s="97"/>
      <c r="J883" s="97"/>
      <c r="K883" s="129"/>
      <c r="L883" s="129"/>
    </row>
    <row r="884" spans="2:12" ht="17.25" customHeight="1" x14ac:dyDescent="0.2">
      <c r="B884" s="119"/>
      <c r="C884" s="119"/>
      <c r="E884" s="80" t="s">
        <v>805</v>
      </c>
      <c r="K884" s="129"/>
      <c r="L884" s="129"/>
    </row>
    <row r="885" spans="2:12" ht="17.25" customHeight="1" x14ac:dyDescent="0.2">
      <c r="B885" s="119"/>
      <c r="C885" s="119"/>
      <c r="E885" s="80" t="s">
        <v>332</v>
      </c>
      <c r="K885" s="129"/>
      <c r="L885" s="129"/>
    </row>
    <row r="886" spans="2:12" ht="17.25" customHeight="1" x14ac:dyDescent="0.35">
      <c r="B886" s="119"/>
      <c r="C886" s="119"/>
      <c r="E886" s="76" t="s">
        <v>164</v>
      </c>
      <c r="K886" s="130"/>
      <c r="L886" s="130"/>
    </row>
    <row r="887" spans="2:12" ht="17.25" customHeight="1" x14ac:dyDescent="0.2">
      <c r="B887" s="119"/>
      <c r="C887" s="400">
        <v>91</v>
      </c>
      <c r="D887" s="120" t="s">
        <v>758</v>
      </c>
      <c r="E887" s="80"/>
      <c r="F887" s="80"/>
      <c r="K887" s="129">
        <f>J888</f>
        <v>898.30508474576277</v>
      </c>
      <c r="L887" s="129"/>
    </row>
    <row r="888" spans="2:12" ht="17.25" customHeight="1" x14ac:dyDescent="0.2">
      <c r="B888" s="119"/>
      <c r="C888" s="123"/>
      <c r="D888" s="76" t="s">
        <v>333</v>
      </c>
      <c r="J888" s="101">
        <f>I875</f>
        <v>898.30508474576277</v>
      </c>
      <c r="K888" s="129"/>
      <c r="L888" s="129"/>
    </row>
    <row r="889" spans="2:12" ht="17.25" customHeight="1" x14ac:dyDescent="0.2">
      <c r="B889" s="119"/>
      <c r="C889" s="122">
        <v>79</v>
      </c>
      <c r="D889" s="122" t="s">
        <v>72</v>
      </c>
      <c r="E889" s="80"/>
      <c r="K889" s="129"/>
      <c r="L889" s="129">
        <f>+K887</f>
        <v>898.30508474576277</v>
      </c>
    </row>
    <row r="890" spans="2:12" ht="17.25" customHeight="1" x14ac:dyDescent="0.2">
      <c r="B890" s="119"/>
      <c r="C890" s="123"/>
      <c r="D890" s="76" t="s">
        <v>267</v>
      </c>
      <c r="J890" s="97">
        <f>J888</f>
        <v>898.30508474576277</v>
      </c>
      <c r="K890" s="129"/>
      <c r="L890" s="129"/>
    </row>
    <row r="891" spans="2:12" ht="17.25" customHeight="1" x14ac:dyDescent="0.2">
      <c r="B891" s="119"/>
      <c r="C891" s="119"/>
      <c r="E891" s="80" t="s">
        <v>806</v>
      </c>
      <c r="K891" s="129"/>
      <c r="L891" s="129"/>
    </row>
    <row r="892" spans="2:12" ht="17.25" customHeight="1" x14ac:dyDescent="0.35">
      <c r="B892" s="119"/>
      <c r="C892" s="119"/>
      <c r="E892" s="76" t="s">
        <v>165</v>
      </c>
      <c r="K892" s="130"/>
      <c r="L892" s="130"/>
    </row>
    <row r="893" spans="2:12" ht="17.25" customHeight="1" x14ac:dyDescent="0.2">
      <c r="B893" s="119"/>
      <c r="C893" s="122">
        <v>65</v>
      </c>
      <c r="D893" s="122" t="s">
        <v>757</v>
      </c>
      <c r="K893" s="129">
        <f>J894</f>
        <v>127.71</v>
      </c>
      <c r="L893" s="129"/>
    </row>
    <row r="894" spans="2:12" ht="17.25" customHeight="1" x14ac:dyDescent="0.2">
      <c r="B894" s="119"/>
      <c r="C894" s="123"/>
      <c r="D894" s="76" t="s">
        <v>260</v>
      </c>
      <c r="J894" s="78">
        <f>I895</f>
        <v>127.71</v>
      </c>
      <c r="K894" s="129"/>
      <c r="L894" s="129"/>
    </row>
    <row r="895" spans="2:12" ht="17.25" customHeight="1" x14ac:dyDescent="0.2">
      <c r="B895" s="119"/>
      <c r="C895" s="119"/>
      <c r="E895" s="76" t="s">
        <v>328</v>
      </c>
      <c r="I895" s="97">
        <v>127.71</v>
      </c>
      <c r="J895" s="97"/>
      <c r="K895" s="129"/>
      <c r="L895" s="129"/>
    </row>
    <row r="896" spans="2:12" ht="17.25" customHeight="1" x14ac:dyDescent="0.2">
      <c r="B896" s="119"/>
      <c r="C896" s="122">
        <v>40</v>
      </c>
      <c r="D896" s="122" t="s">
        <v>56</v>
      </c>
      <c r="K896" s="129">
        <f>J897</f>
        <v>22.987799999999996</v>
      </c>
      <c r="L896" s="129"/>
    </row>
    <row r="897" spans="2:12" ht="17.25" customHeight="1" x14ac:dyDescent="0.2">
      <c r="B897" s="119"/>
      <c r="C897" s="122"/>
      <c r="D897" s="76" t="s">
        <v>21</v>
      </c>
      <c r="G897" s="77"/>
      <c r="H897" s="77"/>
      <c r="I897" s="77"/>
      <c r="J897" s="78">
        <f>I898+I900</f>
        <v>22.987799999999996</v>
      </c>
      <c r="K897" s="129"/>
      <c r="L897" s="129"/>
    </row>
    <row r="898" spans="2:12" ht="17.25" customHeight="1" x14ac:dyDescent="0.2">
      <c r="B898" s="119"/>
      <c r="C898" s="122"/>
      <c r="E898" s="76" t="s">
        <v>22</v>
      </c>
      <c r="G898" s="77"/>
      <c r="H898" s="77"/>
      <c r="I898" s="77">
        <f>H899</f>
        <v>22.987799999999996</v>
      </c>
      <c r="K898" s="129"/>
      <c r="L898" s="129"/>
    </row>
    <row r="899" spans="2:12" ht="17.25" customHeight="1" x14ac:dyDescent="0.2">
      <c r="B899" s="119"/>
      <c r="C899" s="122"/>
      <c r="F899" s="76" t="s">
        <v>245</v>
      </c>
      <c r="G899" s="77"/>
      <c r="H899" s="97">
        <f>I895*18%</f>
        <v>22.987799999999996</v>
      </c>
      <c r="I899" s="97"/>
      <c r="J899" s="97"/>
      <c r="K899" s="129"/>
      <c r="L899" s="129"/>
    </row>
    <row r="900" spans="2:12" ht="17.25" customHeight="1" thickBot="1" x14ac:dyDescent="0.25">
      <c r="B900" s="119"/>
      <c r="C900" s="122">
        <v>42</v>
      </c>
      <c r="D900" s="122" t="s">
        <v>28</v>
      </c>
      <c r="K900" s="141"/>
      <c r="L900" s="141">
        <f>J907</f>
        <v>150.6978</v>
      </c>
    </row>
    <row r="901" spans="2:12" ht="17.25" customHeight="1" x14ac:dyDescent="0.2">
      <c r="B901" s="119"/>
      <c r="C901" s="122"/>
      <c r="D901" s="95"/>
      <c r="F901" s="104" t="s">
        <v>419</v>
      </c>
      <c r="K901" s="129">
        <f>SUM(K856:K900)</f>
        <v>612272.76904293767</v>
      </c>
      <c r="L901" s="129">
        <f>SUM(L856:L900)</f>
        <v>612272.77279293782</v>
      </c>
    </row>
    <row r="902" spans="2:12" ht="17.25" customHeight="1" x14ac:dyDescent="0.2">
      <c r="C902" s="80"/>
      <c r="D902" s="95"/>
      <c r="F902" s="104"/>
      <c r="K902" s="88"/>
      <c r="L902" s="451">
        <v>20</v>
      </c>
    </row>
    <row r="903" spans="2:12" ht="17.25" customHeight="1" x14ac:dyDescent="0.2">
      <c r="C903" s="80"/>
      <c r="D903" s="95"/>
      <c r="F903" s="104"/>
      <c r="K903" s="88"/>
      <c r="L903" s="451"/>
    </row>
    <row r="904" spans="2:12" ht="17.25" customHeight="1" thickBot="1" x14ac:dyDescent="0.25">
      <c r="C904" s="80"/>
      <c r="D904" s="95"/>
      <c r="F904" s="104"/>
      <c r="K904" s="88"/>
      <c r="L904" s="451"/>
    </row>
    <row r="905" spans="2:12" ht="17.25" customHeight="1" thickBot="1" x14ac:dyDescent="0.85">
      <c r="B905" s="136"/>
      <c r="C905" s="144"/>
      <c r="D905" s="137"/>
      <c r="E905" s="137"/>
      <c r="F905" s="137"/>
      <c r="G905" s="138"/>
      <c r="H905" s="138"/>
      <c r="I905" s="138"/>
      <c r="J905" s="138"/>
      <c r="K905" s="139"/>
      <c r="L905" s="145"/>
    </row>
    <row r="906" spans="2:12" ht="17.25" customHeight="1" thickTop="1" x14ac:dyDescent="0.2">
      <c r="B906" s="119"/>
      <c r="C906" s="122"/>
      <c r="D906" s="95"/>
      <c r="F906" s="104" t="s">
        <v>421</v>
      </c>
      <c r="K906" s="129">
        <f>K901</f>
        <v>612272.76904293767</v>
      </c>
      <c r="L906" s="129">
        <f>L901</f>
        <v>612272.77279293782</v>
      </c>
    </row>
    <row r="907" spans="2:12" ht="17.25" customHeight="1" x14ac:dyDescent="0.2">
      <c r="B907" s="119"/>
      <c r="C907" s="122"/>
      <c r="D907" s="76" t="s">
        <v>250</v>
      </c>
      <c r="J907" s="78">
        <f>I908</f>
        <v>150.6978</v>
      </c>
      <c r="K907" s="129"/>
      <c r="L907" s="129"/>
    </row>
    <row r="908" spans="2:12" ht="17.25" customHeight="1" x14ac:dyDescent="0.2">
      <c r="B908" s="119"/>
      <c r="C908" s="122"/>
      <c r="E908" s="76" t="s">
        <v>29</v>
      </c>
      <c r="I908" s="78">
        <f>H909</f>
        <v>150.6978</v>
      </c>
      <c r="K908" s="129"/>
      <c r="L908" s="129"/>
    </row>
    <row r="909" spans="2:12" ht="17.25" customHeight="1" x14ac:dyDescent="0.2">
      <c r="B909" s="119"/>
      <c r="C909" s="122"/>
      <c r="F909" s="76" t="s">
        <v>329</v>
      </c>
      <c r="H909" s="97">
        <f>I895+H899</f>
        <v>150.6978</v>
      </c>
      <c r="I909" s="97"/>
      <c r="J909" s="97"/>
      <c r="K909" s="129"/>
      <c r="L909" s="129"/>
    </row>
    <row r="910" spans="2:12" ht="17.25" customHeight="1" x14ac:dyDescent="0.2">
      <c r="B910" s="119"/>
      <c r="C910" s="119"/>
      <c r="E910" s="80" t="s">
        <v>807</v>
      </c>
      <c r="K910" s="129"/>
      <c r="L910" s="129"/>
    </row>
    <row r="911" spans="2:12" ht="17.25" customHeight="1" x14ac:dyDescent="0.35">
      <c r="B911" s="119"/>
      <c r="C911" s="119"/>
      <c r="E911" s="76" t="s">
        <v>166</v>
      </c>
      <c r="K911" s="130"/>
      <c r="L911" s="130"/>
    </row>
    <row r="912" spans="2:12" ht="17.25" customHeight="1" x14ac:dyDescent="0.2">
      <c r="B912" s="119"/>
      <c r="C912" s="400">
        <v>91</v>
      </c>
      <c r="D912" s="120" t="s">
        <v>758</v>
      </c>
      <c r="E912" s="80"/>
      <c r="F912" s="80"/>
      <c r="K912" s="129">
        <f>J913</f>
        <v>127.71</v>
      </c>
      <c r="L912" s="129"/>
    </row>
    <row r="913" spans="2:12" ht="17.25" customHeight="1" x14ac:dyDescent="0.2">
      <c r="B913" s="119"/>
      <c r="C913" s="123"/>
      <c r="D913" s="76" t="s">
        <v>330</v>
      </c>
      <c r="J913" s="101">
        <f>I895</f>
        <v>127.71</v>
      </c>
      <c r="K913" s="129"/>
      <c r="L913" s="129"/>
    </row>
    <row r="914" spans="2:12" ht="17.25" customHeight="1" x14ac:dyDescent="0.2">
      <c r="B914" s="119"/>
      <c r="C914" s="122">
        <v>79</v>
      </c>
      <c r="D914" s="122" t="s">
        <v>72</v>
      </c>
      <c r="E914" s="80"/>
      <c r="K914" s="129"/>
      <c r="L914" s="129">
        <f>+K912</f>
        <v>127.71</v>
      </c>
    </row>
    <row r="915" spans="2:12" ht="17.25" customHeight="1" x14ac:dyDescent="0.2">
      <c r="B915" s="119"/>
      <c r="C915" s="123"/>
      <c r="D915" s="76" t="s">
        <v>267</v>
      </c>
      <c r="J915" s="97">
        <f>J913</f>
        <v>127.71</v>
      </c>
      <c r="K915" s="129"/>
      <c r="L915" s="129"/>
    </row>
    <row r="916" spans="2:12" ht="17.25" customHeight="1" x14ac:dyDescent="0.2">
      <c r="B916" s="119"/>
      <c r="C916" s="119"/>
      <c r="E916" s="80" t="s">
        <v>808</v>
      </c>
      <c r="K916" s="129"/>
      <c r="L916" s="129"/>
    </row>
    <row r="917" spans="2:12" ht="17.25" customHeight="1" x14ac:dyDescent="0.35">
      <c r="B917" s="119"/>
      <c r="C917" s="119"/>
      <c r="E917" s="76" t="s">
        <v>167</v>
      </c>
      <c r="K917" s="130"/>
      <c r="L917" s="130"/>
    </row>
    <row r="918" spans="2:12" ht="17.25" customHeight="1" x14ac:dyDescent="0.2">
      <c r="B918" s="119"/>
      <c r="C918" s="122">
        <v>65</v>
      </c>
      <c r="D918" s="122" t="s">
        <v>757</v>
      </c>
      <c r="K918" s="129">
        <f>J919</f>
        <v>74</v>
      </c>
      <c r="L918" s="129"/>
    </row>
    <row r="919" spans="2:12" ht="17.25" customHeight="1" x14ac:dyDescent="0.2">
      <c r="B919" s="119"/>
      <c r="C919" s="123"/>
      <c r="D919" s="76" t="s">
        <v>260</v>
      </c>
      <c r="J919" s="78">
        <f>I920</f>
        <v>74</v>
      </c>
      <c r="K919" s="129"/>
      <c r="L919" s="129"/>
    </row>
    <row r="920" spans="2:12" ht="17.25" customHeight="1" x14ac:dyDescent="0.2">
      <c r="B920" s="119"/>
      <c r="C920" s="119"/>
      <c r="E920" s="76" t="s">
        <v>397</v>
      </c>
      <c r="I920" s="97">
        <v>74</v>
      </c>
      <c r="J920" s="97"/>
      <c r="K920" s="129"/>
      <c r="L920" s="129"/>
    </row>
    <row r="921" spans="2:12" ht="17.25" customHeight="1" x14ac:dyDescent="0.2">
      <c r="B921" s="119"/>
      <c r="C921" s="122">
        <v>42</v>
      </c>
      <c r="D921" s="122" t="s">
        <v>28</v>
      </c>
      <c r="K921" s="129"/>
      <c r="L921" s="129">
        <f>J922</f>
        <v>74</v>
      </c>
    </row>
    <row r="922" spans="2:12" ht="17.25" customHeight="1" x14ac:dyDescent="0.2">
      <c r="B922" s="119"/>
      <c r="C922" s="122"/>
      <c r="D922" s="76" t="s">
        <v>250</v>
      </c>
      <c r="J922" s="78">
        <f>I923</f>
        <v>74</v>
      </c>
      <c r="K922" s="129"/>
      <c r="L922" s="129"/>
    </row>
    <row r="923" spans="2:12" ht="17.25" customHeight="1" x14ac:dyDescent="0.2">
      <c r="B923" s="119"/>
      <c r="C923" s="122"/>
      <c r="E923" s="76" t="s">
        <v>29</v>
      </c>
      <c r="I923" s="78">
        <f>H924</f>
        <v>74</v>
      </c>
      <c r="K923" s="129"/>
      <c r="L923" s="129"/>
    </row>
    <row r="924" spans="2:12" ht="17.25" customHeight="1" x14ac:dyDescent="0.2">
      <c r="B924" s="119"/>
      <c r="C924" s="122"/>
      <c r="F924" s="76" t="s">
        <v>323</v>
      </c>
      <c r="H924" s="97">
        <f>I920</f>
        <v>74</v>
      </c>
      <c r="I924" s="97"/>
      <c r="J924" s="97"/>
      <c r="K924" s="129"/>
      <c r="L924" s="129"/>
    </row>
    <row r="925" spans="2:12" ht="17.25" customHeight="1" x14ac:dyDescent="0.2">
      <c r="B925" s="119"/>
      <c r="C925" s="119"/>
      <c r="E925" s="80" t="s">
        <v>809</v>
      </c>
      <c r="K925" s="129"/>
      <c r="L925" s="129"/>
    </row>
    <row r="926" spans="2:12" ht="17.25" customHeight="1" x14ac:dyDescent="0.35">
      <c r="B926" s="119"/>
      <c r="C926" s="119"/>
      <c r="E926" s="76" t="s">
        <v>168</v>
      </c>
      <c r="K926" s="130"/>
      <c r="L926" s="130"/>
    </row>
    <row r="927" spans="2:12" ht="17.25" customHeight="1" x14ac:dyDescent="0.2">
      <c r="B927" s="119"/>
      <c r="C927" s="400">
        <v>91</v>
      </c>
      <c r="D927" s="120" t="s">
        <v>758</v>
      </c>
      <c r="E927" s="80"/>
      <c r="F927" s="80"/>
      <c r="K927" s="129">
        <f>+K918</f>
        <v>74</v>
      </c>
      <c r="L927" s="129"/>
    </row>
    <row r="928" spans="2:12" ht="17.25" customHeight="1" x14ac:dyDescent="0.2">
      <c r="B928" s="119"/>
      <c r="C928" s="123"/>
      <c r="D928" s="76" t="s">
        <v>427</v>
      </c>
      <c r="J928" s="252">
        <f>74</f>
        <v>74</v>
      </c>
      <c r="K928" s="129"/>
      <c r="L928" s="129"/>
    </row>
    <row r="929" spans="2:12" ht="17.25" customHeight="1" x14ac:dyDescent="0.2">
      <c r="B929" s="119"/>
      <c r="C929" s="122">
        <v>79</v>
      </c>
      <c r="D929" s="122" t="s">
        <v>72</v>
      </c>
      <c r="E929" s="80"/>
      <c r="K929" s="129"/>
      <c r="L929" s="129">
        <f>+K927</f>
        <v>74</v>
      </c>
    </row>
    <row r="930" spans="2:12" ht="17.25" customHeight="1" x14ac:dyDescent="0.2">
      <c r="B930" s="119"/>
      <c r="C930" s="123"/>
      <c r="D930" s="76" t="s">
        <v>267</v>
      </c>
      <c r="J930" s="250">
        <f>74</f>
        <v>74</v>
      </c>
      <c r="K930" s="129"/>
      <c r="L930" s="129"/>
    </row>
    <row r="931" spans="2:12" ht="17.25" customHeight="1" x14ac:dyDescent="0.2">
      <c r="B931" s="119"/>
      <c r="C931" s="119"/>
      <c r="E931" s="80" t="s">
        <v>810</v>
      </c>
      <c r="K931" s="129"/>
      <c r="L931" s="129"/>
    </row>
    <row r="932" spans="2:12" ht="17.25" customHeight="1" x14ac:dyDescent="0.2">
      <c r="B932" s="119"/>
      <c r="C932" s="119"/>
      <c r="E932" s="76" t="s">
        <v>169</v>
      </c>
      <c r="K932" s="129"/>
      <c r="L932" s="129"/>
    </row>
    <row r="933" spans="2:12" ht="17.25" customHeight="1" x14ac:dyDescent="0.2">
      <c r="B933" s="119"/>
      <c r="C933" s="122">
        <v>65</v>
      </c>
      <c r="D933" s="122" t="s">
        <v>757</v>
      </c>
      <c r="K933" s="129">
        <f>J934</f>
        <v>232.8</v>
      </c>
      <c r="L933" s="129"/>
    </row>
    <row r="934" spans="2:12" ht="17.25" customHeight="1" x14ac:dyDescent="0.2">
      <c r="B934" s="119"/>
      <c r="C934" s="123"/>
      <c r="D934" s="76" t="s">
        <v>260</v>
      </c>
      <c r="J934" s="78">
        <f>I935</f>
        <v>232.8</v>
      </c>
      <c r="K934" s="129"/>
      <c r="L934" s="129"/>
    </row>
    <row r="935" spans="2:12" ht="17.25" customHeight="1" x14ac:dyDescent="0.2">
      <c r="B935" s="119"/>
      <c r="C935" s="119"/>
      <c r="E935" s="76" t="s">
        <v>327</v>
      </c>
      <c r="I935" s="97">
        <v>232.8</v>
      </c>
      <c r="J935" s="97"/>
      <c r="K935" s="129"/>
      <c r="L935" s="129"/>
    </row>
    <row r="936" spans="2:12" ht="17.25" customHeight="1" x14ac:dyDescent="0.2">
      <c r="B936" s="119"/>
      <c r="C936" s="122">
        <v>42</v>
      </c>
      <c r="D936" s="122" t="s">
        <v>28</v>
      </c>
      <c r="K936" s="129"/>
      <c r="L936" s="129">
        <f>J937</f>
        <v>232.8</v>
      </c>
    </row>
    <row r="937" spans="2:12" ht="17.25" customHeight="1" x14ac:dyDescent="0.2">
      <c r="B937" s="119"/>
      <c r="C937" s="122"/>
      <c r="D937" s="76" t="s">
        <v>250</v>
      </c>
      <c r="J937" s="78">
        <f>I938</f>
        <v>232.8</v>
      </c>
      <c r="K937" s="129"/>
      <c r="L937" s="129"/>
    </row>
    <row r="938" spans="2:12" ht="17.25" customHeight="1" x14ac:dyDescent="0.2">
      <c r="B938" s="119"/>
      <c r="C938" s="122"/>
      <c r="E938" s="76" t="s">
        <v>29</v>
      </c>
      <c r="I938" s="78">
        <f>H939</f>
        <v>232.8</v>
      </c>
      <c r="K938" s="129"/>
      <c r="L938" s="129"/>
    </row>
    <row r="939" spans="2:12" ht="17.25" customHeight="1" x14ac:dyDescent="0.2">
      <c r="B939" s="119"/>
      <c r="C939" s="122"/>
      <c r="F939" s="76" t="s">
        <v>325</v>
      </c>
      <c r="H939" s="97">
        <f>I935</f>
        <v>232.8</v>
      </c>
      <c r="I939" s="97"/>
      <c r="J939" s="97"/>
      <c r="K939" s="129"/>
      <c r="L939" s="129"/>
    </row>
    <row r="940" spans="2:12" ht="17.25" customHeight="1" x14ac:dyDescent="0.2">
      <c r="B940" s="119"/>
      <c r="C940" s="122"/>
      <c r="E940" s="80" t="s">
        <v>811</v>
      </c>
      <c r="K940" s="129"/>
      <c r="L940" s="129"/>
    </row>
    <row r="941" spans="2:12" ht="17.25" customHeight="1" x14ac:dyDescent="0.35">
      <c r="B941" s="119"/>
      <c r="C941" s="119"/>
      <c r="E941" s="76" t="s">
        <v>679</v>
      </c>
      <c r="K941" s="130"/>
      <c r="L941" s="130"/>
    </row>
    <row r="942" spans="2:12" ht="17.25" customHeight="1" x14ac:dyDescent="0.2">
      <c r="B942" s="119"/>
      <c r="C942" s="400">
        <v>91</v>
      </c>
      <c r="D942" s="120" t="s">
        <v>758</v>
      </c>
      <c r="E942" s="80"/>
      <c r="F942" s="80"/>
      <c r="K942" s="129">
        <f>J943</f>
        <v>232.8</v>
      </c>
      <c r="L942" s="129"/>
    </row>
    <row r="943" spans="2:12" ht="17.25" customHeight="1" x14ac:dyDescent="0.2">
      <c r="B943" s="119"/>
      <c r="C943" s="123"/>
      <c r="D943" s="76" t="s">
        <v>326</v>
      </c>
      <c r="J943" s="101">
        <f>I935</f>
        <v>232.8</v>
      </c>
      <c r="K943" s="129"/>
      <c r="L943" s="129"/>
    </row>
    <row r="944" spans="2:12" ht="17.25" customHeight="1" x14ac:dyDescent="0.2">
      <c r="B944" s="119"/>
      <c r="C944" s="122">
        <v>79</v>
      </c>
      <c r="D944" s="122" t="s">
        <v>72</v>
      </c>
      <c r="E944" s="80"/>
      <c r="K944" s="129"/>
      <c r="L944" s="129">
        <f>J945</f>
        <v>232.8</v>
      </c>
    </row>
    <row r="945" spans="2:12" ht="17.25" customHeight="1" x14ac:dyDescent="0.2">
      <c r="B945" s="119"/>
      <c r="C945" s="123"/>
      <c r="D945" s="76" t="s">
        <v>267</v>
      </c>
      <c r="J945" s="97">
        <f>I935</f>
        <v>232.8</v>
      </c>
      <c r="K945" s="129"/>
      <c r="L945" s="129"/>
    </row>
    <row r="946" spans="2:12" ht="17.25" customHeight="1" x14ac:dyDescent="0.2">
      <c r="B946" s="119"/>
      <c r="C946" s="119"/>
      <c r="E946" s="80" t="s">
        <v>812</v>
      </c>
      <c r="K946" s="129"/>
      <c r="L946" s="129"/>
    </row>
    <row r="947" spans="2:12" ht="17.25" customHeight="1" x14ac:dyDescent="0.35">
      <c r="B947" s="119"/>
      <c r="C947" s="119"/>
      <c r="E947" s="76" t="s">
        <v>680</v>
      </c>
      <c r="K947" s="130"/>
      <c r="L947" s="130"/>
    </row>
    <row r="948" spans="2:12" ht="17.25" customHeight="1" x14ac:dyDescent="0.2">
      <c r="B948" s="119"/>
      <c r="C948" s="122">
        <v>42</v>
      </c>
      <c r="D948" s="122" t="s">
        <v>28</v>
      </c>
      <c r="K948" s="129">
        <f>J949</f>
        <v>1517.5</v>
      </c>
      <c r="L948" s="129"/>
    </row>
    <row r="949" spans="2:12" ht="17.25" customHeight="1" x14ac:dyDescent="0.2">
      <c r="B949" s="119"/>
      <c r="C949" s="122"/>
      <c r="D949" s="76" t="s">
        <v>250</v>
      </c>
      <c r="J949" s="78">
        <f>I950</f>
        <v>1517.5</v>
      </c>
      <c r="K949" s="129"/>
      <c r="L949" s="129"/>
    </row>
    <row r="950" spans="2:12" ht="17.25" customHeight="1" thickBot="1" x14ac:dyDescent="0.25">
      <c r="B950" s="119"/>
      <c r="C950" s="122"/>
      <c r="E950" s="76" t="s">
        <v>29</v>
      </c>
      <c r="I950" s="78">
        <f>H957+H958+H959+H960</f>
        <v>1517.5</v>
      </c>
      <c r="K950" s="141"/>
      <c r="L950" s="141"/>
    </row>
    <row r="951" spans="2:12" ht="17.25" customHeight="1" x14ac:dyDescent="0.2">
      <c r="B951" s="119"/>
      <c r="C951" s="122"/>
      <c r="D951" s="95"/>
      <c r="F951" s="104" t="s">
        <v>422</v>
      </c>
      <c r="K951" s="129">
        <f>SUM(K906:K950)</f>
        <v>614531.57904293772</v>
      </c>
      <c r="L951" s="129">
        <f>SUM(L906:L950)</f>
        <v>613014.08279293787</v>
      </c>
    </row>
    <row r="952" spans="2:12" ht="17.25" customHeight="1" x14ac:dyDescent="0.2">
      <c r="C952" s="80"/>
      <c r="D952" s="95"/>
      <c r="F952" s="104"/>
      <c r="K952" s="88"/>
      <c r="L952" s="451">
        <v>21</v>
      </c>
    </row>
    <row r="953" spans="2:12" ht="17.25" customHeight="1" x14ac:dyDescent="0.2">
      <c r="C953" s="80"/>
      <c r="D953" s="95"/>
      <c r="F953" s="104"/>
      <c r="K953" s="88"/>
      <c r="L953" s="451"/>
    </row>
    <row r="954" spans="2:12" ht="17.25" customHeight="1" thickBot="1" x14ac:dyDescent="0.25">
      <c r="C954" s="80"/>
      <c r="D954" s="95"/>
      <c r="F954" s="104"/>
      <c r="K954" s="88"/>
      <c r="L954" s="451"/>
    </row>
    <row r="955" spans="2:12" ht="17.25" customHeight="1" thickBot="1" x14ac:dyDescent="0.85">
      <c r="B955" s="136"/>
      <c r="C955" s="144"/>
      <c r="D955" s="137"/>
      <c r="E955" s="137"/>
      <c r="F955" s="137"/>
      <c r="G955" s="138"/>
      <c r="H955" s="138"/>
      <c r="I955" s="138"/>
      <c r="J955" s="138"/>
      <c r="K955" s="139"/>
      <c r="L955" s="145"/>
    </row>
    <row r="956" spans="2:12" ht="17.25" customHeight="1" thickTop="1" x14ac:dyDescent="0.2">
      <c r="B956" s="119"/>
      <c r="C956" s="122"/>
      <c r="D956" s="95"/>
      <c r="F956" s="104" t="s">
        <v>423</v>
      </c>
      <c r="K956" s="129">
        <f>K951</f>
        <v>614531.57904293772</v>
      </c>
      <c r="L956" s="129">
        <f>L951</f>
        <v>613014.08279293787</v>
      </c>
    </row>
    <row r="957" spans="2:12" ht="17.25" customHeight="1" x14ac:dyDescent="0.35">
      <c r="B957" s="119"/>
      <c r="C957" s="119"/>
      <c r="F957" s="76" t="s">
        <v>323</v>
      </c>
      <c r="H957" s="78">
        <v>74</v>
      </c>
      <c r="K957" s="132"/>
      <c r="L957" s="132"/>
    </row>
    <row r="958" spans="2:12" ht="17.25" customHeight="1" x14ac:dyDescent="0.35">
      <c r="B958" s="119"/>
      <c r="C958" s="119"/>
      <c r="F958" s="76" t="s">
        <v>325</v>
      </c>
      <c r="H958" s="78">
        <v>232.8</v>
      </c>
      <c r="K958" s="132"/>
      <c r="L958" s="132"/>
    </row>
    <row r="959" spans="2:12" ht="17.25" customHeight="1" x14ac:dyDescent="0.35">
      <c r="B959" s="119"/>
      <c r="C959" s="119"/>
      <c r="F959" s="76" t="s">
        <v>329</v>
      </c>
      <c r="H959" s="78">
        <v>150.69999999999999</v>
      </c>
      <c r="K959" s="132"/>
      <c r="L959" s="132"/>
    </row>
    <row r="960" spans="2:12" ht="17.25" customHeight="1" x14ac:dyDescent="0.35">
      <c r="B960" s="119"/>
      <c r="C960" s="119"/>
      <c r="F960" s="76" t="s">
        <v>396</v>
      </c>
      <c r="H960" s="97">
        <v>1060</v>
      </c>
      <c r="I960" s="97"/>
      <c r="J960" s="97"/>
      <c r="K960" s="132"/>
      <c r="L960" s="132"/>
    </row>
    <row r="961" spans="2:16" ht="17.25" customHeight="1" x14ac:dyDescent="0.2">
      <c r="B961" s="119"/>
      <c r="C961" s="400">
        <v>10</v>
      </c>
      <c r="D961" s="120" t="s">
        <v>739</v>
      </c>
      <c r="K961" s="129"/>
      <c r="L961" s="129">
        <f>J962</f>
        <v>1517.5</v>
      </c>
    </row>
    <row r="962" spans="2:16" ht="17.25" customHeight="1" x14ac:dyDescent="0.2">
      <c r="B962" s="119"/>
      <c r="C962" s="121"/>
      <c r="D962" s="95" t="s">
        <v>288</v>
      </c>
      <c r="E962" s="85"/>
      <c r="J962" s="78">
        <f>I963</f>
        <v>1517.5</v>
      </c>
      <c r="K962" s="129"/>
      <c r="L962" s="129"/>
    </row>
    <row r="963" spans="2:16" ht="17.25" customHeight="1" x14ac:dyDescent="0.2">
      <c r="B963" s="119"/>
      <c r="C963" s="121"/>
      <c r="E963" s="76" t="s">
        <v>289</v>
      </c>
      <c r="I963" s="97">
        <f>H957+H958+H959+H960</f>
        <v>1517.5</v>
      </c>
      <c r="J963" s="97"/>
      <c r="K963" s="129"/>
      <c r="L963" s="129"/>
    </row>
    <row r="964" spans="2:16" ht="17.25" customHeight="1" x14ac:dyDescent="0.2">
      <c r="B964" s="119"/>
      <c r="C964" s="119"/>
      <c r="E964" s="80" t="s">
        <v>813</v>
      </c>
      <c r="K964" s="129"/>
      <c r="L964" s="129"/>
    </row>
    <row r="965" spans="2:16" ht="17.25" customHeight="1" x14ac:dyDescent="0.35">
      <c r="B965" s="119"/>
      <c r="C965" s="119"/>
      <c r="E965" s="76" t="s">
        <v>174</v>
      </c>
      <c r="K965" s="130"/>
      <c r="L965" s="130"/>
      <c r="P965" s="104"/>
    </row>
    <row r="966" spans="2:16" ht="17.25" customHeight="1" x14ac:dyDescent="0.2">
      <c r="B966" s="119"/>
      <c r="C966" s="122">
        <v>12</v>
      </c>
      <c r="D966" s="122" t="s">
        <v>44</v>
      </c>
      <c r="K966" s="129">
        <f>J967</f>
        <v>6431</v>
      </c>
      <c r="L966" s="129"/>
    </row>
    <row r="967" spans="2:16" ht="17.25" customHeight="1" x14ac:dyDescent="0.2">
      <c r="B967" s="119"/>
      <c r="C967" s="122"/>
      <c r="D967" s="95" t="s">
        <v>198</v>
      </c>
      <c r="J967" s="78">
        <f>I968</f>
        <v>6431</v>
      </c>
      <c r="K967" s="129"/>
      <c r="L967" s="129"/>
    </row>
    <row r="968" spans="2:16" ht="17.25" customHeight="1" x14ac:dyDescent="0.2">
      <c r="B968" s="119"/>
      <c r="C968" s="122"/>
      <c r="D968" s="95"/>
      <c r="E968" s="76" t="s">
        <v>199</v>
      </c>
      <c r="I968" s="78">
        <f>H969</f>
        <v>6431</v>
      </c>
      <c r="K968" s="129"/>
      <c r="L968" s="129"/>
    </row>
    <row r="969" spans="2:16" ht="17.25" customHeight="1" x14ac:dyDescent="0.2">
      <c r="B969" s="119"/>
      <c r="C969" s="122"/>
      <c r="D969" s="95"/>
      <c r="F969" s="76" t="s">
        <v>398</v>
      </c>
      <c r="H969" s="78">
        <f>G970</f>
        <v>6431</v>
      </c>
      <c r="K969" s="129"/>
      <c r="L969" s="129"/>
    </row>
    <row r="970" spans="2:16" ht="17.25" customHeight="1" x14ac:dyDescent="0.2">
      <c r="B970" s="119"/>
      <c r="C970" s="122"/>
      <c r="D970" s="95"/>
      <c r="F970" s="76" t="s">
        <v>399</v>
      </c>
      <c r="G970" s="97">
        <f>H978+H974</f>
        <v>6431</v>
      </c>
      <c r="H970" s="97"/>
      <c r="I970" s="97"/>
      <c r="J970" s="97"/>
      <c r="K970" s="129"/>
      <c r="L970" s="129"/>
    </row>
    <row r="971" spans="2:16" ht="17.25" customHeight="1" x14ac:dyDescent="0.2">
      <c r="B971" s="119"/>
      <c r="C971" s="122">
        <v>40</v>
      </c>
      <c r="D971" s="122" t="s">
        <v>56</v>
      </c>
      <c r="K971" s="129"/>
      <c r="L971" s="129">
        <f>J972</f>
        <v>981</v>
      </c>
    </row>
    <row r="972" spans="2:16" ht="17.25" customHeight="1" x14ac:dyDescent="0.2">
      <c r="B972" s="119"/>
      <c r="C972" s="122"/>
      <c r="D972" s="76" t="s">
        <v>21</v>
      </c>
      <c r="G972" s="77"/>
      <c r="H972" s="77"/>
      <c r="I972" s="77"/>
      <c r="J972" s="78">
        <f>I973</f>
        <v>981</v>
      </c>
      <c r="K972" s="129"/>
      <c r="L972" s="129"/>
    </row>
    <row r="973" spans="2:16" ht="17.25" customHeight="1" x14ac:dyDescent="0.2">
      <c r="B973" s="119"/>
      <c r="C973" s="122"/>
      <c r="E973" s="76" t="s">
        <v>22</v>
      </c>
      <c r="G973" s="77"/>
      <c r="H973" s="77"/>
      <c r="I973" s="77">
        <f>H974</f>
        <v>981</v>
      </c>
      <c r="K973" s="129"/>
      <c r="L973" s="129"/>
    </row>
    <row r="974" spans="2:16" ht="17.25" customHeight="1" x14ac:dyDescent="0.2">
      <c r="B974" s="119"/>
      <c r="C974" s="122"/>
      <c r="F974" s="76" t="s">
        <v>245</v>
      </c>
      <c r="G974" s="77"/>
      <c r="H974" s="97">
        <f>H978*18%</f>
        <v>981</v>
      </c>
      <c r="I974" s="97"/>
      <c r="J974" s="97"/>
      <c r="K974" s="129"/>
      <c r="L974" s="129"/>
    </row>
    <row r="975" spans="2:16" ht="17.25" customHeight="1" x14ac:dyDescent="0.2">
      <c r="B975" s="119"/>
      <c r="C975" s="400">
        <v>70</v>
      </c>
      <c r="D975" s="120" t="s">
        <v>596</v>
      </c>
      <c r="E975" s="87"/>
      <c r="K975" s="129"/>
      <c r="L975" s="129">
        <f>J976</f>
        <v>5450</v>
      </c>
    </row>
    <row r="976" spans="2:16" ht="17.25" customHeight="1" x14ac:dyDescent="0.2">
      <c r="B976" s="119"/>
      <c r="C976" s="123"/>
      <c r="D976" s="76" t="s">
        <v>400</v>
      </c>
      <c r="J976" s="78">
        <f>I977</f>
        <v>5450</v>
      </c>
      <c r="K976" s="129"/>
      <c r="L976" s="129"/>
    </row>
    <row r="977" spans="2:12" ht="17.25" customHeight="1" x14ac:dyDescent="0.2">
      <c r="B977" s="119"/>
      <c r="C977" s="123"/>
      <c r="E977" s="76" t="s">
        <v>401</v>
      </c>
      <c r="I977" s="78">
        <f>H978</f>
        <v>5450</v>
      </c>
      <c r="K977" s="129"/>
      <c r="L977" s="129"/>
    </row>
    <row r="978" spans="2:12" ht="17.25" customHeight="1" x14ac:dyDescent="0.2">
      <c r="B978" s="119"/>
      <c r="C978" s="123"/>
      <c r="F978" s="76" t="s">
        <v>402</v>
      </c>
      <c r="H978" s="97">
        <f>10900/2</f>
        <v>5450</v>
      </c>
      <c r="I978" s="97"/>
      <c r="J978" s="97"/>
      <c r="K978" s="129"/>
      <c r="L978" s="129"/>
    </row>
    <row r="979" spans="2:12" ht="17.25" customHeight="1" x14ac:dyDescent="0.2">
      <c r="B979" s="119"/>
      <c r="C979" s="119"/>
      <c r="E979" s="103" t="s">
        <v>814</v>
      </c>
      <c r="K979" s="129"/>
      <c r="L979" s="129"/>
    </row>
    <row r="980" spans="2:12" ht="17.25" customHeight="1" x14ac:dyDescent="0.35">
      <c r="B980" s="119"/>
      <c r="C980" s="119"/>
      <c r="E980" s="76" t="s">
        <v>175</v>
      </c>
      <c r="G980" s="83"/>
      <c r="H980" s="83"/>
      <c r="I980" s="83"/>
      <c r="J980" s="83"/>
      <c r="K980" s="132"/>
      <c r="L980" s="132"/>
    </row>
    <row r="981" spans="2:12" ht="17.25" customHeight="1" x14ac:dyDescent="0.2">
      <c r="B981" s="119"/>
      <c r="C981" s="400">
        <v>10</v>
      </c>
      <c r="D981" s="120" t="s">
        <v>739</v>
      </c>
      <c r="K981" s="129"/>
      <c r="L981" s="129">
        <f>J982</f>
        <v>6431</v>
      </c>
    </row>
    <row r="982" spans="2:12" ht="17.25" customHeight="1" x14ac:dyDescent="0.2">
      <c r="B982" s="119"/>
      <c r="C982" s="401"/>
      <c r="D982" s="95" t="s">
        <v>1</v>
      </c>
      <c r="J982" s="97">
        <f>G970</f>
        <v>6431</v>
      </c>
      <c r="K982" s="129"/>
      <c r="L982" s="129"/>
    </row>
    <row r="983" spans="2:12" ht="17.25" customHeight="1" x14ac:dyDescent="0.2">
      <c r="B983" s="119"/>
      <c r="C983" s="400">
        <v>12</v>
      </c>
      <c r="D983" s="122" t="s">
        <v>44</v>
      </c>
      <c r="K983" s="129">
        <f>J984</f>
        <v>6431</v>
      </c>
      <c r="L983" s="129"/>
    </row>
    <row r="984" spans="2:12" ht="17.25" customHeight="1" x14ac:dyDescent="0.2">
      <c r="B984" s="119"/>
      <c r="C984" s="122"/>
      <c r="D984" s="95" t="s">
        <v>198</v>
      </c>
      <c r="J984" s="78">
        <f>I985</f>
        <v>6431</v>
      </c>
      <c r="K984" s="129"/>
      <c r="L984" s="129"/>
    </row>
    <row r="985" spans="2:12" ht="17.25" customHeight="1" x14ac:dyDescent="0.2">
      <c r="B985" s="119"/>
      <c r="C985" s="122"/>
      <c r="D985" s="95"/>
      <c r="E985" s="76" t="s">
        <v>199</v>
      </c>
      <c r="I985" s="78">
        <f>H986</f>
        <v>6431</v>
      </c>
      <c r="K985" s="129"/>
      <c r="L985" s="129"/>
    </row>
    <row r="986" spans="2:12" ht="17.25" customHeight="1" x14ac:dyDescent="0.2">
      <c r="B986" s="119"/>
      <c r="C986" s="122"/>
      <c r="D986" s="95"/>
      <c r="F986" s="76" t="s">
        <v>398</v>
      </c>
      <c r="H986" s="78">
        <f>G987</f>
        <v>6431</v>
      </c>
      <c r="K986" s="129"/>
      <c r="L986" s="129"/>
    </row>
    <row r="987" spans="2:12" ht="17.25" customHeight="1" x14ac:dyDescent="0.2">
      <c r="B987" s="119"/>
      <c r="C987" s="122"/>
      <c r="D987" s="95"/>
      <c r="F987" s="76" t="s">
        <v>399</v>
      </c>
      <c r="G987" s="97">
        <f>G970</f>
        <v>6431</v>
      </c>
      <c r="H987" s="97"/>
      <c r="I987" s="97"/>
      <c r="J987" s="97"/>
      <c r="K987" s="129"/>
      <c r="L987" s="129"/>
    </row>
    <row r="988" spans="2:12" ht="17.25" customHeight="1" x14ac:dyDescent="0.2">
      <c r="B988" s="119"/>
      <c r="C988" s="119"/>
      <c r="E988" s="80" t="s">
        <v>815</v>
      </c>
      <c r="K988" s="129"/>
      <c r="L988" s="129"/>
    </row>
    <row r="989" spans="2:12" ht="17.25" customHeight="1" x14ac:dyDescent="0.35">
      <c r="B989" s="119"/>
      <c r="C989" s="119"/>
      <c r="E989" s="76" t="s">
        <v>176</v>
      </c>
      <c r="K989" s="132"/>
      <c r="L989" s="132"/>
    </row>
    <row r="990" spans="2:12" ht="17.25" customHeight="1" x14ac:dyDescent="0.2">
      <c r="B990" s="119"/>
      <c r="C990" s="400">
        <v>10</v>
      </c>
      <c r="D990" s="120" t="s">
        <v>739</v>
      </c>
      <c r="K990" s="129">
        <f>J991</f>
        <v>6431</v>
      </c>
      <c r="L990" s="129"/>
    </row>
    <row r="991" spans="2:12" ht="17.25" customHeight="1" x14ac:dyDescent="0.2">
      <c r="B991" s="119"/>
      <c r="C991" s="121"/>
      <c r="D991" s="95" t="s">
        <v>195</v>
      </c>
      <c r="J991" s="78">
        <f>I992</f>
        <v>6431</v>
      </c>
      <c r="K991" s="129"/>
      <c r="L991" s="129"/>
    </row>
    <row r="992" spans="2:12" ht="17.25" customHeight="1" x14ac:dyDescent="0.2">
      <c r="B992" s="119"/>
      <c r="C992" s="121"/>
      <c r="D992" s="95"/>
      <c r="E992" s="76" t="s">
        <v>196</v>
      </c>
      <c r="I992" s="78">
        <f>H993</f>
        <v>6431</v>
      </c>
      <c r="K992" s="129"/>
      <c r="L992" s="129"/>
    </row>
    <row r="993" spans="2:12" ht="17.25" customHeight="1" x14ac:dyDescent="0.2">
      <c r="B993" s="119"/>
      <c r="C993" s="121"/>
      <c r="D993" s="95"/>
      <c r="F993" s="76" t="s">
        <v>197</v>
      </c>
      <c r="H993" s="97">
        <f>J982</f>
        <v>6431</v>
      </c>
      <c r="I993" s="97"/>
      <c r="J993" s="97"/>
      <c r="K993" s="129"/>
      <c r="L993" s="129"/>
    </row>
    <row r="994" spans="2:12" ht="17.25" customHeight="1" x14ac:dyDescent="0.2">
      <c r="B994" s="119"/>
      <c r="C994" s="400">
        <v>10</v>
      </c>
      <c r="D994" s="120" t="s">
        <v>739</v>
      </c>
      <c r="K994" s="129"/>
      <c r="L994" s="129">
        <f>J995</f>
        <v>6431</v>
      </c>
    </row>
    <row r="995" spans="2:12" ht="17.25" customHeight="1" x14ac:dyDescent="0.2">
      <c r="B995" s="119"/>
      <c r="C995" s="121"/>
      <c r="D995" s="95" t="s">
        <v>1</v>
      </c>
      <c r="J995" s="97">
        <f>H993</f>
        <v>6431</v>
      </c>
      <c r="K995" s="129"/>
      <c r="L995" s="129"/>
    </row>
    <row r="996" spans="2:12" ht="17.25" customHeight="1" x14ac:dyDescent="0.2">
      <c r="B996" s="119"/>
      <c r="C996" s="119"/>
      <c r="E996" s="80" t="s">
        <v>816</v>
      </c>
      <c r="K996" s="129"/>
      <c r="L996" s="129"/>
    </row>
    <row r="997" spans="2:12" ht="17.25" customHeight="1" x14ac:dyDescent="0.35">
      <c r="B997" s="119"/>
      <c r="C997" s="119"/>
      <c r="E997" s="76" t="s">
        <v>177</v>
      </c>
      <c r="K997" s="132"/>
      <c r="L997" s="132"/>
    </row>
    <row r="998" spans="2:12" ht="17.25" customHeight="1" x14ac:dyDescent="0.2">
      <c r="B998" s="119"/>
      <c r="C998" s="122">
        <v>49</v>
      </c>
      <c r="D998" s="122" t="s">
        <v>774</v>
      </c>
      <c r="K998" s="129">
        <f>J999</f>
        <v>5450</v>
      </c>
      <c r="L998" s="129"/>
    </row>
    <row r="999" spans="2:12" ht="17.25" customHeight="1" x14ac:dyDescent="0.2">
      <c r="B999" s="119"/>
      <c r="C999" s="123"/>
      <c r="D999" s="76" t="s">
        <v>373</v>
      </c>
      <c r="E999" s="85"/>
      <c r="J999" s="97">
        <f>10900/2</f>
        <v>5450</v>
      </c>
      <c r="K999" s="129"/>
      <c r="L999" s="129"/>
    </row>
    <row r="1000" spans="2:12" ht="17.25" customHeight="1" thickBot="1" x14ac:dyDescent="0.25">
      <c r="B1000" s="119"/>
      <c r="C1000" s="400">
        <v>70</v>
      </c>
      <c r="D1000" s="120" t="s">
        <v>596</v>
      </c>
      <c r="E1000" s="87"/>
      <c r="K1000" s="141"/>
      <c r="L1000" s="141">
        <f>J1007</f>
        <v>5450</v>
      </c>
    </row>
    <row r="1001" spans="2:12" ht="17.25" customHeight="1" x14ac:dyDescent="0.2">
      <c r="B1001" s="119"/>
      <c r="C1001" s="122"/>
      <c r="D1001" s="95"/>
      <c r="F1001" s="104" t="s">
        <v>424</v>
      </c>
      <c r="K1001" s="129">
        <f>SUM(K956:K1000)</f>
        <v>639274.57904293772</v>
      </c>
      <c r="L1001" s="129">
        <f>SUM(L956:L1000)</f>
        <v>639274.58279293787</v>
      </c>
    </row>
    <row r="1002" spans="2:12" ht="17.25" customHeight="1" x14ac:dyDescent="0.2">
      <c r="C1002" s="80"/>
      <c r="D1002" s="95"/>
      <c r="F1002" s="104"/>
      <c r="K1002" s="88"/>
      <c r="L1002" s="451">
        <v>22</v>
      </c>
    </row>
    <row r="1003" spans="2:12" ht="21.75" customHeight="1" x14ac:dyDescent="0.2">
      <c r="C1003" s="80"/>
      <c r="D1003" s="95"/>
      <c r="F1003" s="104"/>
      <c r="K1003" s="88"/>
      <c r="L1003" s="451"/>
    </row>
    <row r="1004" spans="2:12" ht="15.75" customHeight="1" thickBot="1" x14ac:dyDescent="0.25">
      <c r="C1004" s="80"/>
      <c r="D1004" s="95"/>
      <c r="F1004" s="104"/>
      <c r="K1004" s="88"/>
      <c r="L1004" s="451"/>
    </row>
    <row r="1005" spans="2:12" ht="17.25" customHeight="1" thickBot="1" x14ac:dyDescent="0.85">
      <c r="B1005" s="136"/>
      <c r="C1005" s="144"/>
      <c r="D1005" s="137"/>
      <c r="E1005" s="137"/>
      <c r="F1005" s="137"/>
      <c r="G1005" s="138"/>
      <c r="H1005" s="138"/>
      <c r="I1005" s="138"/>
      <c r="J1005" s="138"/>
      <c r="K1005" s="139"/>
      <c r="L1005" s="145"/>
    </row>
    <row r="1006" spans="2:12" ht="17.25" customHeight="1" thickTop="1" x14ac:dyDescent="0.2">
      <c r="B1006" s="119"/>
      <c r="C1006" s="122"/>
      <c r="D1006" s="95"/>
      <c r="F1006" s="104" t="s">
        <v>420</v>
      </c>
      <c r="K1006" s="129">
        <f>K1001</f>
        <v>639274.57904293772</v>
      </c>
      <c r="L1006" s="129">
        <f>L1001</f>
        <v>639274.58279293787</v>
      </c>
    </row>
    <row r="1007" spans="2:12" ht="17.25" customHeight="1" x14ac:dyDescent="0.2">
      <c r="B1007" s="119"/>
      <c r="C1007" s="123"/>
      <c r="D1007" s="76" t="s">
        <v>400</v>
      </c>
      <c r="J1007" s="78">
        <f>I1008</f>
        <v>5450</v>
      </c>
      <c r="K1007" s="129"/>
      <c r="L1007" s="129"/>
    </row>
    <row r="1008" spans="2:12" ht="17.25" customHeight="1" x14ac:dyDescent="0.2">
      <c r="B1008" s="119"/>
      <c r="C1008" s="123"/>
      <c r="E1008" s="76" t="s">
        <v>401</v>
      </c>
      <c r="I1008" s="78">
        <f>H1009</f>
        <v>5450</v>
      </c>
      <c r="K1008" s="129"/>
      <c r="L1008" s="129"/>
    </row>
    <row r="1009" spans="2:18" ht="17.25" customHeight="1" x14ac:dyDescent="0.2">
      <c r="B1009" s="119"/>
      <c r="C1009" s="123"/>
      <c r="F1009" s="76" t="s">
        <v>402</v>
      </c>
      <c r="H1009" s="97">
        <f>10900/2</f>
        <v>5450</v>
      </c>
      <c r="I1009" s="97"/>
      <c r="J1009" s="97"/>
      <c r="K1009" s="129"/>
      <c r="L1009" s="129"/>
    </row>
    <row r="1010" spans="2:18" ht="17.25" customHeight="1" x14ac:dyDescent="0.2">
      <c r="B1010" s="119"/>
      <c r="C1010" s="119"/>
      <c r="E1010" s="80" t="s">
        <v>817</v>
      </c>
      <c r="K1010" s="129"/>
      <c r="L1010" s="129"/>
    </row>
    <row r="1011" spans="2:18" ht="17.25" customHeight="1" x14ac:dyDescent="0.2">
      <c r="B1011" s="119"/>
      <c r="C1011" s="119"/>
      <c r="E1011" s="80" t="s">
        <v>633</v>
      </c>
      <c r="K1011" s="129"/>
      <c r="L1011" s="129"/>
    </row>
    <row r="1012" spans="2:18" s="421" customFormat="1" ht="17.25" customHeight="1" x14ac:dyDescent="0.35">
      <c r="B1012" s="419"/>
      <c r="C1012" s="419"/>
      <c r="E1012" s="421" t="s">
        <v>181</v>
      </c>
      <c r="G1012" s="422"/>
      <c r="H1012" s="422"/>
      <c r="I1012" s="422"/>
      <c r="J1012" s="422"/>
      <c r="K1012" s="426"/>
      <c r="L1012" s="426"/>
      <c r="N1012" s="450">
        <v>47</v>
      </c>
      <c r="O1012" s="421">
        <v>122</v>
      </c>
      <c r="Q1012" s="428">
        <v>6431</v>
      </c>
    </row>
    <row r="1013" spans="2:18" ht="17.25" customHeight="1" x14ac:dyDescent="0.2">
      <c r="B1013" s="119"/>
      <c r="C1013" s="122">
        <v>12</v>
      </c>
      <c r="D1013" s="122" t="s">
        <v>44</v>
      </c>
      <c r="G1013" s="83"/>
      <c r="H1013" s="83"/>
      <c r="I1013" s="83"/>
      <c r="J1013" s="83"/>
      <c r="K1013" s="134">
        <f>J1014</f>
        <v>6431</v>
      </c>
      <c r="L1013" s="134"/>
      <c r="M1013" s="78"/>
      <c r="N1013" s="450"/>
      <c r="P1013" s="153">
        <v>40</v>
      </c>
      <c r="Q1013" s="77">
        <v>981</v>
      </c>
    </row>
    <row r="1014" spans="2:18" ht="17.25" customHeight="1" x14ac:dyDescent="0.2">
      <c r="B1014" s="119"/>
      <c r="C1014" s="123"/>
      <c r="D1014" s="76" t="s">
        <v>371</v>
      </c>
      <c r="G1014" s="83"/>
      <c r="H1014" s="83"/>
      <c r="I1014" s="83"/>
      <c r="J1014" s="83">
        <f>I1015</f>
        <v>6431</v>
      </c>
      <c r="K1014" s="134"/>
      <c r="L1014" s="134"/>
      <c r="M1014" s="78"/>
      <c r="N1014" s="450"/>
      <c r="P1014" s="91">
        <v>49</v>
      </c>
      <c r="Q1014" s="77">
        <v>5450</v>
      </c>
    </row>
    <row r="1015" spans="2:18" ht="17.25" customHeight="1" x14ac:dyDescent="0.2">
      <c r="B1015" s="119"/>
      <c r="C1015" s="119"/>
      <c r="E1015" s="76" t="s">
        <v>372</v>
      </c>
      <c r="G1015" s="83"/>
      <c r="H1015" s="83"/>
      <c r="I1015" s="101">
        <v>6431</v>
      </c>
      <c r="J1015" s="101"/>
      <c r="K1015" s="134"/>
      <c r="L1015" s="134"/>
      <c r="M1015" s="78"/>
      <c r="N1015" s="154"/>
      <c r="Q1015" s="77"/>
    </row>
    <row r="1016" spans="2:18" ht="17.25" customHeight="1" x14ac:dyDescent="0.2">
      <c r="B1016" s="119"/>
      <c r="C1016" s="400">
        <v>10</v>
      </c>
      <c r="D1016" s="120" t="s">
        <v>739</v>
      </c>
      <c r="G1016" s="83"/>
      <c r="H1016" s="83"/>
      <c r="I1016" s="83"/>
      <c r="J1016" s="83"/>
      <c r="K1016" s="134"/>
      <c r="L1016" s="134">
        <f>J1017</f>
        <v>6431</v>
      </c>
      <c r="M1016" s="78"/>
      <c r="N1016" s="450">
        <v>48</v>
      </c>
      <c r="O1016" s="152">
        <v>10</v>
      </c>
      <c r="P1016" s="152"/>
      <c r="Q1016" s="77">
        <v>6431</v>
      </c>
    </row>
    <row r="1017" spans="2:18" ht="17.25" customHeight="1" x14ac:dyDescent="0.2">
      <c r="B1017" s="119"/>
      <c r="C1017" s="121"/>
      <c r="D1017" s="95" t="s">
        <v>1</v>
      </c>
      <c r="G1017" s="83"/>
      <c r="H1017" s="83"/>
      <c r="I1017" s="83"/>
      <c r="J1017" s="101">
        <v>6431</v>
      </c>
      <c r="K1017" s="134"/>
      <c r="L1017" s="134"/>
      <c r="M1017" s="78"/>
      <c r="N1017" s="450"/>
      <c r="O1017" s="152"/>
      <c r="P1017" s="152">
        <v>122</v>
      </c>
      <c r="Q1017" s="77">
        <v>6431</v>
      </c>
    </row>
    <row r="1018" spans="2:18" ht="17.25" customHeight="1" x14ac:dyDescent="0.2">
      <c r="B1018" s="119"/>
      <c r="C1018" s="122">
        <v>12</v>
      </c>
      <c r="D1018" s="122" t="s">
        <v>44</v>
      </c>
      <c r="G1018" s="83"/>
      <c r="H1018" s="83"/>
      <c r="I1018" s="83"/>
      <c r="J1018" s="83"/>
      <c r="K1018" s="134">
        <f>J1019</f>
        <v>6431</v>
      </c>
      <c r="L1018" s="134"/>
      <c r="M1018" s="78"/>
      <c r="Q1018" s="77"/>
    </row>
    <row r="1019" spans="2:18" ht="17.25" customHeight="1" x14ac:dyDescent="0.2">
      <c r="B1019" s="119"/>
      <c r="C1019" s="122"/>
      <c r="D1019" s="95" t="s">
        <v>198</v>
      </c>
      <c r="G1019" s="83"/>
      <c r="H1019" s="83"/>
      <c r="I1019" s="83"/>
      <c r="J1019" s="83">
        <f>I1020</f>
        <v>6431</v>
      </c>
      <c r="K1019" s="134"/>
      <c r="L1019" s="134"/>
      <c r="M1019" s="78"/>
      <c r="N1019" s="450">
        <v>74</v>
      </c>
      <c r="O1019" s="91">
        <v>49</v>
      </c>
      <c r="Q1019" s="77">
        <v>5450</v>
      </c>
    </row>
    <row r="1020" spans="2:18" ht="17.25" customHeight="1" x14ac:dyDescent="0.2">
      <c r="B1020" s="119"/>
      <c r="C1020" s="122"/>
      <c r="D1020" s="95"/>
      <c r="E1020" s="76" t="s">
        <v>199</v>
      </c>
      <c r="G1020" s="83"/>
      <c r="H1020" s="83"/>
      <c r="I1020" s="83">
        <f>H1021</f>
        <v>6431</v>
      </c>
      <c r="J1020" s="83"/>
      <c r="K1020" s="134"/>
      <c r="L1020" s="134"/>
      <c r="M1020" s="78"/>
      <c r="N1020" s="450"/>
      <c r="P1020" s="153">
        <v>70</v>
      </c>
      <c r="Q1020" s="77">
        <v>5450</v>
      </c>
    </row>
    <row r="1021" spans="2:18" ht="17.25" customHeight="1" x14ac:dyDescent="0.2">
      <c r="B1021" s="119"/>
      <c r="C1021" s="122"/>
      <c r="D1021" s="95"/>
      <c r="F1021" s="76" t="s">
        <v>398</v>
      </c>
      <c r="G1021" s="83"/>
      <c r="H1021" s="83">
        <f>G1022</f>
        <v>6431</v>
      </c>
      <c r="I1021" s="83"/>
      <c r="J1021" s="83"/>
      <c r="K1021" s="134"/>
      <c r="L1021" s="134"/>
      <c r="M1021" s="83"/>
      <c r="Q1021" s="77"/>
    </row>
    <row r="1022" spans="2:18" ht="17.25" customHeight="1" x14ac:dyDescent="0.2">
      <c r="B1022" s="119"/>
      <c r="C1022" s="122"/>
      <c r="D1022" s="95"/>
      <c r="F1022" s="76" t="s">
        <v>406</v>
      </c>
      <c r="G1022" s="101">
        <v>6431</v>
      </c>
      <c r="H1022" s="101"/>
      <c r="I1022" s="101"/>
      <c r="J1022" s="101"/>
      <c r="K1022" s="134"/>
      <c r="L1022" s="134"/>
      <c r="M1022" s="83"/>
      <c r="N1022" s="450" t="s">
        <v>403</v>
      </c>
      <c r="O1022" s="155">
        <v>122</v>
      </c>
      <c r="P1022" s="152"/>
      <c r="Q1022" s="77">
        <v>6431</v>
      </c>
      <c r="R1022" s="76" t="s">
        <v>404</v>
      </c>
    </row>
    <row r="1023" spans="2:18" ht="17.25" customHeight="1" x14ac:dyDescent="0.2">
      <c r="B1023" s="119"/>
      <c r="C1023" s="122">
        <v>12</v>
      </c>
      <c r="D1023" s="122" t="s">
        <v>44</v>
      </c>
      <c r="G1023" s="83"/>
      <c r="H1023" s="83"/>
      <c r="I1023" s="83"/>
      <c r="J1023" s="83"/>
      <c r="K1023" s="134"/>
      <c r="L1023" s="134">
        <f>J1024</f>
        <v>6431</v>
      </c>
      <c r="M1023" s="83"/>
      <c r="N1023" s="450"/>
      <c r="O1023" s="152"/>
      <c r="P1023" s="92">
        <v>10</v>
      </c>
      <c r="Q1023" s="77">
        <v>6431</v>
      </c>
      <c r="R1023" s="76" t="s">
        <v>405</v>
      </c>
    </row>
    <row r="1024" spans="2:18" ht="17.25" customHeight="1" x14ac:dyDescent="0.2">
      <c r="B1024" s="119"/>
      <c r="C1024" s="123"/>
      <c r="D1024" s="76" t="s">
        <v>371</v>
      </c>
      <c r="G1024" s="83"/>
      <c r="H1024" s="83"/>
      <c r="I1024" s="83"/>
      <c r="J1024" s="83">
        <f>I1025</f>
        <v>6431</v>
      </c>
      <c r="K1024" s="134"/>
      <c r="L1024" s="134"/>
      <c r="M1024" s="83"/>
      <c r="N1024" s="450" t="s">
        <v>403</v>
      </c>
      <c r="O1024" s="91">
        <v>121</v>
      </c>
      <c r="P1024" s="153"/>
      <c r="Q1024" s="77">
        <v>6431</v>
      </c>
    </row>
    <row r="1025" spans="2:18" ht="17.25" customHeight="1" x14ac:dyDescent="0.2">
      <c r="B1025" s="119"/>
      <c r="C1025" s="119"/>
      <c r="E1025" s="76" t="s">
        <v>372</v>
      </c>
      <c r="G1025" s="83"/>
      <c r="H1025" s="83"/>
      <c r="I1025" s="101">
        <v>6431</v>
      </c>
      <c r="J1025" s="101"/>
      <c r="K1025" s="134"/>
      <c r="L1025" s="134"/>
      <c r="M1025" s="83"/>
      <c r="N1025" s="450"/>
      <c r="O1025" s="153"/>
      <c r="P1025" s="92">
        <v>122</v>
      </c>
      <c r="Q1025" s="77">
        <v>6431</v>
      </c>
      <c r="R1025" s="76" t="s">
        <v>404</v>
      </c>
    </row>
    <row r="1026" spans="2:18" ht="17.25" customHeight="1" x14ac:dyDescent="0.2">
      <c r="B1026" s="119"/>
      <c r="C1026" s="400">
        <v>10</v>
      </c>
      <c r="D1026" s="120" t="s">
        <v>739</v>
      </c>
      <c r="G1026" s="83"/>
      <c r="H1026" s="83"/>
      <c r="I1026" s="83"/>
      <c r="J1026" s="83"/>
      <c r="K1026" s="134">
        <f>J1027</f>
        <v>6431</v>
      </c>
      <c r="L1026" s="134"/>
      <c r="M1026" s="83"/>
      <c r="N1026" s="450" t="s">
        <v>403</v>
      </c>
      <c r="O1026" s="92">
        <v>10</v>
      </c>
      <c r="Q1026" s="77">
        <v>6431</v>
      </c>
      <c r="R1026" s="76" t="s">
        <v>405</v>
      </c>
    </row>
    <row r="1027" spans="2:18" ht="17.25" customHeight="1" x14ac:dyDescent="0.2">
      <c r="B1027" s="119"/>
      <c r="C1027" s="121"/>
      <c r="D1027" s="95" t="s">
        <v>1</v>
      </c>
      <c r="G1027" s="83"/>
      <c r="H1027" s="83"/>
      <c r="I1027" s="83"/>
      <c r="J1027" s="101">
        <v>6431</v>
      </c>
      <c r="K1027" s="134"/>
      <c r="L1027" s="134"/>
      <c r="M1027" s="83"/>
      <c r="N1027" s="450"/>
      <c r="P1027" s="155">
        <v>121</v>
      </c>
      <c r="Q1027" s="77">
        <v>6431</v>
      </c>
    </row>
    <row r="1028" spans="2:18" ht="17.25" customHeight="1" x14ac:dyDescent="0.2">
      <c r="B1028" s="119"/>
      <c r="C1028" s="122">
        <v>12</v>
      </c>
      <c r="D1028" s="122" t="s">
        <v>44</v>
      </c>
      <c r="G1028" s="83"/>
      <c r="H1028" s="83"/>
      <c r="I1028" s="83"/>
      <c r="J1028" s="83"/>
      <c r="K1028" s="134"/>
      <c r="L1028" s="134">
        <f>J1029</f>
        <v>6431</v>
      </c>
      <c r="M1028" s="83"/>
    </row>
    <row r="1029" spans="2:18" ht="17.25" customHeight="1" x14ac:dyDescent="0.2">
      <c r="B1029" s="119"/>
      <c r="C1029" s="122"/>
      <c r="D1029" s="95" t="s">
        <v>198</v>
      </c>
      <c r="G1029" s="83"/>
      <c r="H1029" s="83"/>
      <c r="I1029" s="83"/>
      <c r="J1029" s="83">
        <f>I1030</f>
        <v>6431</v>
      </c>
      <c r="K1029" s="134"/>
      <c r="L1029" s="134"/>
      <c r="M1029" s="83"/>
    </row>
    <row r="1030" spans="2:18" ht="17.25" customHeight="1" x14ac:dyDescent="0.2">
      <c r="B1030" s="119"/>
      <c r="C1030" s="122"/>
      <c r="D1030" s="95"/>
      <c r="E1030" s="76" t="s">
        <v>199</v>
      </c>
      <c r="G1030" s="83"/>
      <c r="H1030" s="83"/>
      <c r="I1030" s="83">
        <f>H1031</f>
        <v>6431</v>
      </c>
      <c r="J1030" s="83"/>
      <c r="K1030" s="134"/>
      <c r="L1030" s="134"/>
      <c r="M1030" s="83"/>
    </row>
    <row r="1031" spans="2:18" ht="17.25" customHeight="1" x14ac:dyDescent="0.2">
      <c r="B1031" s="119"/>
      <c r="C1031" s="122"/>
      <c r="D1031" s="95"/>
      <c r="F1031" s="76" t="s">
        <v>398</v>
      </c>
      <c r="G1031" s="83"/>
      <c r="H1031" s="83">
        <f>G1032</f>
        <v>6431</v>
      </c>
      <c r="I1031" s="83"/>
      <c r="J1031" s="83"/>
      <c r="K1031" s="134"/>
      <c r="L1031" s="134"/>
      <c r="M1031" s="83"/>
    </row>
    <row r="1032" spans="2:18" ht="17.25" customHeight="1" x14ac:dyDescent="0.2">
      <c r="B1032" s="119"/>
      <c r="C1032" s="122"/>
      <c r="D1032" s="95"/>
      <c r="F1032" s="76" t="s">
        <v>406</v>
      </c>
      <c r="G1032" s="101">
        <v>6431</v>
      </c>
      <c r="H1032" s="101"/>
      <c r="I1032" s="101"/>
      <c r="J1032" s="101"/>
      <c r="K1032" s="134"/>
      <c r="L1032" s="134"/>
      <c r="M1032" s="83"/>
    </row>
    <row r="1033" spans="2:18" ht="17.25" customHeight="1" x14ac:dyDescent="0.2">
      <c r="B1033" s="119"/>
      <c r="C1033" s="122"/>
      <c r="D1033" s="95"/>
      <c r="E1033" s="80" t="s">
        <v>818</v>
      </c>
      <c r="G1033" s="83"/>
      <c r="H1033" s="83"/>
      <c r="I1033" s="83"/>
      <c r="J1033" s="83"/>
      <c r="K1033" s="134"/>
      <c r="L1033" s="134"/>
      <c r="M1033" s="83"/>
    </row>
    <row r="1034" spans="2:18" ht="17.25" customHeight="1" x14ac:dyDescent="0.2">
      <c r="B1034" s="119"/>
      <c r="C1034" s="122"/>
      <c r="D1034" s="95"/>
      <c r="E1034" s="80" t="s">
        <v>407</v>
      </c>
      <c r="G1034" s="83"/>
      <c r="H1034" s="83"/>
      <c r="I1034" s="83"/>
      <c r="J1034" s="83"/>
      <c r="K1034" s="134"/>
      <c r="L1034" s="134"/>
      <c r="M1034" s="83"/>
    </row>
    <row r="1035" spans="2:18" ht="17.25" customHeight="1" x14ac:dyDescent="0.35">
      <c r="B1035" s="119"/>
      <c r="C1035" s="119"/>
      <c r="E1035" s="76" t="s">
        <v>183</v>
      </c>
      <c r="G1035" s="83"/>
      <c r="H1035" s="83"/>
      <c r="I1035" s="83"/>
      <c r="J1035" s="83"/>
      <c r="K1035" s="132"/>
      <c r="L1035" s="132"/>
    </row>
    <row r="1036" spans="2:18" ht="17.25" customHeight="1" x14ac:dyDescent="0.35">
      <c r="B1036" s="119"/>
      <c r="C1036" s="415">
        <v>62</v>
      </c>
      <c r="D1036" s="126" t="s">
        <v>754</v>
      </c>
      <c r="E1036" s="149"/>
      <c r="F1036" s="149"/>
      <c r="G1036" s="105"/>
      <c r="H1036" s="114"/>
      <c r="I1036" s="115"/>
      <c r="J1036" s="83"/>
      <c r="K1036" s="133">
        <f>J1037+J1046+J1049+J1044</f>
        <v>20213.43</v>
      </c>
      <c r="L1036" s="132"/>
    </row>
    <row r="1037" spans="2:18" ht="17.25" customHeight="1" x14ac:dyDescent="0.35">
      <c r="B1037" s="119"/>
      <c r="C1037" s="127"/>
      <c r="D1037" s="112" t="s">
        <v>301</v>
      </c>
      <c r="E1037" s="149"/>
      <c r="F1037" s="149"/>
      <c r="G1037" s="116"/>
      <c r="H1037" s="115"/>
      <c r="I1037" s="115"/>
      <c r="J1037" s="83">
        <f>I1038+I1039+I1042</f>
        <v>15570.079999999998</v>
      </c>
      <c r="K1037" s="132"/>
      <c r="L1037" s="132"/>
    </row>
    <row r="1038" spans="2:18" ht="17.25" customHeight="1" x14ac:dyDescent="0.35">
      <c r="B1038" s="119"/>
      <c r="C1038" s="127"/>
      <c r="E1038" s="112" t="s">
        <v>305</v>
      </c>
      <c r="G1038" s="105"/>
      <c r="H1038" s="115"/>
      <c r="I1038" s="149">
        <v>12775.21</v>
      </c>
      <c r="J1038" s="83"/>
      <c r="K1038" s="132"/>
      <c r="L1038" s="132"/>
    </row>
    <row r="1039" spans="2:18" ht="17.25" customHeight="1" x14ac:dyDescent="0.35">
      <c r="B1039" s="119"/>
      <c r="C1039" s="127"/>
      <c r="E1039" s="112" t="s">
        <v>306</v>
      </c>
      <c r="G1039" s="105"/>
      <c r="H1039" s="115"/>
      <c r="I1039" s="149">
        <f>H1040+H1041</f>
        <v>1886.6499999999999</v>
      </c>
      <c r="J1039" s="83"/>
      <c r="K1039" s="132"/>
      <c r="L1039" s="132"/>
    </row>
    <row r="1040" spans="2:18" ht="17.25" customHeight="1" x14ac:dyDescent="0.35">
      <c r="B1040" s="119"/>
      <c r="C1040" s="127"/>
      <c r="F1040" s="112" t="s">
        <v>307</v>
      </c>
      <c r="G1040" s="105"/>
      <c r="H1040" s="417">
        <v>1779.86</v>
      </c>
      <c r="I1040" s="115"/>
      <c r="J1040" s="83"/>
      <c r="K1040" s="132"/>
      <c r="L1040" s="132"/>
    </row>
    <row r="1041" spans="2:12" ht="17.25" customHeight="1" x14ac:dyDescent="0.35">
      <c r="B1041" s="119"/>
      <c r="C1041" s="127"/>
      <c r="F1041" s="112" t="s">
        <v>308</v>
      </c>
      <c r="G1041" s="105"/>
      <c r="H1041" s="416">
        <v>106.79</v>
      </c>
      <c r="I1041" s="115"/>
      <c r="J1041" s="83"/>
      <c r="K1041" s="132"/>
      <c r="L1041" s="132"/>
    </row>
    <row r="1042" spans="2:12" ht="17.25" customHeight="1" x14ac:dyDescent="0.35">
      <c r="B1042" s="119"/>
      <c r="C1042" s="127"/>
      <c r="E1042" s="76">
        <v>6215</v>
      </c>
      <c r="F1042" s="112" t="s">
        <v>409</v>
      </c>
      <c r="G1042" s="105"/>
      <c r="H1042" s="149"/>
      <c r="I1042" s="116">
        <f>H1043</f>
        <v>908.22</v>
      </c>
      <c r="J1042" s="83"/>
      <c r="K1042" s="132"/>
      <c r="L1042" s="132"/>
    </row>
    <row r="1043" spans="2:12" ht="17.25" customHeight="1" x14ac:dyDescent="0.35">
      <c r="B1043" s="119"/>
      <c r="C1043" s="127"/>
      <c r="F1043" s="112" t="s">
        <v>408</v>
      </c>
      <c r="G1043" s="105"/>
      <c r="H1043" s="416">
        <f>908.22</f>
        <v>908.22</v>
      </c>
      <c r="I1043" s="151"/>
      <c r="J1043" s="83"/>
      <c r="K1043" s="132"/>
      <c r="L1043" s="132"/>
    </row>
    <row r="1044" spans="2:12" ht="17.25" customHeight="1" x14ac:dyDescent="0.35">
      <c r="B1044" s="119"/>
      <c r="C1044" s="127"/>
      <c r="D1044" s="112" t="s">
        <v>582</v>
      </c>
      <c r="E1044" s="149"/>
      <c r="F1044" s="149"/>
      <c r="G1044" s="105"/>
      <c r="H1044" s="149"/>
      <c r="I1044" s="115"/>
      <c r="J1044" s="83">
        <f>I1045</f>
        <v>2562.5</v>
      </c>
      <c r="K1044" s="132"/>
      <c r="L1044" s="132"/>
    </row>
    <row r="1045" spans="2:12" ht="17.25" customHeight="1" x14ac:dyDescent="0.35">
      <c r="B1045" s="119"/>
      <c r="C1045" s="127"/>
      <c r="E1045" s="112" t="s">
        <v>583</v>
      </c>
      <c r="G1045" s="105"/>
      <c r="H1045" s="76"/>
      <c r="I1045" s="416">
        <v>2562.5</v>
      </c>
      <c r="J1045" s="327"/>
      <c r="K1045" s="132"/>
      <c r="L1045" s="132"/>
    </row>
    <row r="1046" spans="2:12" ht="17.25" customHeight="1" x14ac:dyDescent="0.35">
      <c r="B1046" s="119"/>
      <c r="C1046" s="127"/>
      <c r="D1046" s="112" t="s">
        <v>302</v>
      </c>
      <c r="E1046" s="149"/>
      <c r="F1046" s="149"/>
      <c r="G1046" s="116"/>
      <c r="H1046" s="115"/>
      <c r="I1046" s="115"/>
      <c r="J1046" s="83">
        <f>I1047+I1048</f>
        <v>1042.42</v>
      </c>
      <c r="K1046" s="132"/>
      <c r="L1046" s="132"/>
    </row>
    <row r="1047" spans="2:12" ht="17.25" customHeight="1" x14ac:dyDescent="0.35">
      <c r="B1047" s="119"/>
      <c r="C1047" s="127"/>
      <c r="E1047" s="112" t="s">
        <v>309</v>
      </c>
      <c r="G1047" s="105"/>
      <c r="H1047" s="115"/>
      <c r="I1047" s="417">
        <v>911.01</v>
      </c>
      <c r="J1047" s="83"/>
      <c r="K1047" s="132"/>
      <c r="L1047" s="132"/>
    </row>
    <row r="1048" spans="2:12" ht="17.25" customHeight="1" x14ac:dyDescent="0.35">
      <c r="B1048" s="119"/>
      <c r="C1048" s="127"/>
      <c r="E1048" s="112" t="s">
        <v>310</v>
      </c>
      <c r="G1048" s="105"/>
      <c r="H1048" s="115"/>
      <c r="I1048" s="416">
        <v>131.41</v>
      </c>
      <c r="J1048" s="83"/>
      <c r="K1048" s="132"/>
      <c r="L1048" s="132"/>
    </row>
    <row r="1049" spans="2:12" ht="17.25" customHeight="1" x14ac:dyDescent="0.35">
      <c r="B1049" s="119"/>
      <c r="C1049" s="127"/>
      <c r="D1049" s="112" t="s">
        <v>303</v>
      </c>
      <c r="E1049" s="149"/>
      <c r="F1049" s="149"/>
      <c r="G1049" s="116"/>
      <c r="H1049" s="115"/>
      <c r="I1049" s="115"/>
      <c r="J1049" s="83">
        <f>I1050</f>
        <v>1038.43</v>
      </c>
      <c r="K1049" s="132"/>
      <c r="L1049" s="132"/>
    </row>
    <row r="1050" spans="2:12" ht="17.25" customHeight="1" thickBot="1" x14ac:dyDescent="0.4">
      <c r="B1050" s="119"/>
      <c r="C1050" s="127"/>
      <c r="E1050" s="112" t="s">
        <v>311</v>
      </c>
      <c r="G1050" s="105"/>
      <c r="H1050" s="115"/>
      <c r="I1050" s="416">
        <v>1038.43</v>
      </c>
      <c r="J1050" s="101"/>
      <c r="K1050" s="160"/>
      <c r="L1050" s="160"/>
    </row>
    <row r="1051" spans="2:12" ht="17.25" customHeight="1" x14ac:dyDescent="0.2">
      <c r="B1051" s="119"/>
      <c r="C1051" s="122"/>
      <c r="D1051" s="95"/>
      <c r="F1051" s="104" t="s">
        <v>425</v>
      </c>
      <c r="K1051" s="129">
        <f>SUM(K1006:K1050)</f>
        <v>678781.00904293777</v>
      </c>
      <c r="L1051" s="129">
        <f>SUM(L1006:L1050)</f>
        <v>658567.58279293787</v>
      </c>
    </row>
    <row r="1052" spans="2:12" ht="17.25" customHeight="1" x14ac:dyDescent="0.2">
      <c r="C1052" s="80"/>
      <c r="D1052" s="95"/>
      <c r="F1052" s="104"/>
      <c r="K1052" s="88"/>
      <c r="L1052" s="451">
        <v>23</v>
      </c>
    </row>
    <row r="1053" spans="2:12" ht="17.25" customHeight="1" x14ac:dyDescent="0.2">
      <c r="C1053" s="80"/>
      <c r="D1053" s="95"/>
      <c r="F1053" s="104"/>
      <c r="K1053" s="88"/>
      <c r="L1053" s="451"/>
    </row>
    <row r="1054" spans="2:12" ht="17.25" customHeight="1" thickBot="1" x14ac:dyDescent="0.25">
      <c r="C1054" s="80"/>
      <c r="D1054" s="95"/>
      <c r="F1054" s="104"/>
      <c r="K1054" s="88"/>
      <c r="L1054" s="451"/>
    </row>
    <row r="1055" spans="2:12" ht="17.25" customHeight="1" thickBot="1" x14ac:dyDescent="0.85">
      <c r="B1055" s="136"/>
      <c r="C1055" s="144"/>
      <c r="D1055" s="137"/>
      <c r="E1055" s="137"/>
      <c r="F1055" s="137"/>
      <c r="G1055" s="138"/>
      <c r="H1055" s="138"/>
      <c r="I1055" s="138"/>
      <c r="J1055" s="138"/>
      <c r="K1055" s="139"/>
      <c r="L1055" s="145"/>
    </row>
    <row r="1056" spans="2:12" ht="17.25" customHeight="1" thickTop="1" x14ac:dyDescent="0.2">
      <c r="B1056" s="119"/>
      <c r="C1056" s="122"/>
      <c r="D1056" s="95"/>
      <c r="F1056" s="104" t="s">
        <v>426</v>
      </c>
      <c r="K1056" s="129">
        <f>K1051</f>
        <v>678781.00904293777</v>
      </c>
      <c r="L1056" s="129">
        <f>L1051</f>
        <v>658567.58279293787</v>
      </c>
    </row>
    <row r="1057" spans="2:15" ht="17.25" customHeight="1" x14ac:dyDescent="0.2">
      <c r="B1057" s="119"/>
      <c r="C1057" s="122" t="s">
        <v>20</v>
      </c>
      <c r="D1057" s="110"/>
      <c r="E1057" s="149"/>
      <c r="F1057" s="149"/>
      <c r="G1057" s="105"/>
      <c r="H1057" s="115"/>
      <c r="I1057" s="114"/>
      <c r="J1057" s="83"/>
      <c r="K1057" s="133"/>
      <c r="L1057" s="133">
        <f>J1058</f>
        <v>2816.54</v>
      </c>
    </row>
    <row r="1058" spans="2:15" ht="17.25" customHeight="1" x14ac:dyDescent="0.35">
      <c r="B1058" s="119"/>
      <c r="C1058" s="127"/>
      <c r="D1058" s="112" t="s">
        <v>304</v>
      </c>
      <c r="E1058" s="149"/>
      <c r="F1058" s="149"/>
      <c r="G1058" s="116"/>
      <c r="H1058" s="115"/>
      <c r="I1058" s="115"/>
      <c r="J1058" s="83">
        <f>I1059+I1062</f>
        <v>2816.54</v>
      </c>
      <c r="K1058" s="132"/>
      <c r="L1058" s="132"/>
    </row>
    <row r="1059" spans="2:15" ht="17.25" customHeight="1" x14ac:dyDescent="0.35">
      <c r="B1059" s="119"/>
      <c r="C1059" s="127"/>
      <c r="E1059" s="112" t="s">
        <v>300</v>
      </c>
      <c r="G1059" s="105"/>
      <c r="H1059" s="115"/>
      <c r="I1059" s="149">
        <f>H1060+H1061</f>
        <v>1042.42</v>
      </c>
      <c r="J1059" s="83"/>
      <c r="K1059" s="132"/>
      <c r="L1059" s="132"/>
    </row>
    <row r="1060" spans="2:15" ht="17.25" customHeight="1" x14ac:dyDescent="0.35">
      <c r="B1060" s="119"/>
      <c r="C1060" s="127"/>
      <c r="F1060" s="112" t="s">
        <v>312</v>
      </c>
      <c r="G1060" s="105"/>
      <c r="H1060" s="149">
        <f>I1047</f>
        <v>911.01</v>
      </c>
      <c r="I1060" s="115"/>
      <c r="J1060" s="83"/>
      <c r="K1060" s="132"/>
      <c r="L1060" s="132"/>
    </row>
    <row r="1061" spans="2:15" ht="17.25" customHeight="1" x14ac:dyDescent="0.35">
      <c r="B1061" s="119"/>
      <c r="C1061" s="127"/>
      <c r="F1061" s="112" t="s">
        <v>313</v>
      </c>
      <c r="G1061" s="105"/>
      <c r="H1061" s="150">
        <f>I1048</f>
        <v>131.41</v>
      </c>
      <c r="I1061" s="115"/>
      <c r="J1061" s="83"/>
      <c r="K1061" s="132"/>
      <c r="L1061" s="132"/>
      <c r="O1061" s="118"/>
    </row>
    <row r="1062" spans="2:15" ht="17.25" customHeight="1" x14ac:dyDescent="0.35">
      <c r="B1062" s="119"/>
      <c r="C1062" s="127"/>
      <c r="E1062" s="112" t="s">
        <v>25</v>
      </c>
      <c r="G1062" s="76"/>
      <c r="H1062" s="115"/>
      <c r="I1062" s="150">
        <f>1774.12</f>
        <v>1774.12</v>
      </c>
      <c r="J1062" s="101"/>
      <c r="K1062" s="132"/>
      <c r="L1062" s="132"/>
    </row>
    <row r="1063" spans="2:15" ht="17.25" customHeight="1" x14ac:dyDescent="0.35">
      <c r="B1063" s="119"/>
      <c r="C1063" s="127" t="s">
        <v>246</v>
      </c>
      <c r="D1063" s="110"/>
      <c r="E1063" s="149"/>
      <c r="F1063" s="149"/>
      <c r="G1063" s="105"/>
      <c r="H1063" s="115"/>
      <c r="I1063" s="156"/>
      <c r="J1063" s="83"/>
      <c r="K1063" s="132"/>
      <c r="L1063" s="133">
        <f>J1064+J1068</f>
        <v>16813.060000000001</v>
      </c>
    </row>
    <row r="1064" spans="2:15" ht="17.25" customHeight="1" x14ac:dyDescent="0.35">
      <c r="B1064" s="119"/>
      <c r="C1064" s="127"/>
      <c r="D1064" s="112" t="s">
        <v>178</v>
      </c>
      <c r="E1064" s="149"/>
      <c r="F1064" s="149"/>
      <c r="G1064" s="116"/>
      <c r="H1064" s="115"/>
      <c r="I1064" s="115"/>
      <c r="J1064" s="83">
        <f>I1065+I1066+I1067</f>
        <v>15778.170000000002</v>
      </c>
      <c r="K1064" s="132"/>
      <c r="L1064" s="132"/>
    </row>
    <row r="1065" spans="2:15" ht="17.25" customHeight="1" x14ac:dyDescent="0.35">
      <c r="B1065" s="119"/>
      <c r="C1065" s="127"/>
      <c r="E1065" s="112" t="s">
        <v>314</v>
      </c>
      <c r="G1065" s="105"/>
      <c r="H1065" s="76"/>
      <c r="I1065" s="149">
        <f>16813.06-1880.23-908.22-1034.89</f>
        <v>12989.720000000003</v>
      </c>
      <c r="J1065" s="83"/>
      <c r="K1065" s="132"/>
      <c r="L1065" s="132"/>
    </row>
    <row r="1066" spans="2:15" ht="17.25" customHeight="1" x14ac:dyDescent="0.35">
      <c r="B1066" s="119"/>
      <c r="C1066" s="127"/>
      <c r="E1066" s="112" t="s">
        <v>315</v>
      </c>
      <c r="G1066" s="105"/>
      <c r="H1066" s="76"/>
      <c r="I1066" s="149">
        <f>1880.23</f>
        <v>1880.23</v>
      </c>
      <c r="J1066" s="83"/>
      <c r="K1066" s="132"/>
      <c r="L1066" s="132"/>
    </row>
    <row r="1067" spans="2:15" ht="17.25" customHeight="1" x14ac:dyDescent="0.35">
      <c r="B1067" s="119"/>
      <c r="C1067" s="127"/>
      <c r="E1067" s="112" t="s">
        <v>248</v>
      </c>
      <c r="G1067" s="105"/>
      <c r="H1067" s="76"/>
      <c r="I1067" s="150">
        <f>908.22</f>
        <v>908.22</v>
      </c>
      <c r="J1067" s="83"/>
      <c r="K1067" s="132"/>
      <c r="L1067" s="132"/>
    </row>
    <row r="1068" spans="2:15" ht="17.25" customHeight="1" x14ac:dyDescent="0.35">
      <c r="B1068" s="119"/>
      <c r="C1068" s="127"/>
      <c r="D1068" s="112" t="s">
        <v>179</v>
      </c>
      <c r="E1068" s="149"/>
      <c r="F1068" s="149"/>
      <c r="G1068" s="76"/>
      <c r="H1068" s="115"/>
      <c r="I1068" s="116"/>
      <c r="J1068" s="83">
        <f>I1069</f>
        <v>1034.8900000000001</v>
      </c>
      <c r="K1068" s="132"/>
      <c r="L1068" s="132"/>
    </row>
    <row r="1069" spans="2:15" ht="17.25" customHeight="1" x14ac:dyDescent="0.35">
      <c r="B1069" s="119"/>
      <c r="C1069" s="127"/>
      <c r="E1069" s="112" t="s">
        <v>249</v>
      </c>
      <c r="G1069" s="76"/>
      <c r="H1069" s="149"/>
      <c r="I1069" s="109">
        <f>1034.89</f>
        <v>1034.8900000000001</v>
      </c>
      <c r="J1069" s="101"/>
      <c r="K1069" s="132"/>
      <c r="L1069" s="132"/>
    </row>
    <row r="1070" spans="2:15" ht="17.25" customHeight="1" x14ac:dyDescent="0.35">
      <c r="B1070" s="119"/>
      <c r="C1070" s="159" t="s">
        <v>428</v>
      </c>
      <c r="D1070" s="157"/>
      <c r="G1070" s="83"/>
      <c r="H1070" s="83"/>
      <c r="I1070" s="83"/>
      <c r="J1070" s="83"/>
      <c r="K1070" s="132"/>
      <c r="L1070" s="133">
        <f>300</f>
        <v>300</v>
      </c>
    </row>
    <row r="1071" spans="2:15" ht="17.25" customHeight="1" x14ac:dyDescent="0.35">
      <c r="B1071" s="119"/>
      <c r="C1071" s="158"/>
      <c r="D1071" s="328" t="s">
        <v>180</v>
      </c>
      <c r="G1071" s="83"/>
      <c r="H1071" s="83"/>
      <c r="I1071" s="83"/>
      <c r="J1071" s="83">
        <f>I1072</f>
        <v>300</v>
      </c>
      <c r="K1071" s="132"/>
      <c r="L1071" s="132"/>
    </row>
    <row r="1072" spans="2:15" ht="17.25" customHeight="1" x14ac:dyDescent="0.35">
      <c r="B1072" s="119"/>
      <c r="C1072" s="158"/>
      <c r="E1072" s="328" t="s">
        <v>410</v>
      </c>
      <c r="G1072" s="83"/>
      <c r="H1072" s="83"/>
      <c r="I1072" s="101">
        <f>300</f>
        <v>300</v>
      </c>
      <c r="J1072" s="252"/>
      <c r="K1072" s="132"/>
      <c r="L1072" s="132"/>
    </row>
    <row r="1073" spans="2:12" ht="17.25" customHeight="1" x14ac:dyDescent="0.35">
      <c r="B1073" s="119"/>
      <c r="C1073" s="119"/>
      <c r="E1073" s="253" t="s">
        <v>819</v>
      </c>
      <c r="G1073" s="83"/>
      <c r="H1073" s="83"/>
      <c r="I1073" s="83"/>
      <c r="J1073" s="83"/>
      <c r="K1073" s="132"/>
      <c r="L1073" s="132"/>
    </row>
    <row r="1074" spans="2:12" ht="17.25" customHeight="1" x14ac:dyDescent="0.35">
      <c r="B1074" s="119"/>
      <c r="C1074" s="119"/>
      <c r="E1074" s="253" t="s">
        <v>508</v>
      </c>
      <c r="G1074" s="83"/>
      <c r="H1074" s="83"/>
      <c r="I1074" s="83"/>
      <c r="J1074" s="83"/>
      <c r="K1074" s="132"/>
      <c r="L1074" s="132"/>
    </row>
    <row r="1075" spans="2:12" ht="17.25" customHeight="1" x14ac:dyDescent="0.2">
      <c r="B1075" s="119"/>
      <c r="C1075" s="119"/>
      <c r="K1075" s="129"/>
      <c r="L1075" s="129"/>
    </row>
    <row r="1076" spans="2:12" ht="17.25" customHeight="1" x14ac:dyDescent="0.2">
      <c r="B1076" s="119"/>
      <c r="C1076" s="119"/>
      <c r="K1076" s="129"/>
      <c r="L1076" s="129"/>
    </row>
    <row r="1077" spans="2:12" ht="17.25" customHeight="1" x14ac:dyDescent="0.2">
      <c r="B1077" s="119"/>
      <c r="C1077" s="119"/>
      <c r="K1077" s="129"/>
      <c r="L1077" s="129"/>
    </row>
    <row r="1078" spans="2:12" ht="17.25" customHeight="1" x14ac:dyDescent="0.2">
      <c r="B1078" s="119"/>
      <c r="C1078" s="119"/>
      <c r="K1078" s="129"/>
      <c r="L1078" s="129"/>
    </row>
    <row r="1079" spans="2:12" ht="17.25" customHeight="1" x14ac:dyDescent="0.2">
      <c r="B1079" s="119"/>
      <c r="C1079" s="119"/>
      <c r="K1079" s="129"/>
      <c r="L1079" s="129"/>
    </row>
    <row r="1080" spans="2:12" ht="17.25" customHeight="1" x14ac:dyDescent="0.2">
      <c r="B1080" s="119"/>
      <c r="C1080" s="119"/>
      <c r="K1080" s="129"/>
      <c r="L1080" s="129"/>
    </row>
    <row r="1081" spans="2:12" ht="17.25" customHeight="1" x14ac:dyDescent="0.2">
      <c r="B1081" s="119"/>
      <c r="C1081" s="119"/>
      <c r="K1081" s="129"/>
      <c r="L1081" s="129"/>
    </row>
    <row r="1082" spans="2:12" ht="17.25" customHeight="1" x14ac:dyDescent="0.2">
      <c r="B1082" s="119"/>
      <c r="C1082" s="119"/>
      <c r="K1082" s="129"/>
      <c r="L1082" s="129"/>
    </row>
    <row r="1083" spans="2:12" ht="17.25" customHeight="1" x14ac:dyDescent="0.2">
      <c r="B1083" s="119"/>
      <c r="C1083" s="119"/>
      <c r="K1083" s="129"/>
      <c r="L1083" s="129"/>
    </row>
    <row r="1084" spans="2:12" ht="17.25" customHeight="1" x14ac:dyDescent="0.2">
      <c r="B1084" s="119"/>
      <c r="C1084" s="119"/>
      <c r="K1084" s="129"/>
      <c r="L1084" s="129"/>
    </row>
    <row r="1085" spans="2:12" ht="17.25" customHeight="1" x14ac:dyDescent="0.2">
      <c r="B1085" s="119"/>
      <c r="C1085" s="119"/>
      <c r="K1085" s="129"/>
      <c r="L1085" s="129"/>
    </row>
    <row r="1086" spans="2:12" ht="17.25" customHeight="1" thickBot="1" x14ac:dyDescent="0.25">
      <c r="B1086" s="119"/>
      <c r="C1086" s="119"/>
      <c r="K1086" s="141"/>
      <c r="L1086" s="141"/>
    </row>
    <row r="1087" spans="2:12" ht="17.25" customHeight="1" x14ac:dyDescent="0.2">
      <c r="B1087" s="119"/>
      <c r="C1087" s="119"/>
      <c r="F1087" s="104" t="s">
        <v>681</v>
      </c>
      <c r="K1087" s="129"/>
      <c r="L1087" s="129"/>
    </row>
    <row r="1088" spans="2:12" ht="17.25" customHeight="1" x14ac:dyDescent="0.2">
      <c r="K1088" s="88"/>
      <c r="L1088" s="88"/>
    </row>
    <row r="1089" spans="11:12" ht="17.25" customHeight="1" x14ac:dyDescent="0.2">
      <c r="K1089" s="88"/>
      <c r="L1089" s="88"/>
    </row>
    <row r="1090" spans="11:12" ht="17.25" customHeight="1" x14ac:dyDescent="0.2">
      <c r="K1090" s="88"/>
      <c r="L1090" s="88"/>
    </row>
    <row r="1091" spans="11:12" ht="17.25" customHeight="1" x14ac:dyDescent="0.2">
      <c r="K1091" s="88"/>
      <c r="L1091" s="88"/>
    </row>
    <row r="1092" spans="11:12" ht="17.25" customHeight="1" x14ac:dyDescent="0.2">
      <c r="K1092" s="88"/>
      <c r="L1092" s="88"/>
    </row>
    <row r="1093" spans="11:12" ht="17.25" customHeight="1" x14ac:dyDescent="0.2">
      <c r="K1093" s="88"/>
      <c r="L1093" s="88"/>
    </row>
    <row r="1094" spans="11:12" ht="17.25" customHeight="1" x14ac:dyDescent="0.2">
      <c r="K1094" s="88"/>
      <c r="L1094" s="88"/>
    </row>
    <row r="1095" spans="11:12" ht="17.25" customHeight="1" x14ac:dyDescent="0.2">
      <c r="K1095" s="88"/>
      <c r="L1095" s="88"/>
    </row>
    <row r="1096" spans="11:12" ht="17.25" customHeight="1" x14ac:dyDescent="0.2">
      <c r="K1096" s="88"/>
      <c r="L1096" s="88"/>
    </row>
    <row r="1097" spans="11:12" ht="17.25" customHeight="1" x14ac:dyDescent="0.2">
      <c r="K1097" s="88"/>
      <c r="L1097" s="88"/>
    </row>
    <row r="1098" spans="11:12" ht="17.25" customHeight="1" x14ac:dyDescent="0.2">
      <c r="K1098" s="88"/>
      <c r="L1098" s="88"/>
    </row>
    <row r="1099" spans="11:12" ht="17.25" customHeight="1" x14ac:dyDescent="0.2">
      <c r="K1099" s="88"/>
      <c r="L1099" s="88"/>
    </row>
    <row r="1100" spans="11:12" ht="17.25" customHeight="1" x14ac:dyDescent="0.2">
      <c r="K1100" s="88"/>
      <c r="L1100" s="88"/>
    </row>
    <row r="1101" spans="11:12" ht="17.25" customHeight="1" x14ac:dyDescent="0.2">
      <c r="K1101" s="88"/>
      <c r="L1101" s="88"/>
    </row>
    <row r="1102" spans="11:12" ht="17.25" customHeight="1" x14ac:dyDescent="0.2">
      <c r="K1102" s="88"/>
      <c r="L1102" s="88"/>
    </row>
    <row r="1103" spans="11:12" ht="17.25" customHeight="1" x14ac:dyDescent="0.2">
      <c r="K1103" s="88"/>
      <c r="L1103" s="88"/>
    </row>
    <row r="1104" spans="11:12" ht="17.25" customHeight="1" x14ac:dyDescent="0.2">
      <c r="K1104" s="88"/>
      <c r="L1104" s="88"/>
    </row>
    <row r="1105" spans="11:12" ht="17.25" customHeight="1" x14ac:dyDescent="0.2">
      <c r="K1105" s="88"/>
      <c r="L1105" s="88"/>
    </row>
    <row r="1106" spans="11:12" ht="17.25" customHeight="1" x14ac:dyDescent="0.2">
      <c r="K1106" s="88"/>
      <c r="L1106" s="88"/>
    </row>
    <row r="1107" spans="11:12" ht="17.25" customHeight="1" x14ac:dyDescent="0.2">
      <c r="K1107" s="88"/>
      <c r="L1107" s="88"/>
    </row>
    <row r="1108" spans="11:12" ht="17.25" customHeight="1" x14ac:dyDescent="0.2">
      <c r="K1108" s="88"/>
      <c r="L1108" s="88"/>
    </row>
    <row r="1109" spans="11:12" ht="17.25" customHeight="1" x14ac:dyDescent="0.2">
      <c r="K1109" s="88"/>
      <c r="L1109" s="88"/>
    </row>
    <row r="1110" spans="11:12" ht="17.25" customHeight="1" x14ac:dyDescent="0.2">
      <c r="K1110" s="88"/>
      <c r="L1110" s="88"/>
    </row>
    <row r="1111" spans="11:12" ht="17.25" customHeight="1" x14ac:dyDescent="0.2">
      <c r="K1111" s="88"/>
      <c r="L1111" s="88"/>
    </row>
    <row r="1112" spans="11:12" ht="17.25" customHeight="1" x14ac:dyDescent="0.2">
      <c r="K1112" s="88"/>
      <c r="L1112" s="88"/>
    </row>
    <row r="1113" spans="11:12" ht="17.25" customHeight="1" x14ac:dyDescent="0.2">
      <c r="K1113" s="88"/>
      <c r="L1113" s="88"/>
    </row>
    <row r="1114" spans="11:12" ht="17.25" customHeight="1" x14ac:dyDescent="0.2">
      <c r="K1114" s="88"/>
      <c r="L1114" s="88"/>
    </row>
    <row r="1115" spans="11:12" ht="17.25" customHeight="1" x14ac:dyDescent="0.2">
      <c r="K1115" s="88"/>
      <c r="L1115" s="88"/>
    </row>
    <row r="1116" spans="11:12" ht="17.25" customHeight="1" x14ac:dyDescent="0.2">
      <c r="K1116" s="88"/>
      <c r="L1116" s="88"/>
    </row>
    <row r="1117" spans="11:12" ht="17.25" customHeight="1" x14ac:dyDescent="0.2">
      <c r="K1117" s="88"/>
      <c r="L1117" s="88"/>
    </row>
    <row r="1118" spans="11:12" ht="17.25" customHeight="1" x14ac:dyDescent="0.2">
      <c r="K1118" s="88"/>
      <c r="L1118" s="88"/>
    </row>
    <row r="1119" spans="11:12" ht="17.25" customHeight="1" x14ac:dyDescent="0.2">
      <c r="K1119" s="88"/>
      <c r="L1119" s="88"/>
    </row>
    <row r="1120" spans="11:12" ht="17.25" customHeight="1" x14ac:dyDescent="0.2">
      <c r="K1120" s="88"/>
      <c r="L1120" s="88"/>
    </row>
    <row r="1121" spans="11:12" ht="17.25" customHeight="1" x14ac:dyDescent="0.2">
      <c r="K1121" s="88"/>
      <c r="L1121" s="88"/>
    </row>
    <row r="1122" spans="11:12" ht="17.25" customHeight="1" x14ac:dyDescent="0.2">
      <c r="K1122" s="88"/>
      <c r="L1122" s="88"/>
    </row>
    <row r="1123" spans="11:12" ht="17.25" customHeight="1" x14ac:dyDescent="0.2">
      <c r="K1123" s="88"/>
      <c r="L1123" s="88"/>
    </row>
    <row r="1124" spans="11:12" ht="17.25" customHeight="1" x14ac:dyDescent="0.2">
      <c r="K1124" s="88"/>
      <c r="L1124" s="88"/>
    </row>
    <row r="1125" spans="11:12" ht="17.25" customHeight="1" x14ac:dyDescent="0.2">
      <c r="K1125" s="88"/>
      <c r="L1125" s="88"/>
    </row>
    <row r="1126" spans="11:12" ht="17.25" customHeight="1" x14ac:dyDescent="0.2">
      <c r="K1126" s="88"/>
      <c r="L1126" s="88"/>
    </row>
    <row r="1127" spans="11:12" ht="17.25" customHeight="1" x14ac:dyDescent="0.2">
      <c r="K1127" s="88"/>
      <c r="L1127" s="88"/>
    </row>
    <row r="1128" spans="11:12" ht="17.25" customHeight="1" x14ac:dyDescent="0.2">
      <c r="K1128" s="88"/>
      <c r="L1128" s="88"/>
    </row>
    <row r="1129" spans="11:12" ht="17.25" customHeight="1" x14ac:dyDescent="0.2">
      <c r="K1129" s="88"/>
      <c r="L1129" s="88"/>
    </row>
    <row r="1130" spans="11:12" ht="17.25" customHeight="1" x14ac:dyDescent="0.2">
      <c r="K1130" s="88"/>
      <c r="L1130" s="88"/>
    </row>
    <row r="1131" spans="11:12" ht="17.25" customHeight="1" x14ac:dyDescent="0.2">
      <c r="K1131" s="88"/>
      <c r="L1131" s="88"/>
    </row>
    <row r="1132" spans="11:12" ht="17.25" customHeight="1" x14ac:dyDescent="0.2">
      <c r="K1132" s="88"/>
      <c r="L1132" s="88"/>
    </row>
    <row r="1133" spans="11:12" ht="17.25" customHeight="1" x14ac:dyDescent="0.2">
      <c r="K1133" s="88"/>
      <c r="L1133" s="88"/>
    </row>
    <row r="1134" spans="11:12" ht="17.25" customHeight="1" x14ac:dyDescent="0.2">
      <c r="K1134" s="88"/>
      <c r="L1134" s="88"/>
    </row>
    <row r="1135" spans="11:12" ht="17.25" customHeight="1" x14ac:dyDescent="0.2">
      <c r="K1135" s="88"/>
      <c r="L1135" s="88"/>
    </row>
    <row r="1136" spans="11:12" ht="17.25" customHeight="1" x14ac:dyDescent="0.2">
      <c r="K1136" s="88"/>
      <c r="L1136" s="88"/>
    </row>
    <row r="1137" spans="11:12" ht="17.25" customHeight="1" x14ac:dyDescent="0.2">
      <c r="K1137" s="88"/>
      <c r="L1137" s="88"/>
    </row>
    <row r="1138" spans="11:12" ht="17.25" customHeight="1" x14ac:dyDescent="0.2">
      <c r="K1138" s="88"/>
      <c r="L1138" s="88"/>
    </row>
    <row r="1139" spans="11:12" ht="17.25" customHeight="1" x14ac:dyDescent="0.2">
      <c r="K1139" s="88"/>
      <c r="L1139" s="88"/>
    </row>
    <row r="1140" spans="11:12" ht="17.25" customHeight="1" x14ac:dyDescent="0.2">
      <c r="K1140" s="88"/>
      <c r="L1140" s="88"/>
    </row>
    <row r="1141" spans="11:12" ht="17.25" customHeight="1" x14ac:dyDescent="0.2">
      <c r="K1141" s="88"/>
      <c r="L1141" s="88"/>
    </row>
    <row r="1142" spans="11:12" ht="17.25" customHeight="1" x14ac:dyDescent="0.2">
      <c r="K1142" s="88"/>
      <c r="L1142" s="88"/>
    </row>
    <row r="1143" spans="11:12" ht="17.25" customHeight="1" x14ac:dyDescent="0.2">
      <c r="K1143" s="88"/>
      <c r="L1143" s="88"/>
    </row>
    <row r="1144" spans="11:12" ht="17.25" customHeight="1" x14ac:dyDescent="0.2">
      <c r="K1144" s="88"/>
      <c r="L1144" s="88"/>
    </row>
    <row r="1145" spans="11:12" ht="17.25" customHeight="1" x14ac:dyDescent="0.2">
      <c r="K1145" s="88"/>
      <c r="L1145" s="88"/>
    </row>
    <row r="1146" spans="11:12" ht="17.25" customHeight="1" x14ac:dyDescent="0.2">
      <c r="K1146" s="88"/>
      <c r="L1146" s="88"/>
    </row>
    <row r="1147" spans="11:12" ht="17.25" customHeight="1" x14ac:dyDescent="0.2">
      <c r="K1147" s="88"/>
      <c r="L1147" s="88"/>
    </row>
    <row r="1148" spans="11:12" ht="17.25" customHeight="1" x14ac:dyDescent="0.2">
      <c r="K1148" s="88"/>
      <c r="L1148" s="88"/>
    </row>
    <row r="1149" spans="11:12" ht="17.25" customHeight="1" x14ac:dyDescent="0.2">
      <c r="K1149" s="88"/>
      <c r="L1149" s="88"/>
    </row>
    <row r="1150" spans="11:12" ht="17.25" customHeight="1" x14ac:dyDescent="0.2">
      <c r="K1150" s="88"/>
      <c r="L1150" s="88"/>
    </row>
    <row r="1151" spans="11:12" ht="17.25" customHeight="1" x14ac:dyDescent="0.2">
      <c r="K1151" s="88"/>
      <c r="L1151" s="88"/>
    </row>
    <row r="1152" spans="11:12" ht="17.25" customHeight="1" x14ac:dyDescent="0.2">
      <c r="K1152" s="88"/>
      <c r="L1152" s="88"/>
    </row>
    <row r="1153" spans="11:12" ht="17.25" customHeight="1" x14ac:dyDescent="0.2">
      <c r="K1153" s="88"/>
      <c r="L1153" s="88"/>
    </row>
    <row r="1154" spans="11:12" ht="17.25" customHeight="1" x14ac:dyDescent="0.2">
      <c r="K1154" s="88"/>
      <c r="L1154" s="88"/>
    </row>
    <row r="1155" spans="11:12" ht="17.25" customHeight="1" x14ac:dyDescent="0.2">
      <c r="K1155" s="88"/>
      <c r="L1155" s="88"/>
    </row>
    <row r="1156" spans="11:12" ht="17.25" customHeight="1" x14ac:dyDescent="0.2">
      <c r="K1156" s="88"/>
      <c r="L1156" s="88"/>
    </row>
    <row r="1157" spans="11:12" ht="17.25" customHeight="1" x14ac:dyDescent="0.2">
      <c r="K1157" s="88"/>
      <c r="L1157" s="88"/>
    </row>
    <row r="1158" spans="11:12" ht="17.25" customHeight="1" x14ac:dyDescent="0.2">
      <c r="K1158" s="88"/>
      <c r="L1158" s="88"/>
    </row>
    <row r="1159" spans="11:12" ht="17.25" customHeight="1" x14ac:dyDescent="0.2">
      <c r="K1159" s="88"/>
      <c r="L1159" s="88"/>
    </row>
    <row r="1160" spans="11:12" ht="17.25" customHeight="1" x14ac:dyDescent="0.2">
      <c r="K1160" s="88"/>
      <c r="L1160" s="88"/>
    </row>
    <row r="1161" spans="11:12" ht="17.25" customHeight="1" x14ac:dyDescent="0.2">
      <c r="K1161" s="88"/>
      <c r="L1161" s="88"/>
    </row>
    <row r="1162" spans="11:12" ht="17.25" customHeight="1" x14ac:dyDescent="0.2">
      <c r="K1162" s="88"/>
      <c r="L1162" s="88"/>
    </row>
    <row r="1163" spans="11:12" ht="17.25" customHeight="1" x14ac:dyDescent="0.2">
      <c r="K1163" s="88"/>
      <c r="L1163" s="88"/>
    </row>
    <row r="1164" spans="11:12" ht="17.25" customHeight="1" x14ac:dyDescent="0.2">
      <c r="K1164" s="88"/>
      <c r="L1164" s="88"/>
    </row>
    <row r="1165" spans="11:12" ht="17.25" customHeight="1" x14ac:dyDescent="0.2">
      <c r="K1165" s="88"/>
      <c r="L1165" s="88"/>
    </row>
    <row r="1166" spans="11:12" ht="17.25" customHeight="1" x14ac:dyDescent="0.2">
      <c r="K1166" s="88"/>
      <c r="L1166" s="88"/>
    </row>
    <row r="1167" spans="11:12" ht="17.25" customHeight="1" x14ac:dyDescent="0.2">
      <c r="K1167" s="88"/>
      <c r="L1167" s="88"/>
    </row>
    <row r="1168" spans="11:12" ht="17.25" customHeight="1" x14ac:dyDescent="0.2">
      <c r="K1168" s="88"/>
      <c r="L1168" s="88"/>
    </row>
    <row r="1169" spans="11:12" ht="17.25" customHeight="1" x14ac:dyDescent="0.2">
      <c r="K1169" s="88"/>
      <c r="L1169" s="88"/>
    </row>
    <row r="1170" spans="11:12" ht="17.25" customHeight="1" x14ac:dyDescent="0.2">
      <c r="K1170" s="88"/>
      <c r="L1170" s="88"/>
    </row>
    <row r="1171" spans="11:12" ht="17.25" customHeight="1" x14ac:dyDescent="0.2">
      <c r="K1171" s="88"/>
      <c r="L1171" s="88"/>
    </row>
    <row r="1172" spans="11:12" ht="17.25" customHeight="1" x14ac:dyDescent="0.2">
      <c r="K1172" s="88"/>
      <c r="L1172" s="88"/>
    </row>
    <row r="1173" spans="11:12" ht="17.25" customHeight="1" x14ac:dyDescent="0.2">
      <c r="K1173" s="88"/>
      <c r="L1173" s="88"/>
    </row>
    <row r="1174" spans="11:12" ht="17.25" customHeight="1" x14ac:dyDescent="0.2">
      <c r="K1174" s="88"/>
      <c r="L1174" s="88"/>
    </row>
    <row r="1175" spans="11:12" ht="17.25" customHeight="1" x14ac:dyDescent="0.2">
      <c r="K1175" s="88"/>
      <c r="L1175" s="88"/>
    </row>
    <row r="1176" spans="11:12" ht="17.25" customHeight="1" x14ac:dyDescent="0.2">
      <c r="K1176" s="88"/>
      <c r="L1176" s="88"/>
    </row>
    <row r="1177" spans="11:12" ht="17.25" customHeight="1" x14ac:dyDescent="0.2">
      <c r="K1177" s="88"/>
      <c r="L1177" s="88"/>
    </row>
    <row r="1178" spans="11:12" ht="17.25" customHeight="1" x14ac:dyDescent="0.2">
      <c r="K1178" s="88"/>
      <c r="L1178" s="88"/>
    </row>
    <row r="1179" spans="11:12" ht="17.25" customHeight="1" x14ac:dyDescent="0.2">
      <c r="K1179" s="88"/>
      <c r="L1179" s="88"/>
    </row>
    <row r="1180" spans="11:12" ht="17.25" customHeight="1" x14ac:dyDescent="0.2">
      <c r="K1180" s="88"/>
      <c r="L1180" s="88"/>
    </row>
    <row r="1181" spans="11:12" ht="17.25" customHeight="1" x14ac:dyDescent="0.2">
      <c r="K1181" s="88"/>
      <c r="L1181" s="88"/>
    </row>
    <row r="1182" spans="11:12" ht="17.25" customHeight="1" x14ac:dyDescent="0.2">
      <c r="K1182" s="88"/>
      <c r="L1182" s="88"/>
    </row>
    <row r="1183" spans="11:12" ht="17.25" customHeight="1" x14ac:dyDescent="0.2">
      <c r="K1183" s="88"/>
      <c r="L1183" s="88"/>
    </row>
    <row r="1184" spans="11:12" ht="17.25" customHeight="1" x14ac:dyDescent="0.2">
      <c r="K1184" s="88"/>
      <c r="L1184" s="88"/>
    </row>
    <row r="1185" spans="11:12" ht="17.25" customHeight="1" x14ac:dyDescent="0.2">
      <c r="K1185" s="88"/>
      <c r="L1185" s="88"/>
    </row>
    <row r="1186" spans="11:12" ht="17.25" customHeight="1" x14ac:dyDescent="0.2">
      <c r="K1186" s="88"/>
      <c r="L1186" s="88"/>
    </row>
    <row r="1187" spans="11:12" ht="17.25" customHeight="1" x14ac:dyDescent="0.2">
      <c r="K1187" s="88"/>
      <c r="L1187" s="88"/>
    </row>
    <row r="1188" spans="11:12" ht="17.25" customHeight="1" x14ac:dyDescent="0.2">
      <c r="K1188" s="88"/>
      <c r="L1188" s="88"/>
    </row>
    <row r="1189" spans="11:12" ht="17.25" customHeight="1" x14ac:dyDescent="0.2">
      <c r="K1189" s="88"/>
      <c r="L1189" s="88"/>
    </row>
    <row r="1190" spans="11:12" ht="17.25" customHeight="1" x14ac:dyDescent="0.2">
      <c r="K1190" s="88"/>
      <c r="L1190" s="88"/>
    </row>
    <row r="1191" spans="11:12" ht="17.25" customHeight="1" x14ac:dyDescent="0.2">
      <c r="K1191" s="88"/>
      <c r="L1191" s="88"/>
    </row>
    <row r="1192" spans="11:12" ht="17.25" customHeight="1" x14ac:dyDescent="0.2">
      <c r="K1192" s="88"/>
      <c r="L1192" s="88"/>
    </row>
    <row r="1193" spans="11:12" ht="17.25" customHeight="1" x14ac:dyDescent="0.2">
      <c r="K1193" s="88"/>
      <c r="L1193" s="88"/>
    </row>
    <row r="1194" spans="11:12" ht="17.25" customHeight="1" x14ac:dyDescent="0.2">
      <c r="K1194" s="88"/>
      <c r="L1194" s="88"/>
    </row>
    <row r="1195" spans="11:12" ht="17.25" customHeight="1" x14ac:dyDescent="0.2">
      <c r="K1195" s="88"/>
      <c r="L1195" s="88"/>
    </row>
    <row r="1196" spans="11:12" ht="17.25" customHeight="1" x14ac:dyDescent="0.2">
      <c r="K1196" s="88"/>
      <c r="L1196" s="88"/>
    </row>
    <row r="1197" spans="11:12" ht="17.25" customHeight="1" x14ac:dyDescent="0.2">
      <c r="K1197" s="88"/>
      <c r="L1197" s="88"/>
    </row>
    <row r="1198" spans="11:12" ht="17.25" customHeight="1" x14ac:dyDescent="0.2">
      <c r="K1198" s="88"/>
      <c r="L1198" s="88"/>
    </row>
    <row r="1199" spans="11:12" ht="17.25" customHeight="1" x14ac:dyDescent="0.2">
      <c r="K1199" s="88"/>
      <c r="L1199" s="88"/>
    </row>
    <row r="1200" spans="11:12" ht="17.25" customHeight="1" x14ac:dyDescent="0.2">
      <c r="K1200" s="88"/>
      <c r="L1200" s="88"/>
    </row>
    <row r="1201" spans="11:12" ht="17.25" customHeight="1" x14ac:dyDescent="0.2">
      <c r="K1201" s="88"/>
      <c r="L1201" s="88"/>
    </row>
    <row r="1202" spans="11:12" ht="17.25" customHeight="1" x14ac:dyDescent="0.2">
      <c r="K1202" s="88"/>
      <c r="L1202" s="88"/>
    </row>
    <row r="1203" spans="11:12" ht="17.25" customHeight="1" x14ac:dyDescent="0.2">
      <c r="K1203" s="88"/>
      <c r="L1203" s="88"/>
    </row>
    <row r="1204" spans="11:12" ht="17.25" customHeight="1" x14ac:dyDescent="0.2">
      <c r="K1204" s="88"/>
      <c r="L1204" s="88"/>
    </row>
    <row r="1205" spans="11:12" ht="17.25" customHeight="1" x14ac:dyDescent="0.2">
      <c r="K1205" s="88"/>
      <c r="L1205" s="88"/>
    </row>
    <row r="1206" spans="11:12" ht="17.25" customHeight="1" x14ac:dyDescent="0.2">
      <c r="K1206" s="88"/>
      <c r="L1206" s="88"/>
    </row>
    <row r="1207" spans="11:12" ht="17.25" customHeight="1" x14ac:dyDescent="0.2">
      <c r="K1207" s="88"/>
      <c r="L1207" s="88"/>
    </row>
    <row r="1208" spans="11:12" ht="17.25" customHeight="1" x14ac:dyDescent="0.2">
      <c r="K1208" s="88"/>
      <c r="L1208" s="88"/>
    </row>
    <row r="1209" spans="11:12" ht="17.25" customHeight="1" x14ac:dyDescent="0.2">
      <c r="K1209" s="88"/>
      <c r="L1209" s="88"/>
    </row>
    <row r="1210" spans="11:12" ht="17.25" customHeight="1" x14ac:dyDescent="0.2">
      <c r="K1210" s="88"/>
      <c r="L1210" s="88"/>
    </row>
    <row r="1211" spans="11:12" ht="17.25" customHeight="1" x14ac:dyDescent="0.2">
      <c r="K1211" s="88"/>
      <c r="L1211" s="88"/>
    </row>
    <row r="1212" spans="11:12" ht="17.25" customHeight="1" x14ac:dyDescent="0.2">
      <c r="K1212" s="88"/>
      <c r="L1212" s="88"/>
    </row>
    <row r="1213" spans="11:12" ht="17.25" customHeight="1" x14ac:dyDescent="0.2">
      <c r="K1213" s="88"/>
      <c r="L1213" s="88"/>
    </row>
    <row r="1214" spans="11:12" ht="17.25" customHeight="1" x14ac:dyDescent="0.2">
      <c r="K1214" s="88"/>
      <c r="L1214" s="88"/>
    </row>
    <row r="1215" spans="11:12" ht="17.25" customHeight="1" x14ac:dyDescent="0.2">
      <c r="K1215" s="88"/>
      <c r="L1215" s="88"/>
    </row>
    <row r="1216" spans="11:12" ht="17.25" customHeight="1" x14ac:dyDescent="0.2">
      <c r="K1216" s="88"/>
      <c r="L1216" s="88"/>
    </row>
    <row r="1217" spans="11:12" ht="17.25" customHeight="1" x14ac:dyDescent="0.2">
      <c r="K1217" s="88"/>
      <c r="L1217" s="88"/>
    </row>
    <row r="1218" spans="11:12" ht="17.25" customHeight="1" x14ac:dyDescent="0.2">
      <c r="K1218" s="88"/>
      <c r="L1218" s="88"/>
    </row>
    <row r="1219" spans="11:12" ht="17.25" customHeight="1" x14ac:dyDescent="0.2">
      <c r="K1219" s="88"/>
      <c r="L1219" s="88"/>
    </row>
    <row r="1220" spans="11:12" ht="17.25" customHeight="1" x14ac:dyDescent="0.2">
      <c r="K1220" s="88"/>
      <c r="L1220" s="88"/>
    </row>
    <row r="1221" spans="11:12" ht="17.25" customHeight="1" x14ac:dyDescent="0.2">
      <c r="K1221" s="88"/>
      <c r="L1221" s="88"/>
    </row>
    <row r="1222" spans="11:12" ht="17.25" customHeight="1" x14ac:dyDescent="0.2">
      <c r="K1222" s="88"/>
      <c r="L1222" s="88"/>
    </row>
    <row r="1223" spans="11:12" ht="17.25" customHeight="1" x14ac:dyDescent="0.2">
      <c r="K1223" s="88"/>
      <c r="L1223" s="88"/>
    </row>
    <row r="1224" spans="11:12" ht="17.25" customHeight="1" x14ac:dyDescent="0.2">
      <c r="K1224" s="88"/>
      <c r="L1224" s="88"/>
    </row>
    <row r="1225" spans="11:12" ht="17.25" customHeight="1" x14ac:dyDescent="0.2">
      <c r="K1225" s="88"/>
      <c r="L1225" s="88"/>
    </row>
    <row r="1226" spans="11:12" ht="17.25" customHeight="1" x14ac:dyDescent="0.2">
      <c r="K1226" s="88"/>
      <c r="L1226" s="88"/>
    </row>
    <row r="1227" spans="11:12" ht="17.25" customHeight="1" x14ac:dyDescent="0.2">
      <c r="K1227" s="88"/>
      <c r="L1227" s="88"/>
    </row>
    <row r="1228" spans="11:12" ht="17.25" customHeight="1" x14ac:dyDescent="0.2">
      <c r="K1228" s="88"/>
      <c r="L1228" s="88"/>
    </row>
    <row r="1229" spans="11:12" ht="17.25" customHeight="1" x14ac:dyDescent="0.2">
      <c r="K1229" s="88"/>
      <c r="L1229" s="88"/>
    </row>
    <row r="1230" spans="11:12" ht="17.25" customHeight="1" x14ac:dyDescent="0.2">
      <c r="K1230" s="88"/>
      <c r="L1230" s="88"/>
    </row>
    <row r="1231" spans="11:12" ht="17.25" customHeight="1" x14ac:dyDescent="0.2">
      <c r="K1231" s="88"/>
      <c r="L1231" s="88"/>
    </row>
    <row r="1232" spans="11:12" ht="17.25" customHeight="1" x14ac:dyDescent="0.2">
      <c r="K1232" s="88"/>
      <c r="L1232" s="88"/>
    </row>
    <row r="1233" spans="11:12" ht="17.25" customHeight="1" x14ac:dyDescent="0.2">
      <c r="K1233" s="88"/>
      <c r="L1233" s="88"/>
    </row>
    <row r="1234" spans="11:12" ht="17.25" customHeight="1" x14ac:dyDescent="0.2">
      <c r="K1234" s="88"/>
      <c r="L1234" s="88"/>
    </row>
    <row r="1235" spans="11:12" ht="17.25" customHeight="1" x14ac:dyDescent="0.2">
      <c r="K1235" s="88"/>
      <c r="L1235" s="88"/>
    </row>
    <row r="1236" spans="11:12" ht="17.25" customHeight="1" x14ac:dyDescent="0.2">
      <c r="K1236" s="88"/>
      <c r="L1236" s="88"/>
    </row>
    <row r="1237" spans="11:12" ht="17.25" customHeight="1" x14ac:dyDescent="0.2">
      <c r="K1237" s="88"/>
      <c r="L1237" s="88"/>
    </row>
    <row r="1238" spans="11:12" ht="17.25" customHeight="1" x14ac:dyDescent="0.2">
      <c r="K1238" s="88"/>
      <c r="L1238" s="88"/>
    </row>
    <row r="1239" spans="11:12" ht="17.25" customHeight="1" x14ac:dyDescent="0.2">
      <c r="K1239" s="88"/>
      <c r="L1239" s="88"/>
    </row>
    <row r="1240" spans="11:12" ht="17.25" customHeight="1" x14ac:dyDescent="0.2">
      <c r="K1240" s="88"/>
      <c r="L1240" s="88"/>
    </row>
    <row r="1241" spans="11:12" ht="17.25" customHeight="1" x14ac:dyDescent="0.2">
      <c r="K1241" s="88"/>
      <c r="L1241" s="88"/>
    </row>
    <row r="1242" spans="11:12" ht="17.25" customHeight="1" x14ac:dyDescent="0.2">
      <c r="K1242" s="88"/>
      <c r="L1242" s="88"/>
    </row>
    <row r="1243" spans="11:12" ht="17.25" customHeight="1" x14ac:dyDescent="0.2">
      <c r="K1243" s="88"/>
      <c r="L1243" s="88"/>
    </row>
    <row r="1244" spans="11:12" ht="17.25" customHeight="1" x14ac:dyDescent="0.2">
      <c r="K1244" s="88"/>
      <c r="L1244" s="88"/>
    </row>
    <row r="1245" spans="11:12" ht="17.25" customHeight="1" x14ac:dyDescent="0.2">
      <c r="K1245" s="88"/>
      <c r="L1245" s="88"/>
    </row>
    <row r="1246" spans="11:12" ht="17.25" customHeight="1" x14ac:dyDescent="0.2">
      <c r="K1246" s="88"/>
      <c r="L1246" s="88"/>
    </row>
    <row r="1247" spans="11:12" ht="17.25" customHeight="1" x14ac:dyDescent="0.2">
      <c r="K1247" s="88"/>
      <c r="L1247" s="88"/>
    </row>
    <row r="1248" spans="11:12" ht="17.25" customHeight="1" x14ac:dyDescent="0.2">
      <c r="K1248" s="88"/>
      <c r="L1248" s="88"/>
    </row>
    <row r="1249" spans="11:12" ht="17.25" customHeight="1" x14ac:dyDescent="0.2">
      <c r="K1249" s="88"/>
      <c r="L1249" s="88"/>
    </row>
    <row r="1250" spans="11:12" ht="17.25" customHeight="1" x14ac:dyDescent="0.2">
      <c r="K1250" s="88"/>
      <c r="L1250" s="88"/>
    </row>
    <row r="1251" spans="11:12" ht="17.25" customHeight="1" x14ac:dyDescent="0.2">
      <c r="K1251" s="88"/>
      <c r="L1251" s="88"/>
    </row>
    <row r="1252" spans="11:12" ht="17.25" customHeight="1" x14ac:dyDescent="0.2">
      <c r="K1252" s="88"/>
      <c r="L1252" s="88"/>
    </row>
    <row r="1253" spans="11:12" ht="17.25" customHeight="1" x14ac:dyDescent="0.2">
      <c r="K1253" s="88"/>
      <c r="L1253" s="88"/>
    </row>
    <row r="1254" spans="11:12" ht="17.25" customHeight="1" x14ac:dyDescent="0.2">
      <c r="K1254" s="88"/>
      <c r="L1254" s="88"/>
    </row>
    <row r="1255" spans="11:12" ht="17.25" customHeight="1" x14ac:dyDescent="0.2">
      <c r="K1255" s="88"/>
      <c r="L1255" s="88"/>
    </row>
    <row r="1256" spans="11:12" ht="17.25" customHeight="1" x14ac:dyDescent="0.2">
      <c r="K1256" s="88"/>
      <c r="L1256" s="88"/>
    </row>
    <row r="1257" spans="11:12" ht="17.25" customHeight="1" x14ac:dyDescent="0.2">
      <c r="K1257" s="88"/>
      <c r="L1257" s="88"/>
    </row>
    <row r="1258" spans="11:12" ht="17.25" customHeight="1" x14ac:dyDescent="0.2">
      <c r="K1258" s="88"/>
      <c r="L1258" s="88"/>
    </row>
    <row r="1259" spans="11:12" ht="17.25" customHeight="1" x14ac:dyDescent="0.2">
      <c r="K1259" s="88"/>
      <c r="L1259" s="88"/>
    </row>
    <row r="1260" spans="11:12" ht="17.25" customHeight="1" x14ac:dyDescent="0.2">
      <c r="K1260" s="88"/>
      <c r="L1260" s="88"/>
    </row>
    <row r="1261" spans="11:12" ht="17.25" customHeight="1" x14ac:dyDescent="0.2">
      <c r="K1261" s="88"/>
      <c r="L1261" s="88"/>
    </row>
    <row r="1262" spans="11:12" ht="17.25" customHeight="1" x14ac:dyDescent="0.2">
      <c r="K1262" s="88"/>
      <c r="L1262" s="88"/>
    </row>
    <row r="1263" spans="11:12" ht="17.25" customHeight="1" x14ac:dyDescent="0.2">
      <c r="K1263" s="88"/>
      <c r="L1263" s="88"/>
    </row>
    <row r="1264" spans="11:12" ht="17.25" customHeight="1" x14ac:dyDescent="0.2">
      <c r="K1264" s="88"/>
      <c r="L1264" s="88"/>
    </row>
    <row r="1265" spans="11:12" ht="17.25" customHeight="1" x14ac:dyDescent="0.2">
      <c r="K1265" s="88"/>
      <c r="L1265" s="88"/>
    </row>
    <row r="1266" spans="11:12" ht="17.25" customHeight="1" x14ac:dyDescent="0.2">
      <c r="K1266" s="88"/>
      <c r="L1266" s="88"/>
    </row>
    <row r="1267" spans="11:12" ht="17.25" customHeight="1" x14ac:dyDescent="0.2">
      <c r="K1267" s="88"/>
      <c r="L1267" s="88"/>
    </row>
    <row r="1268" spans="11:12" ht="17.25" customHeight="1" x14ac:dyDescent="0.2">
      <c r="K1268" s="88"/>
      <c r="L1268" s="88"/>
    </row>
    <row r="1269" spans="11:12" ht="17.25" customHeight="1" x14ac:dyDescent="0.2">
      <c r="K1269" s="88"/>
      <c r="L1269" s="88"/>
    </row>
    <row r="1270" spans="11:12" ht="17.25" customHeight="1" x14ac:dyDescent="0.2">
      <c r="K1270" s="88"/>
      <c r="L1270" s="88"/>
    </row>
    <row r="1271" spans="11:12" ht="17.25" customHeight="1" x14ac:dyDescent="0.2">
      <c r="K1271" s="88"/>
      <c r="L1271" s="88"/>
    </row>
    <row r="1272" spans="11:12" ht="17.25" customHeight="1" x14ac:dyDescent="0.2">
      <c r="K1272" s="88"/>
      <c r="L1272" s="88"/>
    </row>
    <row r="1273" spans="11:12" ht="17.25" customHeight="1" x14ac:dyDescent="0.2">
      <c r="K1273" s="88"/>
      <c r="L1273" s="88"/>
    </row>
    <row r="1274" spans="11:12" ht="17.25" customHeight="1" x14ac:dyDescent="0.2">
      <c r="K1274" s="88"/>
      <c r="L1274" s="88"/>
    </row>
    <row r="1275" spans="11:12" ht="17.25" customHeight="1" x14ac:dyDescent="0.2">
      <c r="K1275" s="88"/>
      <c r="L1275" s="88"/>
    </row>
    <row r="1276" spans="11:12" ht="17.25" customHeight="1" x14ac:dyDescent="0.2">
      <c r="K1276" s="88"/>
      <c r="L1276" s="88"/>
    </row>
    <row r="1277" spans="11:12" ht="17.25" customHeight="1" x14ac:dyDescent="0.2">
      <c r="K1277" s="88"/>
      <c r="L1277" s="88"/>
    </row>
    <row r="1278" spans="11:12" ht="17.25" customHeight="1" x14ac:dyDescent="0.2">
      <c r="K1278" s="88"/>
      <c r="L1278" s="88"/>
    </row>
    <row r="1279" spans="11:12" ht="17.25" customHeight="1" x14ac:dyDescent="0.2">
      <c r="K1279" s="88"/>
      <c r="L1279" s="88"/>
    </row>
    <row r="1280" spans="11:12" ht="17.25" customHeight="1" x14ac:dyDescent="0.2">
      <c r="K1280" s="88"/>
      <c r="L1280" s="88"/>
    </row>
    <row r="1281" spans="11:12" ht="17.25" customHeight="1" x14ac:dyDescent="0.2">
      <c r="K1281" s="88"/>
      <c r="L1281" s="88"/>
    </row>
    <row r="1282" spans="11:12" ht="17.25" customHeight="1" x14ac:dyDescent="0.2">
      <c r="K1282" s="88"/>
      <c r="L1282" s="88"/>
    </row>
    <row r="1283" spans="11:12" ht="17.25" customHeight="1" x14ac:dyDescent="0.2">
      <c r="K1283" s="88"/>
      <c r="L1283" s="88"/>
    </row>
    <row r="1284" spans="11:12" ht="17.25" customHeight="1" x14ac:dyDescent="0.2">
      <c r="K1284" s="88"/>
      <c r="L1284" s="88"/>
    </row>
    <row r="1285" spans="11:12" ht="17.25" customHeight="1" x14ac:dyDescent="0.2">
      <c r="K1285" s="88"/>
      <c r="L1285" s="88"/>
    </row>
    <row r="1286" spans="11:12" ht="17.25" customHeight="1" x14ac:dyDescent="0.2">
      <c r="K1286" s="88"/>
      <c r="L1286" s="88"/>
    </row>
    <row r="1287" spans="11:12" ht="17.25" customHeight="1" x14ac:dyDescent="0.2">
      <c r="K1287" s="88"/>
      <c r="L1287" s="88"/>
    </row>
    <row r="1288" spans="11:12" ht="17.25" customHeight="1" x14ac:dyDescent="0.2">
      <c r="K1288" s="88"/>
      <c r="L1288" s="88"/>
    </row>
    <row r="1289" spans="11:12" ht="17.25" customHeight="1" x14ac:dyDescent="0.2">
      <c r="K1289" s="88"/>
      <c r="L1289" s="88"/>
    </row>
    <row r="1290" spans="11:12" ht="17.25" customHeight="1" x14ac:dyDescent="0.2">
      <c r="K1290" s="88"/>
      <c r="L1290" s="88"/>
    </row>
    <row r="1291" spans="11:12" ht="17.25" customHeight="1" x14ac:dyDescent="0.2">
      <c r="K1291" s="88"/>
      <c r="L1291" s="88"/>
    </row>
    <row r="1292" spans="11:12" ht="17.25" customHeight="1" x14ac:dyDescent="0.2">
      <c r="K1292" s="88"/>
      <c r="L1292" s="88"/>
    </row>
    <row r="1293" spans="11:12" ht="17.25" customHeight="1" x14ac:dyDescent="0.2">
      <c r="K1293" s="88"/>
      <c r="L1293" s="88"/>
    </row>
    <row r="1294" spans="11:12" ht="17.25" customHeight="1" x14ac:dyDescent="0.2">
      <c r="K1294" s="88"/>
      <c r="L1294" s="88"/>
    </row>
    <row r="1295" spans="11:12" ht="17.25" customHeight="1" x14ac:dyDescent="0.2">
      <c r="K1295" s="88"/>
      <c r="L1295" s="88"/>
    </row>
    <row r="1296" spans="11:12" ht="17.25" customHeight="1" x14ac:dyDescent="0.2">
      <c r="K1296" s="88"/>
      <c r="L1296" s="88"/>
    </row>
    <row r="1297" spans="11:12" ht="17.25" customHeight="1" x14ac:dyDescent="0.2">
      <c r="K1297" s="88"/>
      <c r="L1297" s="88"/>
    </row>
    <row r="1298" spans="11:12" ht="17.25" customHeight="1" x14ac:dyDescent="0.2">
      <c r="K1298" s="88"/>
      <c r="L1298" s="88"/>
    </row>
    <row r="1299" spans="11:12" ht="17.25" customHeight="1" x14ac:dyDescent="0.2">
      <c r="K1299" s="88"/>
      <c r="L1299" s="88"/>
    </row>
    <row r="1300" spans="11:12" ht="17.25" customHeight="1" x14ac:dyDescent="0.2">
      <c r="K1300" s="88"/>
      <c r="L1300" s="88"/>
    </row>
    <row r="1301" spans="11:12" ht="17.25" customHeight="1" x14ac:dyDescent="0.2">
      <c r="K1301" s="88"/>
      <c r="L1301" s="88"/>
    </row>
    <row r="1302" spans="11:12" ht="17.25" customHeight="1" x14ac:dyDescent="0.2">
      <c r="K1302" s="88"/>
      <c r="L1302" s="88"/>
    </row>
    <row r="1303" spans="11:12" ht="17.25" customHeight="1" x14ac:dyDescent="0.2">
      <c r="K1303" s="88"/>
      <c r="L1303" s="88"/>
    </row>
    <row r="1304" spans="11:12" ht="17.25" customHeight="1" x14ac:dyDescent="0.2">
      <c r="K1304" s="88"/>
      <c r="L1304" s="88"/>
    </row>
    <row r="1305" spans="11:12" ht="17.25" customHeight="1" x14ac:dyDescent="0.2">
      <c r="K1305" s="88"/>
      <c r="L1305" s="88"/>
    </row>
    <row r="1306" spans="11:12" ht="17.25" customHeight="1" x14ac:dyDescent="0.2">
      <c r="K1306" s="88"/>
      <c r="L1306" s="88"/>
    </row>
    <row r="1307" spans="11:12" ht="17.25" customHeight="1" x14ac:dyDescent="0.2">
      <c r="K1307" s="88"/>
      <c r="L1307" s="88"/>
    </row>
    <row r="1308" spans="11:12" ht="17.25" customHeight="1" x14ac:dyDescent="0.2">
      <c r="K1308" s="88"/>
      <c r="L1308" s="88"/>
    </row>
    <row r="1309" spans="11:12" ht="17.25" customHeight="1" x14ac:dyDescent="0.2">
      <c r="K1309" s="88"/>
      <c r="L1309" s="88"/>
    </row>
    <row r="1310" spans="11:12" ht="17.25" customHeight="1" x14ac:dyDescent="0.2">
      <c r="K1310" s="88"/>
      <c r="L1310" s="88"/>
    </row>
    <row r="1311" spans="11:12" ht="17.25" customHeight="1" x14ac:dyDescent="0.2">
      <c r="K1311" s="88"/>
      <c r="L1311" s="88"/>
    </row>
    <row r="1312" spans="11:12" ht="17.25" customHeight="1" x14ac:dyDescent="0.2">
      <c r="K1312" s="88"/>
      <c r="L1312" s="88"/>
    </row>
    <row r="1313" spans="11:12" ht="17.25" customHeight="1" x14ac:dyDescent="0.2">
      <c r="K1313" s="88"/>
      <c r="L1313" s="88"/>
    </row>
    <row r="1314" spans="11:12" ht="17.25" customHeight="1" x14ac:dyDescent="0.2">
      <c r="K1314" s="88"/>
      <c r="L1314" s="88"/>
    </row>
    <row r="1315" spans="11:12" ht="17.25" customHeight="1" x14ac:dyDescent="0.2">
      <c r="K1315" s="88"/>
      <c r="L1315" s="88"/>
    </row>
    <row r="1316" spans="11:12" ht="17.25" customHeight="1" x14ac:dyDescent="0.2">
      <c r="K1316" s="88"/>
      <c r="L1316" s="88"/>
    </row>
    <row r="1317" spans="11:12" ht="17.25" customHeight="1" x14ac:dyDescent="0.2">
      <c r="K1317" s="88"/>
      <c r="L1317" s="88"/>
    </row>
    <row r="1318" spans="11:12" ht="17.25" customHeight="1" x14ac:dyDescent="0.2">
      <c r="K1318" s="88"/>
      <c r="L1318" s="88"/>
    </row>
    <row r="1319" spans="11:12" ht="17.25" customHeight="1" x14ac:dyDescent="0.2">
      <c r="K1319" s="88"/>
      <c r="L1319" s="88"/>
    </row>
    <row r="1320" spans="11:12" ht="17.25" customHeight="1" x14ac:dyDescent="0.2">
      <c r="K1320" s="88"/>
      <c r="L1320" s="88"/>
    </row>
    <row r="1321" spans="11:12" ht="17.25" customHeight="1" x14ac:dyDescent="0.2">
      <c r="K1321" s="88"/>
      <c r="L1321" s="88"/>
    </row>
    <row r="1322" spans="11:12" ht="17.25" customHeight="1" x14ac:dyDescent="0.2">
      <c r="K1322" s="88"/>
      <c r="L1322" s="88"/>
    </row>
    <row r="1323" spans="11:12" ht="17.25" customHeight="1" x14ac:dyDescent="0.2">
      <c r="K1323" s="88"/>
      <c r="L1323" s="88"/>
    </row>
    <row r="1324" spans="11:12" ht="17.25" customHeight="1" x14ac:dyDescent="0.2">
      <c r="K1324" s="88"/>
      <c r="L1324" s="88"/>
    </row>
    <row r="1325" spans="11:12" ht="17.25" customHeight="1" x14ac:dyDescent="0.2">
      <c r="K1325" s="88"/>
      <c r="L1325" s="88"/>
    </row>
    <row r="1326" spans="11:12" ht="17.25" customHeight="1" x14ac:dyDescent="0.2">
      <c r="K1326" s="88"/>
      <c r="L1326" s="88"/>
    </row>
    <row r="1327" spans="11:12" ht="17.25" customHeight="1" x14ac:dyDescent="0.2">
      <c r="K1327" s="88"/>
      <c r="L1327" s="88"/>
    </row>
    <row r="1328" spans="11:12" ht="17.25" customHeight="1" x14ac:dyDescent="0.2">
      <c r="K1328" s="88"/>
      <c r="L1328" s="88"/>
    </row>
    <row r="1329" spans="11:12" ht="17.25" customHeight="1" x14ac:dyDescent="0.2">
      <c r="K1329" s="88"/>
      <c r="L1329" s="88"/>
    </row>
    <row r="1330" spans="11:12" ht="17.25" customHeight="1" x14ac:dyDescent="0.2">
      <c r="K1330" s="88"/>
      <c r="L1330" s="88"/>
    </row>
    <row r="1331" spans="11:12" ht="17.25" customHeight="1" x14ac:dyDescent="0.2">
      <c r="K1331" s="88"/>
      <c r="L1331" s="88"/>
    </row>
    <row r="1332" spans="11:12" ht="17.25" customHeight="1" x14ac:dyDescent="0.2">
      <c r="K1332" s="88"/>
      <c r="L1332" s="88"/>
    </row>
    <row r="1333" spans="11:12" ht="17.25" customHeight="1" x14ac:dyDescent="0.2">
      <c r="K1333" s="88"/>
      <c r="L1333" s="88"/>
    </row>
    <row r="1334" spans="11:12" ht="17.25" customHeight="1" x14ac:dyDescent="0.2">
      <c r="K1334" s="88"/>
      <c r="L1334" s="88"/>
    </row>
    <row r="1335" spans="11:12" ht="17.25" customHeight="1" x14ac:dyDescent="0.2">
      <c r="K1335" s="88"/>
      <c r="L1335" s="88"/>
    </row>
    <row r="1336" spans="11:12" ht="17.25" customHeight="1" x14ac:dyDescent="0.2">
      <c r="K1336" s="88"/>
      <c r="L1336" s="88"/>
    </row>
    <row r="1337" spans="11:12" ht="17.25" customHeight="1" x14ac:dyDescent="0.2">
      <c r="K1337" s="88"/>
      <c r="L1337" s="88"/>
    </row>
    <row r="1338" spans="11:12" ht="17.25" customHeight="1" x14ac:dyDescent="0.2">
      <c r="K1338" s="88"/>
      <c r="L1338" s="88"/>
    </row>
    <row r="1339" spans="11:12" ht="17.25" customHeight="1" x14ac:dyDescent="0.2">
      <c r="K1339" s="88"/>
      <c r="L1339" s="88"/>
    </row>
    <row r="1340" spans="11:12" ht="17.25" customHeight="1" x14ac:dyDescent="0.2">
      <c r="K1340" s="88"/>
      <c r="L1340" s="88"/>
    </row>
    <row r="1341" spans="11:12" ht="17.25" customHeight="1" x14ac:dyDescent="0.2">
      <c r="K1341" s="88"/>
      <c r="L1341" s="88"/>
    </row>
    <row r="1342" spans="11:12" ht="17.25" customHeight="1" x14ac:dyDescent="0.2">
      <c r="K1342" s="88"/>
      <c r="L1342" s="88"/>
    </row>
    <row r="1343" spans="11:12" ht="17.25" customHeight="1" x14ac:dyDescent="0.2">
      <c r="K1343" s="88"/>
      <c r="L1343" s="88"/>
    </row>
    <row r="1344" spans="11:12" ht="17.25" customHeight="1" x14ac:dyDescent="0.2">
      <c r="K1344" s="88"/>
      <c r="L1344" s="88"/>
    </row>
    <row r="1345" spans="11:12" ht="17.25" customHeight="1" x14ac:dyDescent="0.2">
      <c r="K1345" s="88"/>
      <c r="L1345" s="88"/>
    </row>
    <row r="1346" spans="11:12" ht="17.25" customHeight="1" x14ac:dyDescent="0.2">
      <c r="K1346" s="88"/>
      <c r="L1346" s="88"/>
    </row>
    <row r="1347" spans="11:12" ht="17.25" customHeight="1" x14ac:dyDescent="0.2">
      <c r="K1347" s="88"/>
      <c r="L1347" s="88"/>
    </row>
    <row r="1348" spans="11:12" ht="17.25" customHeight="1" x14ac:dyDescent="0.2">
      <c r="K1348" s="88"/>
      <c r="L1348" s="88"/>
    </row>
    <row r="1349" spans="11:12" ht="17.25" customHeight="1" x14ac:dyDescent="0.2">
      <c r="K1349" s="88"/>
      <c r="L1349" s="88"/>
    </row>
    <row r="1350" spans="11:12" ht="17.25" customHeight="1" x14ac:dyDescent="0.2">
      <c r="K1350" s="88"/>
      <c r="L1350" s="88"/>
    </row>
    <row r="1351" spans="11:12" ht="17.25" customHeight="1" x14ac:dyDescent="0.2">
      <c r="K1351" s="88"/>
      <c r="L1351" s="88"/>
    </row>
    <row r="1352" spans="11:12" ht="17.25" customHeight="1" x14ac:dyDescent="0.2">
      <c r="K1352" s="88"/>
      <c r="L1352" s="88"/>
    </row>
    <row r="1353" spans="11:12" ht="17.25" customHeight="1" x14ac:dyDescent="0.2">
      <c r="K1353" s="88"/>
      <c r="L1353" s="88"/>
    </row>
    <row r="1354" spans="11:12" ht="17.25" customHeight="1" x14ac:dyDescent="0.2">
      <c r="K1354" s="88"/>
      <c r="L1354" s="88"/>
    </row>
    <row r="1355" spans="11:12" ht="17.25" customHeight="1" x14ac:dyDescent="0.2">
      <c r="K1355" s="88"/>
      <c r="L1355" s="88"/>
    </row>
    <row r="1356" spans="11:12" ht="17.25" customHeight="1" x14ac:dyDescent="0.2">
      <c r="K1356" s="88"/>
      <c r="L1356" s="88"/>
    </row>
    <row r="1357" spans="11:12" ht="17.25" customHeight="1" x14ac:dyDescent="0.2">
      <c r="K1357" s="88"/>
      <c r="L1357" s="88"/>
    </row>
    <row r="1358" spans="11:12" ht="17.25" customHeight="1" x14ac:dyDescent="0.2">
      <c r="K1358" s="88"/>
      <c r="L1358" s="88"/>
    </row>
    <row r="1359" spans="11:12" ht="17.25" customHeight="1" x14ac:dyDescent="0.2">
      <c r="K1359" s="88"/>
      <c r="L1359" s="88"/>
    </row>
    <row r="1360" spans="11:12" ht="17.25" customHeight="1" x14ac:dyDescent="0.2">
      <c r="K1360" s="88"/>
      <c r="L1360" s="88"/>
    </row>
    <row r="1361" spans="11:12" ht="17.25" customHeight="1" x14ac:dyDescent="0.2">
      <c r="K1361" s="88"/>
      <c r="L1361" s="88"/>
    </row>
    <row r="1362" spans="11:12" ht="17.25" customHeight="1" x14ac:dyDescent="0.2">
      <c r="K1362" s="88"/>
      <c r="L1362" s="88"/>
    </row>
    <row r="1363" spans="11:12" ht="17.25" customHeight="1" x14ac:dyDescent="0.2">
      <c r="K1363" s="88"/>
      <c r="L1363" s="88"/>
    </row>
    <row r="1364" spans="11:12" ht="17.25" customHeight="1" x14ac:dyDescent="0.2">
      <c r="K1364" s="88"/>
      <c r="L1364" s="88"/>
    </row>
    <row r="1365" spans="11:12" ht="17.25" customHeight="1" x14ac:dyDescent="0.2">
      <c r="K1365" s="88"/>
      <c r="L1365" s="88"/>
    </row>
    <row r="1366" spans="11:12" ht="17.25" customHeight="1" x14ac:dyDescent="0.2">
      <c r="K1366" s="88"/>
      <c r="L1366" s="88"/>
    </row>
    <row r="1367" spans="11:12" ht="17.25" customHeight="1" x14ac:dyDescent="0.2">
      <c r="K1367" s="88"/>
      <c r="L1367" s="88"/>
    </row>
    <row r="1368" spans="11:12" ht="17.25" customHeight="1" x14ac:dyDescent="0.2">
      <c r="K1368" s="88"/>
      <c r="L1368" s="88"/>
    </row>
    <row r="1369" spans="11:12" ht="17.25" customHeight="1" x14ac:dyDescent="0.2">
      <c r="K1369" s="88"/>
      <c r="L1369" s="88"/>
    </row>
    <row r="1370" spans="11:12" ht="17.25" customHeight="1" x14ac:dyDescent="0.2">
      <c r="K1370" s="88"/>
      <c r="L1370" s="88"/>
    </row>
    <row r="1371" spans="11:12" ht="17.25" customHeight="1" x14ac:dyDescent="0.2">
      <c r="K1371" s="88"/>
      <c r="L1371" s="88"/>
    </row>
    <row r="1372" spans="11:12" ht="17.25" customHeight="1" x14ac:dyDescent="0.2">
      <c r="K1372" s="88"/>
      <c r="L1372" s="88"/>
    </row>
    <row r="1373" spans="11:12" ht="17.25" customHeight="1" x14ac:dyDescent="0.2">
      <c r="K1373" s="88"/>
      <c r="L1373" s="88"/>
    </row>
    <row r="1374" spans="11:12" ht="17.25" customHeight="1" x14ac:dyDescent="0.2">
      <c r="K1374" s="88"/>
      <c r="L1374" s="88"/>
    </row>
    <row r="1375" spans="11:12" ht="17.25" customHeight="1" x14ac:dyDescent="0.2">
      <c r="K1375" s="88"/>
      <c r="L1375" s="88"/>
    </row>
    <row r="1376" spans="11:12" ht="17.25" customHeight="1" x14ac:dyDescent="0.2">
      <c r="K1376" s="88"/>
      <c r="L1376" s="88"/>
    </row>
    <row r="1377" spans="11:12" ht="17.25" customHeight="1" x14ac:dyDescent="0.2">
      <c r="K1377" s="88"/>
      <c r="L1377" s="88"/>
    </row>
    <row r="1378" spans="11:12" ht="17.25" customHeight="1" x14ac:dyDescent="0.2">
      <c r="K1378" s="88"/>
      <c r="L1378" s="88"/>
    </row>
    <row r="1379" spans="11:12" ht="17.25" customHeight="1" x14ac:dyDescent="0.2">
      <c r="K1379" s="88"/>
      <c r="L1379" s="88"/>
    </row>
    <row r="1380" spans="11:12" ht="17.25" customHeight="1" x14ac:dyDescent="0.2">
      <c r="K1380" s="88"/>
      <c r="L1380" s="88"/>
    </row>
    <row r="1381" spans="11:12" ht="17.25" customHeight="1" x14ac:dyDescent="0.2">
      <c r="K1381" s="88"/>
      <c r="L1381" s="88"/>
    </row>
    <row r="1382" spans="11:12" ht="17.25" customHeight="1" x14ac:dyDescent="0.2">
      <c r="K1382" s="88"/>
      <c r="L1382" s="88"/>
    </row>
    <row r="1383" spans="11:12" ht="17.25" customHeight="1" x14ac:dyDescent="0.2">
      <c r="K1383" s="88"/>
      <c r="L1383" s="88"/>
    </row>
    <row r="1384" spans="11:12" ht="17.25" customHeight="1" x14ac:dyDescent="0.2">
      <c r="K1384" s="88"/>
      <c r="L1384" s="88"/>
    </row>
    <row r="1385" spans="11:12" ht="17.25" customHeight="1" x14ac:dyDescent="0.2">
      <c r="K1385" s="88"/>
      <c r="L1385" s="88"/>
    </row>
    <row r="1386" spans="11:12" ht="17.25" customHeight="1" x14ac:dyDescent="0.2">
      <c r="K1386" s="88"/>
      <c r="L1386" s="88"/>
    </row>
    <row r="1387" spans="11:12" ht="17.25" customHeight="1" x14ac:dyDescent="0.2">
      <c r="K1387" s="88"/>
      <c r="L1387" s="88"/>
    </row>
    <row r="1388" spans="11:12" ht="17.25" customHeight="1" x14ac:dyDescent="0.2">
      <c r="K1388" s="88"/>
      <c r="L1388" s="88"/>
    </row>
    <row r="1389" spans="11:12" ht="17.25" customHeight="1" x14ac:dyDescent="0.2">
      <c r="K1389" s="88"/>
      <c r="L1389" s="88"/>
    </row>
    <row r="1390" spans="11:12" ht="17.25" customHeight="1" x14ac:dyDescent="0.2">
      <c r="K1390" s="88"/>
      <c r="L1390" s="88"/>
    </row>
    <row r="1391" spans="11:12" ht="17.25" customHeight="1" x14ac:dyDescent="0.2">
      <c r="K1391" s="88"/>
      <c r="L1391" s="88"/>
    </row>
    <row r="1392" spans="11:12" ht="17.25" customHeight="1" x14ac:dyDescent="0.2">
      <c r="K1392" s="88"/>
      <c r="L1392" s="88"/>
    </row>
    <row r="1393" spans="11:12" ht="17.25" customHeight="1" x14ac:dyDescent="0.2">
      <c r="K1393" s="88"/>
      <c r="L1393" s="88"/>
    </row>
    <row r="1394" spans="11:12" ht="17.25" customHeight="1" x14ac:dyDescent="0.2">
      <c r="K1394" s="88"/>
      <c r="L1394" s="88"/>
    </row>
    <row r="1395" spans="11:12" ht="17.25" customHeight="1" x14ac:dyDescent="0.2">
      <c r="K1395" s="88"/>
      <c r="L1395" s="88"/>
    </row>
    <row r="1396" spans="11:12" ht="17.25" customHeight="1" x14ac:dyDescent="0.2">
      <c r="K1396" s="88"/>
      <c r="L1396" s="88"/>
    </row>
    <row r="1397" spans="11:12" ht="17.25" customHeight="1" x14ac:dyDescent="0.2">
      <c r="K1397" s="88"/>
      <c r="L1397" s="88"/>
    </row>
    <row r="1398" spans="11:12" ht="17.25" customHeight="1" x14ac:dyDescent="0.2">
      <c r="K1398" s="88"/>
      <c r="L1398" s="88"/>
    </row>
    <row r="1399" spans="11:12" ht="17.25" customHeight="1" x14ac:dyDescent="0.2">
      <c r="K1399" s="88"/>
      <c r="L1399" s="88"/>
    </row>
    <row r="1400" spans="11:12" ht="17.25" customHeight="1" x14ac:dyDescent="0.2">
      <c r="K1400" s="88"/>
      <c r="L1400" s="88"/>
    </row>
    <row r="1401" spans="11:12" ht="17.25" customHeight="1" x14ac:dyDescent="0.2">
      <c r="K1401" s="88"/>
      <c r="L1401" s="88"/>
    </row>
    <row r="1402" spans="11:12" ht="17.25" customHeight="1" x14ac:dyDescent="0.2">
      <c r="K1402" s="88"/>
      <c r="L1402" s="88"/>
    </row>
    <row r="1403" spans="11:12" ht="17.25" customHeight="1" x14ac:dyDescent="0.2">
      <c r="K1403" s="88"/>
      <c r="L1403" s="88"/>
    </row>
    <row r="1404" spans="11:12" ht="17.25" customHeight="1" x14ac:dyDescent="0.2">
      <c r="K1404" s="88"/>
      <c r="L1404" s="88"/>
    </row>
    <row r="1405" spans="11:12" ht="17.25" customHeight="1" x14ac:dyDescent="0.2">
      <c r="K1405" s="88"/>
      <c r="L1405" s="88"/>
    </row>
    <row r="1406" spans="11:12" ht="17.25" customHeight="1" x14ac:dyDescent="0.2">
      <c r="K1406" s="88"/>
      <c r="L1406" s="88"/>
    </row>
    <row r="1407" spans="11:12" ht="17.25" customHeight="1" x14ac:dyDescent="0.2">
      <c r="K1407" s="88"/>
      <c r="L1407" s="88"/>
    </row>
    <row r="1408" spans="11:12" ht="17.25" customHeight="1" x14ac:dyDescent="0.2">
      <c r="K1408" s="88"/>
      <c r="L1408" s="88"/>
    </row>
    <row r="1409" spans="11:12" ht="17.25" customHeight="1" x14ac:dyDescent="0.2">
      <c r="K1409" s="88"/>
      <c r="L1409" s="88"/>
    </row>
    <row r="1410" spans="11:12" ht="17.25" customHeight="1" x14ac:dyDescent="0.2">
      <c r="K1410" s="88"/>
      <c r="L1410" s="88"/>
    </row>
    <row r="1411" spans="11:12" ht="17.25" customHeight="1" x14ac:dyDescent="0.2">
      <c r="K1411" s="88"/>
      <c r="L1411" s="88"/>
    </row>
    <row r="1412" spans="11:12" ht="17.25" customHeight="1" x14ac:dyDescent="0.2">
      <c r="K1412" s="88"/>
      <c r="L1412" s="88"/>
    </row>
    <row r="1413" spans="11:12" ht="17.25" customHeight="1" x14ac:dyDescent="0.2">
      <c r="K1413" s="88"/>
      <c r="L1413" s="88"/>
    </row>
    <row r="1414" spans="11:12" ht="17.25" customHeight="1" x14ac:dyDescent="0.2">
      <c r="K1414" s="88"/>
      <c r="L1414" s="88"/>
    </row>
    <row r="1415" spans="11:12" ht="17.25" customHeight="1" x14ac:dyDescent="0.2">
      <c r="K1415" s="88"/>
      <c r="L1415" s="88"/>
    </row>
    <row r="1416" spans="11:12" ht="17.25" customHeight="1" x14ac:dyDescent="0.2">
      <c r="K1416" s="88"/>
      <c r="L1416" s="88"/>
    </row>
    <row r="1417" spans="11:12" ht="17.25" customHeight="1" x14ac:dyDescent="0.2">
      <c r="K1417" s="88"/>
      <c r="L1417" s="88"/>
    </row>
    <row r="1418" spans="11:12" ht="17.25" customHeight="1" x14ac:dyDescent="0.2">
      <c r="K1418" s="88"/>
      <c r="L1418" s="88"/>
    </row>
    <row r="1419" spans="11:12" ht="17.25" customHeight="1" x14ac:dyDescent="0.2">
      <c r="K1419" s="88"/>
      <c r="L1419" s="88"/>
    </row>
    <row r="1420" spans="11:12" ht="17.25" customHeight="1" x14ac:dyDescent="0.2">
      <c r="K1420" s="88"/>
      <c r="L1420" s="88"/>
    </row>
    <row r="1421" spans="11:12" ht="17.25" customHeight="1" x14ac:dyDescent="0.2">
      <c r="K1421" s="88"/>
      <c r="L1421" s="88"/>
    </row>
    <row r="1422" spans="11:12" ht="17.25" customHeight="1" x14ac:dyDescent="0.2">
      <c r="K1422" s="88"/>
      <c r="L1422" s="88"/>
    </row>
    <row r="1423" spans="11:12" ht="17.25" customHeight="1" x14ac:dyDescent="0.2">
      <c r="K1423" s="88"/>
      <c r="L1423" s="88"/>
    </row>
    <row r="1424" spans="11:12" ht="17.25" customHeight="1" x14ac:dyDescent="0.2">
      <c r="K1424" s="88"/>
      <c r="L1424" s="88"/>
    </row>
    <row r="1425" spans="11:12" ht="17.25" customHeight="1" x14ac:dyDescent="0.2">
      <c r="K1425" s="88"/>
      <c r="L1425" s="88"/>
    </row>
    <row r="1426" spans="11:12" ht="17.25" customHeight="1" x14ac:dyDescent="0.2">
      <c r="K1426" s="88"/>
      <c r="L1426" s="88"/>
    </row>
    <row r="1427" spans="11:12" ht="17.25" customHeight="1" x14ac:dyDescent="0.2">
      <c r="K1427" s="88"/>
      <c r="L1427" s="88"/>
    </row>
    <row r="1428" spans="11:12" ht="17.25" customHeight="1" x14ac:dyDescent="0.2">
      <c r="K1428" s="88"/>
      <c r="L1428" s="88"/>
    </row>
    <row r="1429" spans="11:12" ht="17.25" customHeight="1" x14ac:dyDescent="0.2">
      <c r="K1429" s="88"/>
      <c r="L1429" s="88"/>
    </row>
    <row r="1430" spans="11:12" ht="17.25" customHeight="1" x14ac:dyDescent="0.2">
      <c r="K1430" s="88"/>
      <c r="L1430" s="88"/>
    </row>
    <row r="1431" spans="11:12" ht="17.25" customHeight="1" x14ac:dyDescent="0.2">
      <c r="K1431" s="88"/>
      <c r="L1431" s="88"/>
    </row>
    <row r="1432" spans="11:12" ht="17.25" customHeight="1" x14ac:dyDescent="0.2">
      <c r="K1432" s="88"/>
      <c r="L1432" s="88"/>
    </row>
    <row r="1433" spans="11:12" ht="17.25" customHeight="1" x14ac:dyDescent="0.2">
      <c r="K1433" s="88"/>
      <c r="L1433" s="88"/>
    </row>
    <row r="1434" spans="11:12" ht="17.25" customHeight="1" x14ac:dyDescent="0.2">
      <c r="K1434" s="88"/>
      <c r="L1434" s="88"/>
    </row>
    <row r="1435" spans="11:12" ht="17.25" customHeight="1" x14ac:dyDescent="0.2">
      <c r="K1435" s="88"/>
      <c r="L1435" s="88"/>
    </row>
    <row r="1436" spans="11:12" ht="17.25" customHeight="1" x14ac:dyDescent="0.2">
      <c r="K1436" s="88"/>
      <c r="L1436" s="88"/>
    </row>
    <row r="1437" spans="11:12" ht="17.25" customHeight="1" x14ac:dyDescent="0.2">
      <c r="K1437" s="88"/>
      <c r="L1437" s="88"/>
    </row>
    <row r="1438" spans="11:12" ht="17.25" customHeight="1" x14ac:dyDescent="0.2">
      <c r="K1438" s="88"/>
      <c r="L1438" s="88"/>
    </row>
    <row r="1439" spans="11:12" ht="17.25" customHeight="1" x14ac:dyDescent="0.2">
      <c r="K1439" s="88"/>
      <c r="L1439" s="88"/>
    </row>
    <row r="1440" spans="11:12" ht="17.25" customHeight="1" x14ac:dyDescent="0.2">
      <c r="K1440" s="88"/>
      <c r="L1440" s="88"/>
    </row>
    <row r="1441" spans="11:12" ht="17.25" customHeight="1" x14ac:dyDescent="0.2">
      <c r="K1441" s="88"/>
      <c r="L1441" s="88"/>
    </row>
    <row r="1442" spans="11:12" ht="17.25" customHeight="1" x14ac:dyDescent="0.2">
      <c r="K1442" s="88"/>
      <c r="L1442" s="88"/>
    </row>
    <row r="1443" spans="11:12" ht="17.25" customHeight="1" x14ac:dyDescent="0.2">
      <c r="K1443" s="88"/>
      <c r="L1443" s="88"/>
    </row>
    <row r="1444" spans="11:12" ht="17.25" customHeight="1" x14ac:dyDescent="0.2">
      <c r="K1444" s="88"/>
      <c r="L1444" s="88"/>
    </row>
    <row r="1445" spans="11:12" ht="17.25" customHeight="1" x14ac:dyDescent="0.2">
      <c r="K1445" s="88"/>
      <c r="L1445" s="88"/>
    </row>
    <row r="1446" spans="11:12" ht="17.25" customHeight="1" x14ac:dyDescent="0.2">
      <c r="K1446" s="88"/>
      <c r="L1446" s="88"/>
    </row>
    <row r="1447" spans="11:12" ht="17.25" customHeight="1" x14ac:dyDescent="0.2">
      <c r="K1447" s="88"/>
      <c r="L1447" s="88"/>
    </row>
    <row r="1448" spans="11:12" ht="17.25" customHeight="1" x14ac:dyDescent="0.2">
      <c r="K1448" s="88"/>
      <c r="L1448" s="88"/>
    </row>
    <row r="1449" spans="11:12" ht="17.25" customHeight="1" x14ac:dyDescent="0.2">
      <c r="K1449" s="88"/>
      <c r="L1449" s="88"/>
    </row>
    <row r="1450" spans="11:12" ht="17.25" customHeight="1" x14ac:dyDescent="0.2">
      <c r="K1450" s="88"/>
      <c r="L1450" s="88"/>
    </row>
    <row r="1451" spans="11:12" ht="17.25" customHeight="1" x14ac:dyDescent="0.2">
      <c r="K1451" s="88"/>
      <c r="L1451" s="88"/>
    </row>
    <row r="1452" spans="11:12" ht="17.25" customHeight="1" x14ac:dyDescent="0.2">
      <c r="K1452" s="88"/>
      <c r="L1452" s="88"/>
    </row>
    <row r="1453" spans="11:12" ht="17.25" customHeight="1" x14ac:dyDescent="0.2">
      <c r="K1453" s="88"/>
      <c r="L1453" s="88"/>
    </row>
    <row r="1454" spans="11:12" ht="17.25" customHeight="1" x14ac:dyDescent="0.2">
      <c r="K1454" s="88"/>
      <c r="L1454" s="88"/>
    </row>
    <row r="1455" spans="11:12" ht="17.25" customHeight="1" x14ac:dyDescent="0.2">
      <c r="K1455" s="88"/>
      <c r="L1455" s="88"/>
    </row>
    <row r="1456" spans="11:12" ht="17.25" customHeight="1" x14ac:dyDescent="0.2">
      <c r="K1456" s="88"/>
      <c r="L1456" s="88"/>
    </row>
    <row r="1457" spans="11:12" ht="17.25" customHeight="1" x14ac:dyDescent="0.2">
      <c r="K1457" s="88"/>
      <c r="L1457" s="88"/>
    </row>
    <row r="1458" spans="11:12" ht="17.25" customHeight="1" x14ac:dyDescent="0.2">
      <c r="K1458" s="88"/>
      <c r="L1458" s="88"/>
    </row>
    <row r="1459" spans="11:12" ht="17.25" customHeight="1" x14ac:dyDescent="0.2">
      <c r="K1459" s="88"/>
      <c r="L1459" s="88"/>
    </row>
    <row r="1460" spans="11:12" ht="17.25" customHeight="1" x14ac:dyDescent="0.2">
      <c r="K1460" s="88"/>
      <c r="L1460" s="88"/>
    </row>
    <row r="1461" spans="11:12" ht="17.25" customHeight="1" x14ac:dyDescent="0.2">
      <c r="K1461" s="88"/>
      <c r="L1461" s="88"/>
    </row>
    <row r="1462" spans="11:12" ht="17.25" customHeight="1" x14ac:dyDescent="0.2">
      <c r="K1462" s="88"/>
      <c r="L1462" s="88"/>
    </row>
    <row r="1463" spans="11:12" ht="17.25" customHeight="1" x14ac:dyDescent="0.2">
      <c r="K1463" s="88"/>
      <c r="L1463" s="88"/>
    </row>
    <row r="1464" spans="11:12" ht="17.25" customHeight="1" x14ac:dyDescent="0.2">
      <c r="K1464" s="88"/>
      <c r="L1464" s="88"/>
    </row>
    <row r="1465" spans="11:12" ht="17.25" customHeight="1" x14ac:dyDescent="0.2">
      <c r="K1465" s="88"/>
      <c r="L1465" s="88"/>
    </row>
    <row r="1466" spans="11:12" ht="17.25" customHeight="1" x14ac:dyDescent="0.2">
      <c r="K1466" s="88"/>
      <c r="L1466" s="88"/>
    </row>
    <row r="1467" spans="11:12" ht="17.25" customHeight="1" x14ac:dyDescent="0.2">
      <c r="K1467" s="88"/>
      <c r="L1467" s="88"/>
    </row>
    <row r="1468" spans="11:12" ht="17.25" customHeight="1" x14ac:dyDescent="0.2">
      <c r="K1468" s="88"/>
      <c r="L1468" s="88"/>
    </row>
    <row r="1469" spans="11:12" ht="17.25" customHeight="1" x14ac:dyDescent="0.2">
      <c r="K1469" s="88"/>
      <c r="L1469" s="88"/>
    </row>
    <row r="1470" spans="11:12" ht="17.25" customHeight="1" x14ac:dyDescent="0.2">
      <c r="K1470" s="88"/>
      <c r="L1470" s="88"/>
    </row>
    <row r="1471" spans="11:12" ht="17.25" customHeight="1" x14ac:dyDescent="0.2">
      <c r="K1471" s="88"/>
      <c r="L1471" s="88"/>
    </row>
    <row r="1472" spans="11:12" ht="17.25" customHeight="1" x14ac:dyDescent="0.2">
      <c r="K1472" s="88"/>
      <c r="L1472" s="88"/>
    </row>
    <row r="1473" spans="11:12" ht="17.25" customHeight="1" x14ac:dyDescent="0.2">
      <c r="K1473" s="88"/>
      <c r="L1473" s="88"/>
    </row>
    <row r="1474" spans="11:12" ht="17.25" customHeight="1" x14ac:dyDescent="0.2">
      <c r="K1474" s="88"/>
      <c r="L1474" s="88"/>
    </row>
    <row r="1475" spans="11:12" ht="17.25" customHeight="1" x14ac:dyDescent="0.2">
      <c r="K1475" s="88"/>
      <c r="L1475" s="88"/>
    </row>
    <row r="1476" spans="11:12" ht="17.25" customHeight="1" x14ac:dyDescent="0.2">
      <c r="K1476" s="88"/>
      <c r="L1476" s="88"/>
    </row>
    <row r="1477" spans="11:12" ht="17.25" customHeight="1" x14ac:dyDescent="0.2">
      <c r="K1477" s="88"/>
      <c r="L1477" s="88"/>
    </row>
    <row r="1478" spans="11:12" ht="17.25" customHeight="1" x14ac:dyDescent="0.2">
      <c r="K1478" s="88"/>
      <c r="L1478" s="88"/>
    </row>
    <row r="1479" spans="11:12" ht="17.25" customHeight="1" x14ac:dyDescent="0.2">
      <c r="K1479" s="88"/>
      <c r="L1479" s="88"/>
    </row>
    <row r="1480" spans="11:12" ht="17.25" customHeight="1" x14ac:dyDescent="0.2">
      <c r="K1480" s="88"/>
      <c r="L1480" s="88"/>
    </row>
    <row r="1481" spans="11:12" ht="17.25" customHeight="1" x14ac:dyDescent="0.2">
      <c r="K1481" s="88"/>
      <c r="L1481" s="88"/>
    </row>
    <row r="1482" spans="11:12" ht="17.25" customHeight="1" x14ac:dyDescent="0.2">
      <c r="K1482" s="88"/>
      <c r="L1482" s="88"/>
    </row>
    <row r="1483" spans="11:12" ht="17.25" customHeight="1" x14ac:dyDescent="0.2">
      <c r="K1483" s="88"/>
      <c r="L1483" s="88"/>
    </row>
    <row r="1484" spans="11:12" ht="17.25" customHeight="1" x14ac:dyDescent="0.2">
      <c r="K1484" s="88"/>
      <c r="L1484" s="88"/>
    </row>
    <row r="1485" spans="11:12" ht="17.25" customHeight="1" x14ac:dyDescent="0.2">
      <c r="K1485" s="88"/>
      <c r="L1485" s="88"/>
    </row>
    <row r="1486" spans="11:12" ht="17.25" customHeight="1" x14ac:dyDescent="0.2">
      <c r="K1486" s="88"/>
      <c r="L1486" s="88"/>
    </row>
    <row r="1487" spans="11:12" ht="17.25" customHeight="1" x14ac:dyDescent="0.2">
      <c r="K1487" s="88"/>
      <c r="L1487" s="88"/>
    </row>
    <row r="1488" spans="11:12" ht="17.25" customHeight="1" x14ac:dyDescent="0.2">
      <c r="K1488" s="88"/>
      <c r="L1488" s="88"/>
    </row>
    <row r="1489" spans="11:12" ht="17.25" customHeight="1" x14ac:dyDescent="0.2">
      <c r="K1489" s="88"/>
      <c r="L1489" s="88"/>
    </row>
    <row r="1490" spans="11:12" ht="17.25" customHeight="1" x14ac:dyDescent="0.2">
      <c r="K1490" s="88"/>
      <c r="L1490" s="88"/>
    </row>
    <row r="1491" spans="11:12" ht="17.25" customHeight="1" x14ac:dyDescent="0.2">
      <c r="K1491" s="88"/>
      <c r="L1491" s="88"/>
    </row>
    <row r="1492" spans="11:12" ht="17.25" customHeight="1" x14ac:dyDescent="0.2">
      <c r="K1492" s="88"/>
      <c r="L1492" s="88"/>
    </row>
    <row r="1493" spans="11:12" ht="17.25" customHeight="1" x14ac:dyDescent="0.2">
      <c r="K1493" s="88"/>
      <c r="L1493" s="88"/>
    </row>
    <row r="1494" spans="11:12" ht="17.25" customHeight="1" x14ac:dyDescent="0.2">
      <c r="K1494" s="88"/>
      <c r="L1494" s="88"/>
    </row>
    <row r="1495" spans="11:12" ht="17.25" customHeight="1" x14ac:dyDescent="0.2">
      <c r="K1495" s="88"/>
      <c r="L1495" s="88"/>
    </row>
    <row r="1496" spans="11:12" ht="17.25" customHeight="1" x14ac:dyDescent="0.2">
      <c r="K1496" s="88"/>
      <c r="L1496" s="88"/>
    </row>
    <row r="1497" spans="11:12" ht="17.25" customHeight="1" x14ac:dyDescent="0.2">
      <c r="K1497" s="88"/>
      <c r="L1497" s="88"/>
    </row>
    <row r="1498" spans="11:12" ht="17.25" customHeight="1" x14ac:dyDescent="0.2">
      <c r="K1498" s="88"/>
      <c r="L1498" s="88"/>
    </row>
    <row r="1499" spans="11:12" ht="17.25" customHeight="1" x14ac:dyDescent="0.2">
      <c r="K1499" s="88"/>
      <c r="L1499" s="88"/>
    </row>
    <row r="1500" spans="11:12" ht="17.25" customHeight="1" x14ac:dyDescent="0.2">
      <c r="K1500" s="88"/>
      <c r="L1500" s="88"/>
    </row>
    <row r="1501" spans="11:12" ht="17.25" customHeight="1" x14ac:dyDescent="0.2">
      <c r="K1501" s="88"/>
      <c r="L1501" s="88"/>
    </row>
    <row r="1502" spans="11:12" ht="17.25" customHeight="1" x14ac:dyDescent="0.2">
      <c r="K1502" s="88"/>
      <c r="L1502" s="88"/>
    </row>
    <row r="1503" spans="11:12" ht="17.25" customHeight="1" x14ac:dyDescent="0.2">
      <c r="K1503" s="88"/>
      <c r="L1503" s="88"/>
    </row>
    <row r="1504" spans="11:12" ht="17.25" customHeight="1" x14ac:dyDescent="0.2">
      <c r="K1504" s="88"/>
      <c r="L1504" s="88"/>
    </row>
    <row r="1505" spans="11:12" ht="17.25" customHeight="1" x14ac:dyDescent="0.2">
      <c r="K1505" s="88"/>
      <c r="L1505" s="88"/>
    </row>
    <row r="1506" spans="11:12" ht="17.25" customHeight="1" x14ac:dyDescent="0.2">
      <c r="K1506" s="88"/>
      <c r="L1506" s="88"/>
    </row>
    <row r="1507" spans="11:12" ht="17.25" customHeight="1" x14ac:dyDescent="0.2">
      <c r="K1507" s="88"/>
      <c r="L1507" s="88"/>
    </row>
    <row r="1508" spans="11:12" ht="17.25" customHeight="1" x14ac:dyDescent="0.2">
      <c r="K1508" s="88"/>
      <c r="L1508" s="88"/>
    </row>
    <row r="1509" spans="11:12" ht="17.25" customHeight="1" x14ac:dyDescent="0.2">
      <c r="K1509" s="88"/>
      <c r="L1509" s="88"/>
    </row>
    <row r="1510" spans="11:12" ht="17.25" customHeight="1" x14ac:dyDescent="0.2">
      <c r="K1510" s="88"/>
      <c r="L1510" s="88"/>
    </row>
    <row r="1511" spans="11:12" ht="17.25" customHeight="1" x14ac:dyDescent="0.2">
      <c r="K1511" s="88"/>
      <c r="L1511" s="88"/>
    </row>
    <row r="1512" spans="11:12" ht="17.25" customHeight="1" x14ac:dyDescent="0.2">
      <c r="K1512" s="88"/>
      <c r="L1512" s="88"/>
    </row>
    <row r="1513" spans="11:12" ht="17.25" customHeight="1" x14ac:dyDescent="0.2">
      <c r="K1513" s="88"/>
      <c r="L1513" s="88"/>
    </row>
    <row r="1514" spans="11:12" ht="17.25" customHeight="1" x14ac:dyDescent="0.2">
      <c r="K1514" s="88"/>
      <c r="L1514" s="88"/>
    </row>
    <row r="1515" spans="11:12" ht="17.25" customHeight="1" x14ac:dyDescent="0.2">
      <c r="K1515" s="88"/>
      <c r="L1515" s="88"/>
    </row>
    <row r="1516" spans="11:12" ht="17.25" customHeight="1" x14ac:dyDescent="0.2">
      <c r="K1516" s="88"/>
      <c r="L1516" s="88"/>
    </row>
    <row r="1517" spans="11:12" ht="17.25" customHeight="1" x14ac:dyDescent="0.2">
      <c r="K1517" s="88"/>
      <c r="L1517" s="88"/>
    </row>
    <row r="1518" spans="11:12" ht="17.25" customHeight="1" x14ac:dyDescent="0.2">
      <c r="K1518" s="88"/>
      <c r="L1518" s="88"/>
    </row>
    <row r="1519" spans="11:12" ht="17.25" customHeight="1" x14ac:dyDescent="0.2">
      <c r="K1519" s="88"/>
      <c r="L1519" s="88"/>
    </row>
    <row r="1520" spans="11:12" ht="17.25" customHeight="1" x14ac:dyDescent="0.2">
      <c r="K1520" s="88"/>
      <c r="L1520" s="88"/>
    </row>
    <row r="1521" spans="11:12" ht="17.25" customHeight="1" x14ac:dyDescent="0.2">
      <c r="K1521" s="88"/>
      <c r="L1521" s="88"/>
    </row>
    <row r="1522" spans="11:12" ht="17.25" customHeight="1" x14ac:dyDescent="0.2">
      <c r="K1522" s="88"/>
      <c r="L1522" s="88"/>
    </row>
    <row r="1523" spans="11:12" ht="17.25" customHeight="1" x14ac:dyDescent="0.2">
      <c r="K1523" s="88"/>
      <c r="L1523" s="88"/>
    </row>
    <row r="1524" spans="11:12" ht="17.25" customHeight="1" x14ac:dyDescent="0.2">
      <c r="K1524" s="88"/>
      <c r="L1524" s="88"/>
    </row>
    <row r="1525" spans="11:12" ht="17.25" customHeight="1" x14ac:dyDescent="0.2">
      <c r="K1525" s="88"/>
      <c r="L1525" s="88"/>
    </row>
    <row r="1526" spans="11:12" ht="17.25" customHeight="1" x14ac:dyDescent="0.2">
      <c r="K1526" s="88"/>
      <c r="L1526" s="88"/>
    </row>
    <row r="1527" spans="11:12" ht="17.25" customHeight="1" x14ac:dyDescent="0.2">
      <c r="K1527" s="88"/>
      <c r="L1527" s="88"/>
    </row>
    <row r="1528" spans="11:12" ht="17.25" customHeight="1" x14ac:dyDescent="0.2">
      <c r="K1528" s="88"/>
      <c r="L1528" s="88"/>
    </row>
    <row r="1529" spans="11:12" ht="17.25" customHeight="1" x14ac:dyDescent="0.2">
      <c r="K1529" s="88"/>
      <c r="L1529" s="88"/>
    </row>
    <row r="1530" spans="11:12" ht="17.25" customHeight="1" x14ac:dyDescent="0.2">
      <c r="K1530" s="88"/>
      <c r="L1530" s="88"/>
    </row>
    <row r="1531" spans="11:12" ht="17.25" customHeight="1" x14ac:dyDescent="0.2">
      <c r="K1531" s="88"/>
      <c r="L1531" s="88"/>
    </row>
    <row r="1532" spans="11:12" ht="17.25" customHeight="1" x14ac:dyDescent="0.2">
      <c r="K1532" s="88"/>
      <c r="L1532" s="88"/>
    </row>
    <row r="1533" spans="11:12" ht="17.25" customHeight="1" x14ac:dyDescent="0.2">
      <c r="K1533" s="88"/>
      <c r="L1533" s="88"/>
    </row>
    <row r="1534" spans="11:12" ht="17.25" customHeight="1" x14ac:dyDescent="0.2">
      <c r="K1534" s="88"/>
      <c r="L1534" s="88"/>
    </row>
    <row r="1535" spans="11:12" ht="17.25" customHeight="1" x14ac:dyDescent="0.2">
      <c r="K1535" s="88"/>
      <c r="L1535" s="88"/>
    </row>
    <row r="1536" spans="11:12" ht="17.25" customHeight="1" x14ac:dyDescent="0.2">
      <c r="K1536" s="88"/>
      <c r="L1536" s="88"/>
    </row>
    <row r="1537" spans="11:12" ht="17.25" customHeight="1" x14ac:dyDescent="0.2">
      <c r="K1537" s="88"/>
      <c r="L1537" s="88"/>
    </row>
    <row r="1538" spans="11:12" ht="17.25" customHeight="1" x14ac:dyDescent="0.2">
      <c r="K1538" s="88"/>
      <c r="L1538" s="88"/>
    </row>
    <row r="1539" spans="11:12" ht="17.25" customHeight="1" x14ac:dyDescent="0.2">
      <c r="K1539" s="88"/>
      <c r="L1539" s="88"/>
    </row>
    <row r="1540" spans="11:12" ht="17.25" customHeight="1" x14ac:dyDescent="0.2">
      <c r="K1540" s="88"/>
      <c r="L1540" s="88"/>
    </row>
    <row r="1541" spans="11:12" ht="17.25" customHeight="1" x14ac:dyDescent="0.2">
      <c r="K1541" s="88"/>
      <c r="L1541" s="88"/>
    </row>
    <row r="1542" spans="11:12" ht="17.25" customHeight="1" x14ac:dyDescent="0.2">
      <c r="K1542" s="88"/>
      <c r="L1542" s="88"/>
    </row>
    <row r="1543" spans="11:12" ht="17.25" customHeight="1" x14ac:dyDescent="0.2">
      <c r="K1543" s="88"/>
      <c r="L1543" s="88"/>
    </row>
    <row r="1544" spans="11:12" ht="17.25" customHeight="1" x14ac:dyDescent="0.2">
      <c r="K1544" s="88"/>
      <c r="L1544" s="88"/>
    </row>
    <row r="1545" spans="11:12" ht="17.25" customHeight="1" x14ac:dyDescent="0.2">
      <c r="K1545" s="88"/>
      <c r="L1545" s="88"/>
    </row>
    <row r="1546" spans="11:12" ht="17.25" customHeight="1" x14ac:dyDescent="0.2">
      <c r="K1546" s="88"/>
      <c r="L1546" s="88"/>
    </row>
    <row r="1547" spans="11:12" ht="17.25" customHeight="1" x14ac:dyDescent="0.2">
      <c r="K1547" s="88"/>
      <c r="L1547" s="88"/>
    </row>
    <row r="1548" spans="11:12" ht="17.25" customHeight="1" x14ac:dyDescent="0.2">
      <c r="K1548" s="88"/>
      <c r="L1548" s="88"/>
    </row>
    <row r="1549" spans="11:12" ht="17.25" customHeight="1" x14ac:dyDescent="0.2">
      <c r="K1549" s="88"/>
      <c r="L1549" s="88"/>
    </row>
    <row r="1550" spans="11:12" ht="17.25" customHeight="1" x14ac:dyDescent="0.2">
      <c r="K1550" s="88"/>
      <c r="L1550" s="88"/>
    </row>
    <row r="1551" spans="11:12" ht="17.25" customHeight="1" x14ac:dyDescent="0.2">
      <c r="K1551" s="88"/>
      <c r="L1551" s="88"/>
    </row>
    <row r="1552" spans="11:12" ht="17.25" customHeight="1" x14ac:dyDescent="0.2">
      <c r="K1552" s="88"/>
      <c r="L1552" s="88"/>
    </row>
    <row r="1553" spans="11:12" ht="17.25" customHeight="1" x14ac:dyDescent="0.2">
      <c r="K1553" s="88"/>
      <c r="L1553" s="88"/>
    </row>
    <row r="1554" spans="11:12" ht="17.25" customHeight="1" x14ac:dyDescent="0.2">
      <c r="K1554" s="88"/>
      <c r="L1554" s="88"/>
    </row>
    <row r="1555" spans="11:12" ht="17.25" customHeight="1" x14ac:dyDescent="0.2">
      <c r="K1555" s="88"/>
      <c r="L1555" s="88"/>
    </row>
    <row r="1556" spans="11:12" ht="17.25" customHeight="1" x14ac:dyDescent="0.2">
      <c r="K1556" s="88"/>
      <c r="L1556" s="88"/>
    </row>
    <row r="1557" spans="11:12" ht="17.25" customHeight="1" x14ac:dyDescent="0.2">
      <c r="K1557" s="88"/>
      <c r="L1557" s="88"/>
    </row>
    <row r="1558" spans="11:12" ht="17.25" customHeight="1" x14ac:dyDescent="0.2">
      <c r="K1558" s="88"/>
      <c r="L1558" s="88"/>
    </row>
    <row r="1559" spans="11:12" ht="17.25" customHeight="1" x14ac:dyDescent="0.2">
      <c r="K1559" s="88"/>
      <c r="L1559" s="88"/>
    </row>
    <row r="1560" spans="11:12" ht="17.25" customHeight="1" x14ac:dyDescent="0.2">
      <c r="K1560" s="88"/>
      <c r="L1560" s="88"/>
    </row>
    <row r="1561" spans="11:12" ht="17.25" customHeight="1" x14ac:dyDescent="0.2">
      <c r="K1561" s="88"/>
      <c r="L1561" s="88"/>
    </row>
    <row r="1562" spans="11:12" ht="17.25" customHeight="1" x14ac:dyDescent="0.2">
      <c r="K1562" s="88"/>
      <c r="L1562" s="88"/>
    </row>
    <row r="1563" spans="11:12" ht="17.25" customHeight="1" x14ac:dyDescent="0.2">
      <c r="K1563" s="88"/>
      <c r="L1563" s="88"/>
    </row>
    <row r="1564" spans="11:12" ht="17.25" customHeight="1" x14ac:dyDescent="0.2">
      <c r="K1564" s="88"/>
      <c r="L1564" s="88"/>
    </row>
    <row r="1565" spans="11:12" ht="17.25" customHeight="1" x14ac:dyDescent="0.2">
      <c r="K1565" s="88"/>
      <c r="L1565" s="88"/>
    </row>
    <row r="1566" spans="11:12" ht="17.25" customHeight="1" x14ac:dyDescent="0.2">
      <c r="K1566" s="88"/>
      <c r="L1566" s="88"/>
    </row>
    <row r="1567" spans="11:12" ht="17.25" customHeight="1" x14ac:dyDescent="0.2">
      <c r="K1567" s="88"/>
      <c r="L1567" s="88"/>
    </row>
    <row r="1568" spans="11:12" ht="17.25" customHeight="1" x14ac:dyDescent="0.2">
      <c r="K1568" s="88"/>
      <c r="L1568" s="88"/>
    </row>
    <row r="1569" spans="11:12" ht="17.25" customHeight="1" x14ac:dyDescent="0.2">
      <c r="K1569" s="88"/>
      <c r="L1569" s="88"/>
    </row>
    <row r="1570" spans="11:12" ht="17.25" customHeight="1" x14ac:dyDescent="0.2">
      <c r="K1570" s="88"/>
      <c r="L1570" s="88"/>
    </row>
    <row r="1571" spans="11:12" ht="17.25" customHeight="1" x14ac:dyDescent="0.2">
      <c r="K1571" s="88"/>
      <c r="L1571" s="88"/>
    </row>
    <row r="1572" spans="11:12" ht="17.25" customHeight="1" x14ac:dyDescent="0.2">
      <c r="K1572" s="88"/>
      <c r="L1572" s="88"/>
    </row>
    <row r="1573" spans="11:12" ht="17.25" customHeight="1" x14ac:dyDescent="0.2">
      <c r="K1573" s="88"/>
      <c r="L1573" s="88"/>
    </row>
    <row r="1574" spans="11:12" ht="17.25" customHeight="1" x14ac:dyDescent="0.2">
      <c r="K1574" s="88"/>
      <c r="L1574" s="88"/>
    </row>
    <row r="1575" spans="11:12" ht="17.25" customHeight="1" x14ac:dyDescent="0.2">
      <c r="K1575" s="88"/>
      <c r="L1575" s="88"/>
    </row>
    <row r="1576" spans="11:12" ht="17.25" customHeight="1" x14ac:dyDescent="0.2">
      <c r="K1576" s="88"/>
      <c r="L1576" s="88"/>
    </row>
    <row r="1577" spans="11:12" ht="17.25" customHeight="1" x14ac:dyDescent="0.2">
      <c r="K1577" s="88"/>
      <c r="L1577" s="88"/>
    </row>
    <row r="1578" spans="11:12" ht="17.25" customHeight="1" x14ac:dyDescent="0.2">
      <c r="K1578" s="88"/>
      <c r="L1578" s="88"/>
    </row>
    <row r="1579" spans="11:12" ht="17.25" customHeight="1" x14ac:dyDescent="0.2">
      <c r="K1579" s="88"/>
      <c r="L1579" s="88"/>
    </row>
    <row r="1580" spans="11:12" ht="17.25" customHeight="1" x14ac:dyDescent="0.2">
      <c r="K1580" s="88"/>
      <c r="L1580" s="88"/>
    </row>
    <row r="1581" spans="11:12" ht="17.25" customHeight="1" x14ac:dyDescent="0.2">
      <c r="K1581" s="88"/>
      <c r="L1581" s="88"/>
    </row>
    <row r="1582" spans="11:12" ht="17.25" customHeight="1" x14ac:dyDescent="0.2">
      <c r="K1582" s="88"/>
      <c r="L1582" s="88"/>
    </row>
    <row r="1583" spans="11:12" ht="17.25" customHeight="1" x14ac:dyDescent="0.2">
      <c r="K1583" s="88"/>
      <c r="L1583" s="88"/>
    </row>
    <row r="1584" spans="11:12" ht="17.25" customHeight="1" x14ac:dyDescent="0.2">
      <c r="K1584" s="88"/>
      <c r="L1584" s="88"/>
    </row>
    <row r="1585" spans="11:12" ht="17.25" customHeight="1" x14ac:dyDescent="0.2">
      <c r="K1585" s="88"/>
      <c r="L1585" s="88"/>
    </row>
    <row r="1586" spans="11:12" ht="17.25" customHeight="1" x14ac:dyDescent="0.2">
      <c r="K1586" s="88"/>
      <c r="L1586" s="88"/>
    </row>
    <row r="1587" spans="11:12" ht="17.25" customHeight="1" x14ac:dyDescent="0.2">
      <c r="K1587" s="88"/>
      <c r="L1587" s="88"/>
    </row>
    <row r="1588" spans="11:12" ht="17.25" customHeight="1" x14ac:dyDescent="0.2">
      <c r="K1588" s="88"/>
      <c r="L1588" s="88"/>
    </row>
    <row r="1589" spans="11:12" ht="17.25" customHeight="1" x14ac:dyDescent="0.2">
      <c r="K1589" s="88"/>
      <c r="L1589" s="88"/>
    </row>
    <row r="1590" spans="11:12" ht="17.25" customHeight="1" x14ac:dyDescent="0.2">
      <c r="K1590" s="88"/>
      <c r="L1590" s="88"/>
    </row>
    <row r="1591" spans="11:12" ht="17.25" customHeight="1" x14ac:dyDescent="0.2">
      <c r="K1591" s="88"/>
      <c r="L1591" s="88"/>
    </row>
    <row r="1592" spans="11:12" ht="17.25" customHeight="1" x14ac:dyDescent="0.2">
      <c r="K1592" s="88"/>
      <c r="L1592" s="88"/>
    </row>
    <row r="1593" spans="11:12" ht="17.25" customHeight="1" x14ac:dyDescent="0.2">
      <c r="K1593" s="88"/>
      <c r="L1593" s="88"/>
    </row>
    <row r="1594" spans="11:12" ht="17.25" customHeight="1" x14ac:dyDescent="0.2">
      <c r="K1594" s="88"/>
      <c r="L1594" s="88"/>
    </row>
    <row r="1595" spans="11:12" ht="17.25" customHeight="1" x14ac:dyDescent="0.2">
      <c r="K1595" s="88"/>
      <c r="L1595" s="88"/>
    </row>
    <row r="1596" spans="11:12" ht="17.25" customHeight="1" x14ac:dyDescent="0.2">
      <c r="K1596" s="88"/>
      <c r="L1596" s="88"/>
    </row>
    <row r="1597" spans="11:12" ht="17.25" customHeight="1" x14ac:dyDescent="0.2">
      <c r="K1597" s="88"/>
      <c r="L1597" s="88"/>
    </row>
    <row r="1598" spans="11:12" ht="17.25" customHeight="1" x14ac:dyDescent="0.2">
      <c r="K1598" s="88"/>
      <c r="L1598" s="88"/>
    </row>
    <row r="1599" spans="11:12" ht="17.25" customHeight="1" x14ac:dyDescent="0.2">
      <c r="K1599" s="88"/>
      <c r="L1599" s="88"/>
    </row>
    <row r="1600" spans="11:12" ht="17.25" customHeight="1" x14ac:dyDescent="0.2">
      <c r="K1600" s="88"/>
      <c r="L1600" s="88"/>
    </row>
    <row r="1601" spans="11:12" ht="17.25" customHeight="1" x14ac:dyDescent="0.2">
      <c r="K1601" s="88"/>
      <c r="L1601" s="88"/>
    </row>
    <row r="1602" spans="11:12" ht="17.25" customHeight="1" x14ac:dyDescent="0.2">
      <c r="K1602" s="88"/>
      <c r="L1602" s="88"/>
    </row>
    <row r="1603" spans="11:12" ht="17.25" customHeight="1" x14ac:dyDescent="0.2">
      <c r="K1603" s="88"/>
      <c r="L1603" s="88"/>
    </row>
    <row r="1604" spans="11:12" ht="17.25" customHeight="1" x14ac:dyDescent="0.2">
      <c r="K1604" s="88"/>
      <c r="L1604" s="88"/>
    </row>
    <row r="1605" spans="11:12" ht="17.25" customHeight="1" x14ac:dyDescent="0.2">
      <c r="K1605" s="88"/>
      <c r="L1605" s="88"/>
    </row>
    <row r="1606" spans="11:12" ht="17.25" customHeight="1" x14ac:dyDescent="0.2">
      <c r="K1606" s="88"/>
      <c r="L1606" s="88"/>
    </row>
    <row r="1607" spans="11:12" ht="17.25" customHeight="1" x14ac:dyDescent="0.2">
      <c r="K1607" s="88"/>
      <c r="L1607" s="88"/>
    </row>
    <row r="1608" spans="11:12" ht="17.25" customHeight="1" x14ac:dyDescent="0.2">
      <c r="K1608" s="88"/>
      <c r="L1608" s="88"/>
    </row>
    <row r="1609" spans="11:12" ht="17.25" customHeight="1" x14ac:dyDescent="0.2">
      <c r="K1609" s="88"/>
      <c r="L1609" s="88"/>
    </row>
    <row r="1610" spans="11:12" ht="17.25" customHeight="1" x14ac:dyDescent="0.2">
      <c r="K1610" s="88"/>
      <c r="L1610" s="88"/>
    </row>
    <row r="1611" spans="11:12" ht="17.25" customHeight="1" x14ac:dyDescent="0.2">
      <c r="K1611" s="88"/>
      <c r="L1611" s="88"/>
    </row>
    <row r="1612" spans="11:12" ht="17.25" customHeight="1" x14ac:dyDescent="0.2">
      <c r="K1612" s="88"/>
      <c r="L1612" s="88"/>
    </row>
    <row r="1613" spans="11:12" ht="17.25" customHeight="1" x14ac:dyDescent="0.2">
      <c r="K1613" s="88"/>
      <c r="L1613" s="88"/>
    </row>
    <row r="1614" spans="11:12" ht="17.25" customHeight="1" x14ac:dyDescent="0.2">
      <c r="K1614" s="88"/>
      <c r="L1614" s="88"/>
    </row>
    <row r="1615" spans="11:12" ht="17.25" customHeight="1" x14ac:dyDescent="0.2">
      <c r="K1615" s="88"/>
      <c r="L1615" s="88"/>
    </row>
    <row r="1616" spans="11:12" ht="17.25" customHeight="1" x14ac:dyDescent="0.2">
      <c r="K1616" s="88"/>
      <c r="L1616" s="88"/>
    </row>
    <row r="1617" spans="11:12" ht="17.25" customHeight="1" x14ac:dyDescent="0.2">
      <c r="K1617" s="88"/>
      <c r="L1617" s="88"/>
    </row>
    <row r="1618" spans="11:12" ht="17.25" customHeight="1" x14ac:dyDescent="0.2">
      <c r="K1618" s="88"/>
      <c r="L1618" s="88"/>
    </row>
    <row r="1619" spans="11:12" ht="17.25" customHeight="1" x14ac:dyDescent="0.2">
      <c r="K1619" s="88"/>
      <c r="L1619" s="88"/>
    </row>
    <row r="1620" spans="11:12" ht="17.25" customHeight="1" x14ac:dyDescent="0.2">
      <c r="K1620" s="88"/>
      <c r="L1620" s="88"/>
    </row>
    <row r="1621" spans="11:12" ht="17.25" customHeight="1" x14ac:dyDescent="0.2">
      <c r="K1621" s="88"/>
      <c r="L1621" s="88"/>
    </row>
    <row r="1622" spans="11:12" ht="17.25" customHeight="1" x14ac:dyDescent="0.2">
      <c r="K1622" s="88"/>
      <c r="L1622" s="88"/>
    </row>
    <row r="1623" spans="11:12" ht="17.25" customHeight="1" x14ac:dyDescent="0.2">
      <c r="K1623" s="88"/>
      <c r="L1623" s="88"/>
    </row>
    <row r="1624" spans="11:12" ht="17.25" customHeight="1" x14ac:dyDescent="0.2">
      <c r="K1624" s="88"/>
      <c r="L1624" s="88"/>
    </row>
    <row r="1625" spans="11:12" ht="17.25" customHeight="1" x14ac:dyDescent="0.2">
      <c r="K1625" s="88"/>
      <c r="L1625" s="88"/>
    </row>
    <row r="1626" spans="11:12" ht="17.25" customHeight="1" x14ac:dyDescent="0.2">
      <c r="K1626" s="88"/>
      <c r="L1626" s="88"/>
    </row>
    <row r="1627" spans="11:12" ht="17.25" customHeight="1" x14ac:dyDescent="0.2">
      <c r="K1627" s="88"/>
      <c r="L1627" s="88"/>
    </row>
    <row r="1628" spans="11:12" ht="17.25" customHeight="1" x14ac:dyDescent="0.2">
      <c r="K1628" s="88"/>
      <c r="L1628" s="88"/>
    </row>
    <row r="1629" spans="11:12" ht="17.25" customHeight="1" x14ac:dyDescent="0.2">
      <c r="K1629" s="88"/>
      <c r="L1629" s="88"/>
    </row>
    <row r="1630" spans="11:12" ht="17.25" customHeight="1" x14ac:dyDescent="0.2">
      <c r="K1630" s="88"/>
      <c r="L1630" s="88"/>
    </row>
    <row r="1631" spans="11:12" ht="17.25" customHeight="1" x14ac:dyDescent="0.2">
      <c r="K1631" s="88"/>
      <c r="L1631" s="88"/>
    </row>
    <row r="1632" spans="11:12" ht="17.25" customHeight="1" x14ac:dyDescent="0.2">
      <c r="K1632" s="88"/>
      <c r="L1632" s="88"/>
    </row>
    <row r="1633" spans="11:12" ht="17.25" customHeight="1" x14ac:dyDescent="0.2">
      <c r="K1633" s="88"/>
      <c r="L1633" s="88"/>
    </row>
    <row r="1634" spans="11:12" ht="17.25" customHeight="1" x14ac:dyDescent="0.2">
      <c r="K1634" s="88"/>
      <c r="L1634" s="88"/>
    </row>
    <row r="1635" spans="11:12" ht="17.25" customHeight="1" x14ac:dyDescent="0.2">
      <c r="K1635" s="88"/>
      <c r="L1635" s="88"/>
    </row>
    <row r="1636" spans="11:12" ht="17.25" customHeight="1" x14ac:dyDescent="0.2">
      <c r="K1636" s="88"/>
      <c r="L1636" s="88"/>
    </row>
    <row r="1637" spans="11:12" ht="17.25" customHeight="1" x14ac:dyDescent="0.2">
      <c r="K1637" s="88"/>
      <c r="L1637" s="88"/>
    </row>
    <row r="1638" spans="11:12" ht="17.25" customHeight="1" x14ac:dyDescent="0.2">
      <c r="K1638" s="88"/>
      <c r="L1638" s="88"/>
    </row>
    <row r="1639" spans="11:12" ht="17.25" customHeight="1" x14ac:dyDescent="0.2">
      <c r="K1639" s="88"/>
      <c r="L1639" s="88"/>
    </row>
    <row r="1640" spans="11:12" ht="17.25" customHeight="1" x14ac:dyDescent="0.2">
      <c r="K1640" s="88"/>
      <c r="L1640" s="88"/>
    </row>
    <row r="1641" spans="11:12" ht="17.25" customHeight="1" x14ac:dyDescent="0.2">
      <c r="K1641" s="88"/>
      <c r="L1641" s="88"/>
    </row>
    <row r="1642" spans="11:12" ht="17.25" customHeight="1" x14ac:dyDescent="0.2">
      <c r="K1642" s="88"/>
      <c r="L1642" s="88"/>
    </row>
    <row r="1643" spans="11:12" ht="17.25" customHeight="1" x14ac:dyDescent="0.2">
      <c r="K1643" s="88"/>
      <c r="L1643" s="88"/>
    </row>
    <row r="1644" spans="11:12" ht="17.25" customHeight="1" x14ac:dyDescent="0.2">
      <c r="K1644" s="88"/>
      <c r="L1644" s="88"/>
    </row>
    <row r="1645" spans="11:12" ht="17.25" customHeight="1" x14ac:dyDescent="0.2">
      <c r="K1645" s="88"/>
      <c r="L1645" s="88"/>
    </row>
    <row r="1646" spans="11:12" ht="17.25" customHeight="1" x14ac:dyDescent="0.2">
      <c r="K1646" s="88"/>
      <c r="L1646" s="88"/>
    </row>
    <row r="1647" spans="11:12" ht="17.25" customHeight="1" x14ac:dyDescent="0.2">
      <c r="K1647" s="88"/>
      <c r="L1647" s="88"/>
    </row>
    <row r="1648" spans="11:12" ht="17.25" customHeight="1" x14ac:dyDescent="0.2">
      <c r="K1648" s="88"/>
      <c r="L1648" s="88"/>
    </row>
    <row r="1649" spans="11:12" ht="17.25" customHeight="1" x14ac:dyDescent="0.2">
      <c r="K1649" s="88"/>
      <c r="L1649" s="88"/>
    </row>
    <row r="1650" spans="11:12" ht="17.25" customHeight="1" x14ac:dyDescent="0.2">
      <c r="K1650" s="88"/>
      <c r="L1650" s="88"/>
    </row>
    <row r="1651" spans="11:12" ht="17.25" customHeight="1" x14ac:dyDescent="0.2">
      <c r="K1651" s="88"/>
      <c r="L1651" s="88"/>
    </row>
    <row r="1652" spans="11:12" ht="17.25" customHeight="1" x14ac:dyDescent="0.2">
      <c r="K1652" s="88"/>
      <c r="L1652" s="88"/>
    </row>
    <row r="1653" spans="11:12" ht="17.25" customHeight="1" x14ac:dyDescent="0.2">
      <c r="K1653" s="88"/>
      <c r="L1653" s="88"/>
    </row>
    <row r="1654" spans="11:12" ht="17.25" customHeight="1" x14ac:dyDescent="0.2">
      <c r="K1654" s="88"/>
      <c r="L1654" s="88"/>
    </row>
    <row r="1655" spans="11:12" ht="17.25" customHeight="1" x14ac:dyDescent="0.2">
      <c r="K1655" s="88"/>
      <c r="L1655" s="88"/>
    </row>
    <row r="1656" spans="11:12" ht="17.25" customHeight="1" x14ac:dyDescent="0.2">
      <c r="K1656" s="88"/>
      <c r="L1656" s="88"/>
    </row>
    <row r="1657" spans="11:12" ht="17.25" customHeight="1" x14ac:dyDescent="0.2">
      <c r="K1657" s="88"/>
      <c r="L1657" s="88"/>
    </row>
    <row r="1658" spans="11:12" ht="17.25" customHeight="1" x14ac:dyDescent="0.2">
      <c r="K1658" s="88"/>
      <c r="L1658" s="88"/>
    </row>
    <row r="1659" spans="11:12" ht="17.25" customHeight="1" x14ac:dyDescent="0.2">
      <c r="K1659" s="88"/>
      <c r="L1659" s="88"/>
    </row>
    <row r="1660" spans="11:12" ht="17.25" customHeight="1" x14ac:dyDescent="0.2">
      <c r="K1660" s="88"/>
      <c r="L1660" s="88"/>
    </row>
    <row r="1661" spans="11:12" ht="17.25" customHeight="1" x14ac:dyDescent="0.2">
      <c r="K1661" s="88"/>
      <c r="L1661" s="88"/>
    </row>
    <row r="1662" spans="11:12" ht="17.25" customHeight="1" x14ac:dyDescent="0.2">
      <c r="K1662" s="88"/>
      <c r="L1662" s="88"/>
    </row>
    <row r="1663" spans="11:12" ht="17.25" customHeight="1" x14ac:dyDescent="0.2">
      <c r="K1663" s="88"/>
      <c r="L1663" s="88"/>
    </row>
    <row r="1664" spans="11:12" ht="17.25" customHeight="1" x14ac:dyDescent="0.2">
      <c r="K1664" s="88"/>
      <c r="L1664" s="88"/>
    </row>
    <row r="1665" spans="11:12" ht="17.25" customHeight="1" x14ac:dyDescent="0.2">
      <c r="K1665" s="88"/>
      <c r="L1665" s="88"/>
    </row>
    <row r="1666" spans="11:12" ht="17.25" customHeight="1" x14ac:dyDescent="0.2">
      <c r="K1666" s="88"/>
      <c r="L1666" s="88"/>
    </row>
    <row r="1667" spans="11:12" ht="17.25" customHeight="1" x14ac:dyDescent="0.2">
      <c r="K1667" s="88"/>
      <c r="L1667" s="88"/>
    </row>
    <row r="1668" spans="11:12" ht="17.25" customHeight="1" x14ac:dyDescent="0.2">
      <c r="K1668" s="88"/>
      <c r="L1668" s="88"/>
    </row>
    <row r="1669" spans="11:12" ht="17.25" customHeight="1" x14ac:dyDescent="0.2">
      <c r="K1669" s="88"/>
      <c r="L1669" s="88"/>
    </row>
    <row r="1670" spans="11:12" ht="17.25" customHeight="1" x14ac:dyDescent="0.2">
      <c r="K1670" s="88"/>
      <c r="L1670" s="88"/>
    </row>
    <row r="1671" spans="11:12" ht="17.25" customHeight="1" x14ac:dyDescent="0.2">
      <c r="K1671" s="88"/>
      <c r="L1671" s="88"/>
    </row>
    <row r="1672" spans="11:12" ht="17.25" customHeight="1" x14ac:dyDescent="0.2">
      <c r="K1672" s="88"/>
      <c r="L1672" s="88"/>
    </row>
    <row r="1673" spans="11:12" ht="17.25" customHeight="1" x14ac:dyDescent="0.2">
      <c r="K1673" s="88"/>
      <c r="L1673" s="88"/>
    </row>
    <row r="1674" spans="11:12" ht="17.25" customHeight="1" x14ac:dyDescent="0.2">
      <c r="K1674" s="88"/>
      <c r="L1674" s="88"/>
    </row>
    <row r="1675" spans="11:12" ht="17.25" customHeight="1" x14ac:dyDescent="0.2">
      <c r="K1675" s="88"/>
      <c r="L1675" s="88"/>
    </row>
    <row r="1676" spans="11:12" ht="17.25" customHeight="1" x14ac:dyDescent="0.2">
      <c r="K1676" s="88"/>
      <c r="L1676" s="88"/>
    </row>
    <row r="1677" spans="11:12" ht="17.25" customHeight="1" x14ac:dyDescent="0.2">
      <c r="K1677" s="88"/>
      <c r="L1677" s="88"/>
    </row>
    <row r="1678" spans="11:12" ht="17.25" customHeight="1" x14ac:dyDescent="0.2">
      <c r="K1678" s="88"/>
      <c r="L1678" s="88"/>
    </row>
    <row r="1679" spans="11:12" ht="17.25" customHeight="1" x14ac:dyDescent="0.2">
      <c r="K1679" s="88"/>
      <c r="L1679" s="88"/>
    </row>
    <row r="1680" spans="11:12" ht="17.25" customHeight="1" x14ac:dyDescent="0.2">
      <c r="K1680" s="88"/>
      <c r="L1680" s="88"/>
    </row>
    <row r="1681" spans="11:12" ht="17.25" customHeight="1" x14ac:dyDescent="0.2">
      <c r="K1681" s="88"/>
      <c r="L1681" s="88"/>
    </row>
    <row r="1682" spans="11:12" ht="17.25" customHeight="1" x14ac:dyDescent="0.2">
      <c r="K1682" s="88"/>
      <c r="L1682" s="88"/>
    </row>
    <row r="1683" spans="11:12" ht="17.25" customHeight="1" x14ac:dyDescent="0.2">
      <c r="K1683" s="88"/>
      <c r="L1683" s="88"/>
    </row>
    <row r="1684" spans="11:12" ht="17.25" customHeight="1" x14ac:dyDescent="0.2">
      <c r="K1684" s="88"/>
      <c r="L1684" s="88"/>
    </row>
    <row r="1685" spans="11:12" ht="17.25" customHeight="1" x14ac:dyDescent="0.2">
      <c r="K1685" s="88"/>
      <c r="L1685" s="88"/>
    </row>
    <row r="1686" spans="11:12" ht="17.25" customHeight="1" x14ac:dyDescent="0.2">
      <c r="K1686" s="88"/>
      <c r="L1686" s="88"/>
    </row>
    <row r="1687" spans="11:12" ht="17.25" customHeight="1" x14ac:dyDescent="0.2">
      <c r="K1687" s="88"/>
      <c r="L1687" s="88"/>
    </row>
    <row r="1688" spans="11:12" ht="17.25" customHeight="1" x14ac:dyDescent="0.2">
      <c r="K1688" s="88"/>
      <c r="L1688" s="88"/>
    </row>
    <row r="1689" spans="11:12" ht="17.25" customHeight="1" x14ac:dyDescent="0.2">
      <c r="K1689" s="88"/>
      <c r="L1689" s="88"/>
    </row>
    <row r="1690" spans="11:12" ht="17.25" customHeight="1" x14ac:dyDescent="0.2">
      <c r="K1690" s="88"/>
      <c r="L1690" s="88"/>
    </row>
    <row r="1691" spans="11:12" ht="17.25" customHeight="1" x14ac:dyDescent="0.2">
      <c r="K1691" s="88"/>
      <c r="L1691" s="88"/>
    </row>
    <row r="1692" spans="11:12" ht="17.25" customHeight="1" x14ac:dyDescent="0.2">
      <c r="K1692" s="88"/>
      <c r="L1692" s="88"/>
    </row>
    <row r="1693" spans="11:12" ht="17.25" customHeight="1" x14ac:dyDescent="0.2">
      <c r="K1693" s="88"/>
      <c r="L1693" s="88"/>
    </row>
    <row r="1694" spans="11:12" ht="17.25" customHeight="1" x14ac:dyDescent="0.2">
      <c r="K1694" s="88"/>
      <c r="L1694" s="88"/>
    </row>
    <row r="1695" spans="11:12" ht="17.25" customHeight="1" x14ac:dyDescent="0.2">
      <c r="K1695" s="88"/>
      <c r="L1695" s="88"/>
    </row>
    <row r="1696" spans="11:12" ht="17.25" customHeight="1" x14ac:dyDescent="0.2">
      <c r="K1696" s="88"/>
      <c r="L1696" s="88"/>
    </row>
    <row r="1697" spans="11:12" ht="17.25" customHeight="1" x14ac:dyDescent="0.2">
      <c r="K1697" s="88"/>
      <c r="L1697" s="88"/>
    </row>
    <row r="1698" spans="11:12" ht="17.25" customHeight="1" x14ac:dyDescent="0.2">
      <c r="K1698" s="88"/>
      <c r="L1698" s="88"/>
    </row>
    <row r="1699" spans="11:12" ht="17.25" customHeight="1" x14ac:dyDescent="0.2">
      <c r="K1699" s="88"/>
      <c r="L1699" s="88"/>
    </row>
    <row r="1700" spans="11:12" ht="17.25" customHeight="1" x14ac:dyDescent="0.2">
      <c r="K1700" s="88"/>
      <c r="L1700" s="88"/>
    </row>
    <row r="1701" spans="11:12" ht="17.25" customHeight="1" x14ac:dyDescent="0.2">
      <c r="K1701" s="88"/>
      <c r="L1701" s="88"/>
    </row>
    <row r="1702" spans="11:12" ht="17.25" customHeight="1" x14ac:dyDescent="0.2">
      <c r="K1702" s="88"/>
      <c r="L1702" s="88"/>
    </row>
    <row r="1703" spans="11:12" ht="17.25" customHeight="1" x14ac:dyDescent="0.2">
      <c r="K1703" s="88"/>
      <c r="L1703" s="88"/>
    </row>
    <row r="1704" spans="11:12" ht="17.25" customHeight="1" x14ac:dyDescent="0.2">
      <c r="K1704" s="88"/>
      <c r="L1704" s="88"/>
    </row>
    <row r="1705" spans="11:12" ht="17.25" customHeight="1" x14ac:dyDescent="0.2">
      <c r="K1705" s="88"/>
      <c r="L1705" s="88"/>
    </row>
    <row r="1706" spans="11:12" ht="17.25" customHeight="1" x14ac:dyDescent="0.2">
      <c r="K1706" s="88"/>
      <c r="L1706" s="88"/>
    </row>
    <row r="1707" spans="11:12" ht="17.25" customHeight="1" x14ac:dyDescent="0.2">
      <c r="K1707" s="88"/>
      <c r="L1707" s="88"/>
    </row>
    <row r="1708" spans="11:12" ht="17.25" customHeight="1" x14ac:dyDescent="0.2">
      <c r="K1708" s="88"/>
      <c r="L1708" s="88"/>
    </row>
    <row r="1709" spans="11:12" ht="17.25" customHeight="1" x14ac:dyDescent="0.2">
      <c r="K1709" s="88"/>
      <c r="L1709" s="88"/>
    </row>
    <row r="1710" spans="11:12" ht="17.25" customHeight="1" x14ac:dyDescent="0.2">
      <c r="K1710" s="88"/>
      <c r="L1710" s="88"/>
    </row>
    <row r="1711" spans="11:12" ht="17.25" customHeight="1" x14ac:dyDescent="0.2">
      <c r="K1711" s="88"/>
      <c r="L1711" s="88"/>
    </row>
    <row r="1712" spans="11:12" ht="17.25" customHeight="1" x14ac:dyDescent="0.2">
      <c r="K1712" s="88"/>
      <c r="L1712" s="88"/>
    </row>
    <row r="1713" spans="11:12" ht="17.25" customHeight="1" x14ac:dyDescent="0.2">
      <c r="K1713" s="88"/>
      <c r="L1713" s="88"/>
    </row>
    <row r="1714" spans="11:12" ht="17.25" customHeight="1" x14ac:dyDescent="0.2">
      <c r="K1714" s="88"/>
      <c r="L1714" s="88"/>
    </row>
    <row r="1715" spans="11:12" ht="17.25" customHeight="1" x14ac:dyDescent="0.2">
      <c r="K1715" s="88"/>
      <c r="L1715" s="88"/>
    </row>
    <row r="1716" spans="11:12" ht="17.25" customHeight="1" x14ac:dyDescent="0.2">
      <c r="K1716" s="88"/>
      <c r="L1716" s="88"/>
    </row>
    <row r="1717" spans="11:12" ht="17.25" customHeight="1" x14ac:dyDescent="0.2">
      <c r="K1717" s="88"/>
      <c r="L1717" s="88"/>
    </row>
    <row r="1718" spans="11:12" ht="17.25" customHeight="1" x14ac:dyDescent="0.2">
      <c r="K1718" s="88"/>
      <c r="L1718" s="88"/>
    </row>
    <row r="1719" spans="11:12" ht="17.25" customHeight="1" x14ac:dyDescent="0.2">
      <c r="K1719" s="88"/>
      <c r="L1719" s="88"/>
    </row>
    <row r="1720" spans="11:12" ht="17.25" customHeight="1" x14ac:dyDescent="0.2">
      <c r="K1720" s="88"/>
      <c r="L1720" s="88"/>
    </row>
    <row r="1721" spans="11:12" ht="17.25" customHeight="1" x14ac:dyDescent="0.2">
      <c r="K1721" s="88"/>
      <c r="L1721" s="88"/>
    </row>
    <row r="1722" spans="11:12" ht="17.25" customHeight="1" x14ac:dyDescent="0.2">
      <c r="K1722" s="88"/>
      <c r="L1722" s="88"/>
    </row>
    <row r="1723" spans="11:12" ht="17.25" customHeight="1" x14ac:dyDescent="0.2">
      <c r="K1723" s="88"/>
      <c r="L1723" s="88"/>
    </row>
    <row r="1724" spans="11:12" ht="17.25" customHeight="1" x14ac:dyDescent="0.2">
      <c r="K1724" s="88"/>
      <c r="L1724" s="88"/>
    </row>
    <row r="1725" spans="11:12" ht="17.25" customHeight="1" x14ac:dyDescent="0.2">
      <c r="K1725" s="88"/>
      <c r="L1725" s="88"/>
    </row>
    <row r="1726" spans="11:12" ht="17.25" customHeight="1" x14ac:dyDescent="0.2">
      <c r="K1726" s="88"/>
      <c r="L1726" s="88"/>
    </row>
    <row r="1727" spans="11:12" ht="17.25" customHeight="1" x14ac:dyDescent="0.2">
      <c r="K1727" s="88"/>
      <c r="L1727" s="88"/>
    </row>
    <row r="1728" spans="11:12" ht="17.25" customHeight="1" x14ac:dyDescent="0.2">
      <c r="K1728" s="88"/>
      <c r="L1728" s="88"/>
    </row>
    <row r="1729" spans="11:12" ht="17.25" customHeight="1" x14ac:dyDescent="0.2">
      <c r="K1729" s="88"/>
      <c r="L1729" s="88"/>
    </row>
    <row r="1730" spans="11:12" ht="17.25" customHeight="1" x14ac:dyDescent="0.2">
      <c r="K1730" s="88"/>
      <c r="L1730" s="88"/>
    </row>
    <row r="1731" spans="11:12" ht="17.25" customHeight="1" x14ac:dyDescent="0.2">
      <c r="K1731" s="88"/>
      <c r="L1731" s="88"/>
    </row>
    <row r="1732" spans="11:12" ht="17.25" customHeight="1" x14ac:dyDescent="0.2">
      <c r="K1732" s="88"/>
      <c r="L1732" s="88"/>
    </row>
    <row r="1733" spans="11:12" ht="17.25" customHeight="1" x14ac:dyDescent="0.2">
      <c r="K1733" s="88"/>
      <c r="L1733" s="88"/>
    </row>
    <row r="1734" spans="11:12" ht="17.25" customHeight="1" x14ac:dyDescent="0.2">
      <c r="K1734" s="88"/>
      <c r="L1734" s="88"/>
    </row>
    <row r="1735" spans="11:12" ht="17.25" customHeight="1" x14ac:dyDescent="0.2">
      <c r="K1735" s="88"/>
      <c r="L1735" s="88"/>
    </row>
    <row r="1736" spans="11:12" ht="17.25" customHeight="1" x14ac:dyDescent="0.2">
      <c r="K1736" s="88"/>
      <c r="L1736" s="88"/>
    </row>
    <row r="1737" spans="11:12" ht="17.25" customHeight="1" x14ac:dyDescent="0.2">
      <c r="K1737" s="88"/>
      <c r="L1737" s="88"/>
    </row>
    <row r="1738" spans="11:12" ht="17.25" customHeight="1" x14ac:dyDescent="0.2">
      <c r="K1738" s="88"/>
      <c r="L1738" s="88"/>
    </row>
    <row r="1739" spans="11:12" ht="17.25" customHeight="1" x14ac:dyDescent="0.2">
      <c r="K1739" s="88"/>
      <c r="L1739" s="88"/>
    </row>
    <row r="1740" spans="11:12" ht="17.25" customHeight="1" x14ac:dyDescent="0.2">
      <c r="K1740" s="88"/>
      <c r="L1740" s="88"/>
    </row>
    <row r="1741" spans="11:12" ht="17.25" customHeight="1" x14ac:dyDescent="0.2">
      <c r="K1741" s="88"/>
      <c r="L1741" s="88"/>
    </row>
    <row r="1742" spans="11:12" ht="17.25" customHeight="1" x14ac:dyDescent="0.2">
      <c r="K1742" s="88"/>
      <c r="L1742" s="88"/>
    </row>
    <row r="1743" spans="11:12" ht="17.25" customHeight="1" x14ac:dyDescent="0.2">
      <c r="K1743" s="88"/>
      <c r="L1743" s="88"/>
    </row>
    <row r="1744" spans="11:12" ht="17.25" customHeight="1" x14ac:dyDescent="0.2">
      <c r="K1744" s="88"/>
      <c r="L1744" s="88"/>
    </row>
    <row r="1745" spans="11:12" ht="17.25" customHeight="1" x14ac:dyDescent="0.2">
      <c r="K1745" s="88"/>
      <c r="L1745" s="88"/>
    </row>
    <row r="1746" spans="11:12" ht="17.25" customHeight="1" x14ac:dyDescent="0.2">
      <c r="K1746" s="88"/>
      <c r="L1746" s="88"/>
    </row>
    <row r="1747" spans="11:12" ht="17.25" customHeight="1" x14ac:dyDescent="0.2">
      <c r="K1747" s="88"/>
      <c r="L1747" s="88"/>
    </row>
    <row r="1748" spans="11:12" ht="17.25" customHeight="1" x14ac:dyDescent="0.2">
      <c r="K1748" s="88"/>
      <c r="L1748" s="88"/>
    </row>
    <row r="1749" spans="11:12" ht="17.25" customHeight="1" x14ac:dyDescent="0.2">
      <c r="K1749" s="88"/>
      <c r="L1749" s="88"/>
    </row>
    <row r="1750" spans="11:12" ht="17.25" customHeight="1" x14ac:dyDescent="0.2">
      <c r="K1750" s="88"/>
      <c r="L1750" s="88"/>
    </row>
    <row r="1751" spans="11:12" ht="17.25" customHeight="1" x14ac:dyDescent="0.2">
      <c r="K1751" s="88"/>
      <c r="L1751" s="88"/>
    </row>
    <row r="1752" spans="11:12" ht="17.25" customHeight="1" x14ac:dyDescent="0.2">
      <c r="K1752" s="88"/>
      <c r="L1752" s="88"/>
    </row>
    <row r="1753" spans="11:12" ht="17.25" customHeight="1" x14ac:dyDescent="0.2">
      <c r="K1753" s="88"/>
      <c r="L1753" s="88"/>
    </row>
    <row r="1754" spans="11:12" ht="17.25" customHeight="1" x14ac:dyDescent="0.2">
      <c r="K1754" s="88"/>
      <c r="L1754" s="88"/>
    </row>
    <row r="1755" spans="11:12" ht="17.25" customHeight="1" x14ac:dyDescent="0.2">
      <c r="K1755" s="88"/>
      <c r="L1755" s="88"/>
    </row>
    <row r="1756" spans="11:12" ht="17.25" customHeight="1" x14ac:dyDescent="0.2">
      <c r="K1756" s="88"/>
      <c r="L1756" s="88"/>
    </row>
    <row r="1757" spans="11:12" ht="17.25" customHeight="1" x14ac:dyDescent="0.2">
      <c r="K1757" s="88"/>
      <c r="L1757" s="88"/>
    </row>
    <row r="1758" spans="11:12" ht="17.25" customHeight="1" x14ac:dyDescent="0.2">
      <c r="K1758" s="88"/>
      <c r="L1758" s="88"/>
    </row>
    <row r="1759" spans="11:12" ht="17.25" customHeight="1" x14ac:dyDescent="0.2">
      <c r="K1759" s="88"/>
      <c r="L1759" s="88"/>
    </row>
    <row r="1760" spans="11:12" ht="17.25" customHeight="1" x14ac:dyDescent="0.2">
      <c r="K1760" s="88"/>
      <c r="L1760" s="88"/>
    </row>
    <row r="1761" spans="11:12" ht="17.25" customHeight="1" x14ac:dyDescent="0.2">
      <c r="K1761" s="88"/>
      <c r="L1761" s="88"/>
    </row>
    <row r="1762" spans="11:12" ht="17.25" customHeight="1" x14ac:dyDescent="0.2">
      <c r="K1762" s="88"/>
      <c r="L1762" s="88"/>
    </row>
    <row r="1763" spans="11:12" ht="17.25" customHeight="1" x14ac:dyDescent="0.2">
      <c r="K1763" s="88"/>
      <c r="L1763" s="88"/>
    </row>
    <row r="1764" spans="11:12" ht="17.25" customHeight="1" x14ac:dyDescent="0.2">
      <c r="K1764" s="88"/>
      <c r="L1764" s="88"/>
    </row>
    <row r="1765" spans="11:12" ht="17.25" customHeight="1" x14ac:dyDescent="0.2">
      <c r="K1765" s="88"/>
      <c r="L1765" s="88"/>
    </row>
    <row r="1766" spans="11:12" ht="17.25" customHeight="1" x14ac:dyDescent="0.2">
      <c r="K1766" s="88"/>
      <c r="L1766" s="88"/>
    </row>
    <row r="1767" spans="11:12" ht="17.25" customHeight="1" x14ac:dyDescent="0.2">
      <c r="K1767" s="88"/>
      <c r="L1767" s="88"/>
    </row>
    <row r="1768" spans="11:12" ht="17.25" customHeight="1" x14ac:dyDescent="0.2">
      <c r="K1768" s="88"/>
      <c r="L1768" s="88"/>
    </row>
    <row r="1769" spans="11:12" ht="17.25" customHeight="1" x14ac:dyDescent="0.2">
      <c r="K1769" s="88"/>
      <c r="L1769" s="88"/>
    </row>
    <row r="1770" spans="11:12" ht="17.25" customHeight="1" x14ac:dyDescent="0.2">
      <c r="K1770" s="88"/>
      <c r="L1770" s="88"/>
    </row>
    <row r="1771" spans="11:12" ht="17.25" customHeight="1" x14ac:dyDescent="0.2">
      <c r="K1771" s="88"/>
      <c r="L1771" s="88"/>
    </row>
    <row r="1772" spans="11:12" ht="17.25" customHeight="1" x14ac:dyDescent="0.2">
      <c r="K1772" s="88"/>
      <c r="L1772" s="88"/>
    </row>
    <row r="1773" spans="11:12" ht="17.25" customHeight="1" x14ac:dyDescent="0.2">
      <c r="K1773" s="88"/>
      <c r="L1773" s="88"/>
    </row>
    <row r="1774" spans="11:12" ht="17.25" customHeight="1" x14ac:dyDescent="0.2">
      <c r="K1774" s="88"/>
      <c r="L1774" s="88"/>
    </row>
    <row r="1775" spans="11:12" ht="17.25" customHeight="1" x14ac:dyDescent="0.2">
      <c r="K1775" s="88"/>
      <c r="L1775" s="88"/>
    </row>
    <row r="1776" spans="11:12" ht="17.25" customHeight="1" x14ac:dyDescent="0.2">
      <c r="K1776" s="88"/>
      <c r="L1776" s="88"/>
    </row>
    <row r="1777" spans="11:12" ht="17.25" customHeight="1" x14ac:dyDescent="0.2">
      <c r="K1777" s="88"/>
      <c r="L1777" s="88"/>
    </row>
    <row r="1778" spans="11:12" ht="17.25" customHeight="1" x14ac:dyDescent="0.2">
      <c r="K1778" s="88"/>
      <c r="L1778" s="88"/>
    </row>
    <row r="1779" spans="11:12" ht="17.25" customHeight="1" x14ac:dyDescent="0.2">
      <c r="K1779" s="88"/>
      <c r="L1779" s="88"/>
    </row>
    <row r="1780" spans="11:12" ht="17.25" customHeight="1" x14ac:dyDescent="0.2">
      <c r="K1780" s="88"/>
      <c r="L1780" s="88"/>
    </row>
    <row r="1781" spans="11:12" ht="17.25" customHeight="1" x14ac:dyDescent="0.2">
      <c r="K1781" s="88"/>
      <c r="L1781" s="88"/>
    </row>
    <row r="1782" spans="11:12" ht="17.25" customHeight="1" x14ac:dyDescent="0.2">
      <c r="K1782" s="88"/>
      <c r="L1782" s="88"/>
    </row>
    <row r="1783" spans="11:12" ht="17.25" customHeight="1" x14ac:dyDescent="0.2">
      <c r="K1783" s="88"/>
      <c r="L1783" s="88"/>
    </row>
    <row r="1784" spans="11:12" ht="17.25" customHeight="1" x14ac:dyDescent="0.2">
      <c r="K1784" s="88"/>
      <c r="L1784" s="88"/>
    </row>
    <row r="1785" spans="11:12" ht="17.25" customHeight="1" x14ac:dyDescent="0.2">
      <c r="K1785" s="88"/>
      <c r="L1785" s="88"/>
    </row>
    <row r="1786" spans="11:12" ht="17.25" customHeight="1" x14ac:dyDescent="0.2">
      <c r="K1786" s="88"/>
      <c r="L1786" s="88"/>
    </row>
    <row r="1787" spans="11:12" ht="17.25" customHeight="1" x14ac:dyDescent="0.2">
      <c r="K1787" s="88"/>
      <c r="L1787" s="88"/>
    </row>
    <row r="1788" spans="11:12" ht="17.25" customHeight="1" x14ac:dyDescent="0.2">
      <c r="K1788" s="88"/>
      <c r="L1788" s="88"/>
    </row>
    <row r="1789" spans="11:12" ht="17.25" customHeight="1" x14ac:dyDescent="0.2">
      <c r="K1789" s="88"/>
      <c r="L1789" s="88"/>
    </row>
    <row r="1790" spans="11:12" ht="17.25" customHeight="1" x14ac:dyDescent="0.2">
      <c r="K1790" s="88"/>
      <c r="L1790" s="88"/>
    </row>
    <row r="1791" spans="11:12" ht="17.25" customHeight="1" x14ac:dyDescent="0.2">
      <c r="K1791" s="88"/>
      <c r="L1791" s="88"/>
    </row>
    <row r="1792" spans="11:12" ht="17.25" customHeight="1" x14ac:dyDescent="0.2">
      <c r="K1792" s="88"/>
      <c r="L1792" s="88"/>
    </row>
    <row r="1793" spans="11:12" ht="17.25" customHeight="1" x14ac:dyDescent="0.2">
      <c r="K1793" s="88"/>
      <c r="L1793" s="88"/>
    </row>
    <row r="1794" spans="11:12" ht="17.25" customHeight="1" x14ac:dyDescent="0.2">
      <c r="K1794" s="88"/>
      <c r="L1794" s="88"/>
    </row>
    <row r="1795" spans="11:12" ht="17.25" customHeight="1" x14ac:dyDescent="0.2">
      <c r="K1795" s="88"/>
      <c r="L1795" s="88"/>
    </row>
    <row r="1796" spans="11:12" ht="17.25" customHeight="1" x14ac:dyDescent="0.2">
      <c r="K1796" s="88"/>
      <c r="L1796" s="88"/>
    </row>
    <row r="1797" spans="11:12" ht="17.25" customHeight="1" x14ac:dyDescent="0.2">
      <c r="K1797" s="88"/>
      <c r="L1797" s="88"/>
    </row>
    <row r="1798" spans="11:12" ht="17.25" customHeight="1" x14ac:dyDescent="0.2">
      <c r="K1798" s="88"/>
      <c r="L1798" s="88"/>
    </row>
    <row r="1799" spans="11:12" ht="17.25" customHeight="1" x14ac:dyDescent="0.2">
      <c r="K1799" s="88"/>
      <c r="L1799" s="88"/>
    </row>
    <row r="1800" spans="11:12" ht="17.25" customHeight="1" x14ac:dyDescent="0.2">
      <c r="K1800" s="88"/>
      <c r="L1800" s="88"/>
    </row>
    <row r="1801" spans="11:12" ht="17.25" customHeight="1" x14ac:dyDescent="0.2">
      <c r="K1801" s="88"/>
      <c r="L1801" s="88"/>
    </row>
    <row r="1802" spans="11:12" ht="17.25" customHeight="1" x14ac:dyDescent="0.2">
      <c r="K1802" s="88"/>
      <c r="L1802" s="88"/>
    </row>
    <row r="1803" spans="11:12" ht="17.25" customHeight="1" x14ac:dyDescent="0.2">
      <c r="K1803" s="88"/>
      <c r="L1803" s="88"/>
    </row>
    <row r="1804" spans="11:12" ht="17.25" customHeight="1" x14ac:dyDescent="0.2">
      <c r="K1804" s="88"/>
      <c r="L1804" s="88"/>
    </row>
    <row r="1805" spans="11:12" ht="17.25" customHeight="1" x14ac:dyDescent="0.2">
      <c r="K1805" s="88"/>
      <c r="L1805" s="88"/>
    </row>
    <row r="1806" spans="11:12" ht="17.25" customHeight="1" x14ac:dyDescent="0.2">
      <c r="K1806" s="88"/>
      <c r="L1806" s="88"/>
    </row>
    <row r="1807" spans="11:12" ht="17.25" customHeight="1" x14ac:dyDescent="0.2">
      <c r="K1807" s="88"/>
      <c r="L1807" s="88"/>
    </row>
    <row r="1808" spans="11:12" ht="17.25" customHeight="1" x14ac:dyDescent="0.2">
      <c r="K1808" s="88"/>
      <c r="L1808" s="88"/>
    </row>
    <row r="1809" spans="11:12" ht="17.25" customHeight="1" x14ac:dyDescent="0.2">
      <c r="K1809" s="88"/>
      <c r="L1809" s="88"/>
    </row>
    <row r="1810" spans="11:12" ht="17.25" customHeight="1" x14ac:dyDescent="0.2">
      <c r="K1810" s="88"/>
      <c r="L1810" s="88"/>
    </row>
    <row r="1811" spans="11:12" ht="17.25" customHeight="1" x14ac:dyDescent="0.2">
      <c r="K1811" s="88"/>
      <c r="L1811" s="88"/>
    </row>
    <row r="1812" spans="11:12" ht="17.25" customHeight="1" x14ac:dyDescent="0.2">
      <c r="K1812" s="88"/>
      <c r="L1812" s="88"/>
    </row>
    <row r="1813" spans="11:12" ht="17.25" customHeight="1" x14ac:dyDescent="0.2">
      <c r="K1813" s="88"/>
      <c r="L1813" s="88"/>
    </row>
    <row r="1814" spans="11:12" ht="17.25" customHeight="1" x14ac:dyDescent="0.2">
      <c r="K1814" s="88"/>
      <c r="L1814" s="88"/>
    </row>
    <row r="1815" spans="11:12" ht="17.25" customHeight="1" x14ac:dyDescent="0.2">
      <c r="K1815" s="88"/>
      <c r="L1815" s="88"/>
    </row>
    <row r="1816" spans="11:12" ht="17.25" customHeight="1" x14ac:dyDescent="0.2">
      <c r="K1816" s="88"/>
      <c r="L1816" s="88"/>
    </row>
    <row r="1817" spans="11:12" ht="17.25" customHeight="1" x14ac:dyDescent="0.2">
      <c r="K1817" s="88"/>
      <c r="L1817" s="88"/>
    </row>
    <row r="1818" spans="11:12" ht="17.25" customHeight="1" x14ac:dyDescent="0.2">
      <c r="K1818" s="88"/>
      <c r="L1818" s="88"/>
    </row>
    <row r="1819" spans="11:12" ht="17.25" customHeight="1" x14ac:dyDescent="0.2">
      <c r="K1819" s="88"/>
      <c r="L1819" s="88"/>
    </row>
    <row r="1820" spans="11:12" ht="17.25" customHeight="1" x14ac:dyDescent="0.2">
      <c r="K1820" s="88"/>
      <c r="L1820" s="88"/>
    </row>
    <row r="1821" spans="11:12" ht="17.25" customHeight="1" x14ac:dyDescent="0.2">
      <c r="K1821" s="88"/>
      <c r="L1821" s="88"/>
    </row>
    <row r="1822" spans="11:12" ht="17.25" customHeight="1" x14ac:dyDescent="0.2">
      <c r="K1822" s="88"/>
      <c r="L1822" s="88"/>
    </row>
    <row r="1823" spans="11:12" ht="17.25" customHeight="1" x14ac:dyDescent="0.2">
      <c r="K1823" s="88"/>
      <c r="L1823" s="88"/>
    </row>
    <row r="1824" spans="11:12" ht="17.25" customHeight="1" x14ac:dyDescent="0.2">
      <c r="K1824" s="88"/>
      <c r="L1824" s="88"/>
    </row>
    <row r="1825" spans="11:12" ht="17.25" customHeight="1" x14ac:dyDescent="0.2">
      <c r="K1825" s="88"/>
      <c r="L1825" s="88"/>
    </row>
    <row r="1826" spans="11:12" ht="17.25" customHeight="1" x14ac:dyDescent="0.2">
      <c r="K1826" s="88"/>
      <c r="L1826" s="88"/>
    </row>
    <row r="1827" spans="11:12" ht="17.25" customHeight="1" x14ac:dyDescent="0.2">
      <c r="K1827" s="88"/>
      <c r="L1827" s="88"/>
    </row>
    <row r="1828" spans="11:12" ht="17.25" customHeight="1" x14ac:dyDescent="0.2">
      <c r="K1828" s="88"/>
      <c r="L1828" s="88"/>
    </row>
    <row r="1829" spans="11:12" ht="17.25" customHeight="1" x14ac:dyDescent="0.2">
      <c r="K1829" s="88"/>
      <c r="L1829" s="88"/>
    </row>
    <row r="1830" spans="11:12" ht="17.25" customHeight="1" x14ac:dyDescent="0.2">
      <c r="K1830" s="88"/>
      <c r="L1830" s="88"/>
    </row>
    <row r="1831" spans="11:12" ht="17.25" customHeight="1" x14ac:dyDescent="0.2">
      <c r="K1831" s="88"/>
      <c r="L1831" s="88"/>
    </row>
    <row r="1832" spans="11:12" ht="17.25" customHeight="1" x14ac:dyDescent="0.2">
      <c r="K1832" s="88"/>
      <c r="L1832" s="88"/>
    </row>
    <row r="1833" spans="11:12" ht="17.25" customHeight="1" x14ac:dyDescent="0.2">
      <c r="K1833" s="88"/>
      <c r="L1833" s="88"/>
    </row>
    <row r="1834" spans="11:12" ht="17.25" customHeight="1" x14ac:dyDescent="0.2">
      <c r="K1834" s="88"/>
      <c r="L1834" s="88"/>
    </row>
    <row r="1835" spans="11:12" ht="17.25" customHeight="1" x14ac:dyDescent="0.2">
      <c r="K1835" s="88"/>
      <c r="L1835" s="88"/>
    </row>
    <row r="1836" spans="11:12" ht="17.25" customHeight="1" x14ac:dyDescent="0.2">
      <c r="K1836" s="88"/>
      <c r="L1836" s="88"/>
    </row>
    <row r="1837" spans="11:12" ht="17.25" customHeight="1" x14ac:dyDescent="0.2">
      <c r="K1837" s="88"/>
      <c r="L1837" s="88"/>
    </row>
    <row r="1838" spans="11:12" ht="17.25" customHeight="1" x14ac:dyDescent="0.2">
      <c r="K1838" s="88"/>
      <c r="L1838" s="88"/>
    </row>
    <row r="1839" spans="11:12" ht="17.25" customHeight="1" x14ac:dyDescent="0.2">
      <c r="K1839" s="88"/>
      <c r="L1839" s="88"/>
    </row>
    <row r="1840" spans="11:12" ht="17.25" customHeight="1" x14ac:dyDescent="0.2">
      <c r="K1840" s="88"/>
      <c r="L1840" s="88"/>
    </row>
    <row r="1841" spans="11:12" ht="17.25" customHeight="1" x14ac:dyDescent="0.2">
      <c r="K1841" s="88"/>
      <c r="L1841" s="88"/>
    </row>
    <row r="1842" spans="11:12" ht="17.25" customHeight="1" x14ac:dyDescent="0.2">
      <c r="K1842" s="88"/>
      <c r="L1842" s="88"/>
    </row>
    <row r="1843" spans="11:12" ht="17.25" customHeight="1" x14ac:dyDescent="0.2">
      <c r="K1843" s="88"/>
      <c r="L1843" s="88"/>
    </row>
    <row r="1844" spans="11:12" ht="17.25" customHeight="1" x14ac:dyDescent="0.2">
      <c r="K1844" s="88"/>
      <c r="L1844" s="88"/>
    </row>
    <row r="1845" spans="11:12" ht="17.25" customHeight="1" x14ac:dyDescent="0.2">
      <c r="K1845" s="88"/>
      <c r="L1845" s="88"/>
    </row>
    <row r="1846" spans="11:12" ht="17.25" customHeight="1" x14ac:dyDescent="0.2">
      <c r="K1846" s="88"/>
      <c r="L1846" s="88"/>
    </row>
    <row r="1847" spans="11:12" ht="17.25" customHeight="1" x14ac:dyDescent="0.2">
      <c r="K1847" s="88"/>
      <c r="L1847" s="88"/>
    </row>
    <row r="1848" spans="11:12" ht="17.25" customHeight="1" x14ac:dyDescent="0.2">
      <c r="K1848" s="88"/>
      <c r="L1848" s="88"/>
    </row>
    <row r="1849" spans="11:12" ht="17.25" customHeight="1" x14ac:dyDescent="0.2">
      <c r="K1849" s="88"/>
      <c r="L1849" s="88"/>
    </row>
    <row r="1850" spans="11:12" ht="17.25" customHeight="1" x14ac:dyDescent="0.2">
      <c r="K1850" s="88"/>
      <c r="L1850" s="88"/>
    </row>
    <row r="1851" spans="11:12" ht="17.25" customHeight="1" x14ac:dyDescent="0.2">
      <c r="K1851" s="88"/>
      <c r="L1851" s="88"/>
    </row>
    <row r="1852" spans="11:12" ht="17.25" customHeight="1" x14ac:dyDescent="0.2">
      <c r="K1852" s="88"/>
      <c r="L1852" s="88"/>
    </row>
    <row r="1853" spans="11:12" ht="17.25" customHeight="1" x14ac:dyDescent="0.2">
      <c r="K1853" s="88"/>
      <c r="L1853" s="88"/>
    </row>
    <row r="1854" spans="11:12" ht="17.25" customHeight="1" x14ac:dyDescent="0.2">
      <c r="K1854" s="88"/>
      <c r="L1854" s="88"/>
    </row>
    <row r="1855" spans="11:12" ht="17.25" customHeight="1" x14ac:dyDescent="0.2">
      <c r="K1855" s="88"/>
      <c r="L1855" s="88"/>
    </row>
    <row r="1856" spans="11:12" ht="17.25" customHeight="1" x14ac:dyDescent="0.2">
      <c r="K1856" s="88"/>
      <c r="L1856" s="88"/>
    </row>
    <row r="1857" spans="11:12" ht="17.25" customHeight="1" x14ac:dyDescent="0.2">
      <c r="K1857" s="88"/>
      <c r="L1857" s="88"/>
    </row>
    <row r="1858" spans="11:12" ht="17.25" customHeight="1" x14ac:dyDescent="0.2">
      <c r="K1858" s="88"/>
      <c r="L1858" s="88"/>
    </row>
    <row r="1859" spans="11:12" ht="17.25" customHeight="1" x14ac:dyDescent="0.2">
      <c r="K1859" s="88"/>
      <c r="L1859" s="88"/>
    </row>
    <row r="1860" spans="11:12" ht="17.25" customHeight="1" x14ac:dyDescent="0.2">
      <c r="K1860" s="88"/>
      <c r="L1860" s="88"/>
    </row>
    <row r="1861" spans="11:12" ht="17.25" customHeight="1" x14ac:dyDescent="0.2">
      <c r="K1861" s="88"/>
      <c r="L1861" s="88"/>
    </row>
    <row r="1862" spans="11:12" ht="17.25" customHeight="1" x14ac:dyDescent="0.2">
      <c r="K1862" s="88"/>
      <c r="L1862" s="88"/>
    </row>
    <row r="1863" spans="11:12" ht="17.25" customHeight="1" x14ac:dyDescent="0.2">
      <c r="K1863" s="88"/>
      <c r="L1863" s="88"/>
    </row>
    <row r="1864" spans="11:12" ht="17.25" customHeight="1" x14ac:dyDescent="0.2">
      <c r="K1864" s="88"/>
      <c r="L1864" s="88"/>
    </row>
    <row r="1865" spans="11:12" ht="17.25" customHeight="1" x14ac:dyDescent="0.2">
      <c r="K1865" s="88"/>
      <c r="L1865" s="88"/>
    </row>
    <row r="1866" spans="11:12" ht="17.25" customHeight="1" x14ac:dyDescent="0.2">
      <c r="K1866" s="88"/>
      <c r="L1866" s="88"/>
    </row>
    <row r="1867" spans="11:12" ht="17.25" customHeight="1" x14ac:dyDescent="0.2">
      <c r="K1867" s="88"/>
      <c r="L1867" s="88"/>
    </row>
    <row r="1868" spans="11:12" ht="17.25" customHeight="1" x14ac:dyDescent="0.2">
      <c r="K1868" s="88"/>
      <c r="L1868" s="88"/>
    </row>
    <row r="1869" spans="11:12" ht="17.25" customHeight="1" x14ac:dyDescent="0.2">
      <c r="K1869" s="88"/>
      <c r="L1869" s="88"/>
    </row>
    <row r="1870" spans="11:12" ht="17.25" customHeight="1" x14ac:dyDescent="0.2">
      <c r="K1870" s="88"/>
      <c r="L1870" s="88"/>
    </row>
    <row r="1871" spans="11:12" ht="17.25" customHeight="1" x14ac:dyDescent="0.2">
      <c r="K1871" s="88"/>
      <c r="L1871" s="88"/>
    </row>
    <row r="1872" spans="11:12" ht="17.25" customHeight="1" x14ac:dyDescent="0.2">
      <c r="K1872" s="88"/>
      <c r="L1872" s="88"/>
    </row>
    <row r="1873" spans="11:12" ht="17.25" customHeight="1" x14ac:dyDescent="0.2">
      <c r="K1873" s="88"/>
      <c r="L1873" s="88"/>
    </row>
    <row r="1874" spans="11:12" ht="17.25" customHeight="1" x14ac:dyDescent="0.2">
      <c r="K1874" s="88"/>
      <c r="L1874" s="88"/>
    </row>
    <row r="1875" spans="11:12" ht="17.25" customHeight="1" x14ac:dyDescent="0.2">
      <c r="K1875" s="88"/>
      <c r="L1875" s="88"/>
    </row>
    <row r="1876" spans="11:12" ht="17.25" customHeight="1" x14ac:dyDescent="0.2">
      <c r="K1876" s="88"/>
      <c r="L1876" s="88"/>
    </row>
    <row r="1877" spans="11:12" ht="17.25" customHeight="1" x14ac:dyDescent="0.2">
      <c r="K1877" s="88"/>
      <c r="L1877" s="88"/>
    </row>
    <row r="1878" spans="11:12" ht="17.25" customHeight="1" x14ac:dyDescent="0.2">
      <c r="K1878" s="88"/>
      <c r="L1878" s="88"/>
    </row>
    <row r="1879" spans="11:12" ht="17.25" customHeight="1" x14ac:dyDescent="0.2">
      <c r="K1879" s="88"/>
      <c r="L1879" s="88"/>
    </row>
    <row r="1880" spans="11:12" ht="17.25" customHeight="1" x14ac:dyDescent="0.2">
      <c r="K1880" s="88"/>
      <c r="L1880" s="88"/>
    </row>
    <row r="1881" spans="11:12" ht="17.25" customHeight="1" x14ac:dyDescent="0.2">
      <c r="K1881" s="88"/>
      <c r="L1881" s="88"/>
    </row>
    <row r="1882" spans="11:12" ht="17.25" customHeight="1" x14ac:dyDescent="0.2">
      <c r="K1882" s="88"/>
      <c r="L1882" s="88"/>
    </row>
    <row r="1883" spans="11:12" ht="17.25" customHeight="1" x14ac:dyDescent="0.2">
      <c r="K1883" s="88"/>
      <c r="L1883" s="88"/>
    </row>
    <row r="1884" spans="11:12" ht="17.25" customHeight="1" x14ac:dyDescent="0.2">
      <c r="K1884" s="88"/>
      <c r="L1884" s="88"/>
    </row>
    <row r="1885" spans="11:12" ht="17.25" customHeight="1" x14ac:dyDescent="0.2">
      <c r="K1885" s="88"/>
      <c r="L1885" s="88"/>
    </row>
    <row r="1886" spans="11:12" ht="17.25" customHeight="1" x14ac:dyDescent="0.2">
      <c r="K1886" s="88"/>
      <c r="L1886" s="88"/>
    </row>
    <row r="1887" spans="11:12" ht="17.25" customHeight="1" x14ac:dyDescent="0.2">
      <c r="K1887" s="88"/>
      <c r="L1887" s="88"/>
    </row>
    <row r="1888" spans="11:12" ht="17.25" customHeight="1" x14ac:dyDescent="0.2">
      <c r="K1888" s="88"/>
      <c r="L1888" s="88"/>
    </row>
    <row r="1889" spans="11:12" ht="17.25" customHeight="1" x14ac:dyDescent="0.2">
      <c r="K1889" s="88"/>
      <c r="L1889" s="88"/>
    </row>
    <row r="1890" spans="11:12" ht="17.25" customHeight="1" x14ac:dyDescent="0.2">
      <c r="K1890" s="88"/>
      <c r="L1890" s="88"/>
    </row>
    <row r="1891" spans="11:12" ht="17.25" customHeight="1" x14ac:dyDescent="0.2">
      <c r="K1891" s="88"/>
      <c r="L1891" s="88"/>
    </row>
    <row r="1892" spans="11:12" ht="17.25" customHeight="1" x14ac:dyDescent="0.2">
      <c r="K1892" s="88"/>
      <c r="L1892" s="88"/>
    </row>
    <row r="1893" spans="11:12" ht="17.25" customHeight="1" x14ac:dyDescent="0.2">
      <c r="K1893" s="88"/>
      <c r="L1893" s="88"/>
    </row>
    <row r="1894" spans="11:12" ht="17.25" customHeight="1" x14ac:dyDescent="0.2">
      <c r="K1894" s="88"/>
      <c r="L1894" s="88"/>
    </row>
    <row r="1895" spans="11:12" ht="17.25" customHeight="1" x14ac:dyDescent="0.2">
      <c r="K1895" s="88"/>
      <c r="L1895" s="88"/>
    </row>
    <row r="1896" spans="11:12" ht="17.25" customHeight="1" x14ac:dyDescent="0.2">
      <c r="K1896" s="88"/>
      <c r="L1896" s="88"/>
    </row>
    <row r="1897" spans="11:12" ht="17.25" customHeight="1" x14ac:dyDescent="0.2">
      <c r="K1897" s="88"/>
      <c r="L1897" s="88"/>
    </row>
    <row r="1898" spans="11:12" ht="17.25" customHeight="1" x14ac:dyDescent="0.2">
      <c r="K1898" s="88"/>
      <c r="L1898" s="88"/>
    </row>
    <row r="1899" spans="11:12" ht="17.25" customHeight="1" x14ac:dyDescent="0.2">
      <c r="K1899" s="88"/>
      <c r="L1899" s="88"/>
    </row>
    <row r="1900" spans="11:12" ht="17.25" customHeight="1" x14ac:dyDescent="0.2">
      <c r="K1900" s="88"/>
      <c r="L1900" s="88"/>
    </row>
    <row r="1901" spans="11:12" ht="17.25" customHeight="1" x14ac:dyDescent="0.2">
      <c r="K1901" s="88"/>
      <c r="L1901" s="88"/>
    </row>
    <row r="1902" spans="11:12" ht="17.25" customHeight="1" x14ac:dyDescent="0.2">
      <c r="K1902" s="88"/>
      <c r="L1902" s="88"/>
    </row>
    <row r="1903" spans="11:12" ht="17.25" customHeight="1" x14ac:dyDescent="0.2">
      <c r="K1903" s="88"/>
      <c r="L1903" s="88"/>
    </row>
    <row r="1904" spans="11:12" ht="17.25" customHeight="1" x14ac:dyDescent="0.2">
      <c r="K1904" s="88"/>
      <c r="L1904" s="88"/>
    </row>
    <row r="1905" spans="11:12" ht="17.25" customHeight="1" x14ac:dyDescent="0.2">
      <c r="K1905" s="88"/>
      <c r="L1905" s="88"/>
    </row>
    <row r="1906" spans="11:12" ht="17.25" customHeight="1" x14ac:dyDescent="0.2">
      <c r="K1906" s="88"/>
      <c r="L1906" s="88"/>
    </row>
    <row r="1907" spans="11:12" ht="17.25" customHeight="1" x14ac:dyDescent="0.2">
      <c r="K1907" s="88"/>
      <c r="L1907" s="88"/>
    </row>
    <row r="1908" spans="11:12" ht="17.25" customHeight="1" x14ac:dyDescent="0.2">
      <c r="K1908" s="88"/>
      <c r="L1908" s="88"/>
    </row>
    <row r="1909" spans="11:12" ht="17.25" customHeight="1" x14ac:dyDescent="0.2">
      <c r="K1909" s="88"/>
      <c r="L1909" s="88"/>
    </row>
    <row r="1910" spans="11:12" ht="17.25" customHeight="1" x14ac:dyDescent="0.2">
      <c r="K1910" s="88"/>
      <c r="L1910" s="88"/>
    </row>
    <row r="1911" spans="11:12" ht="17.25" customHeight="1" x14ac:dyDescent="0.2">
      <c r="K1911" s="88"/>
      <c r="L1911" s="88"/>
    </row>
    <row r="1912" spans="11:12" ht="17.25" customHeight="1" x14ac:dyDescent="0.2">
      <c r="K1912" s="88"/>
      <c r="L1912" s="88"/>
    </row>
    <row r="1913" spans="11:12" ht="17.25" customHeight="1" x14ac:dyDescent="0.2">
      <c r="K1913" s="88"/>
      <c r="L1913" s="88"/>
    </row>
    <row r="1914" spans="11:12" ht="17.25" customHeight="1" x14ac:dyDescent="0.2">
      <c r="K1914" s="88"/>
      <c r="L1914" s="88"/>
    </row>
    <row r="1915" spans="11:12" ht="17.25" customHeight="1" x14ac:dyDescent="0.2">
      <c r="K1915" s="88"/>
      <c r="L1915" s="88"/>
    </row>
    <row r="1916" spans="11:12" ht="17.25" customHeight="1" x14ac:dyDescent="0.2">
      <c r="K1916" s="88"/>
      <c r="L1916" s="88"/>
    </row>
    <row r="1917" spans="11:12" ht="17.25" customHeight="1" x14ac:dyDescent="0.2">
      <c r="K1917" s="88"/>
      <c r="L1917" s="88"/>
    </row>
    <row r="1918" spans="11:12" ht="17.25" customHeight="1" x14ac:dyDescent="0.2">
      <c r="K1918" s="88"/>
      <c r="L1918" s="88"/>
    </row>
    <row r="1919" spans="11:12" ht="17.25" customHeight="1" x14ac:dyDescent="0.2">
      <c r="K1919" s="88"/>
      <c r="L1919" s="88"/>
    </row>
    <row r="1920" spans="11:12" ht="17.25" customHeight="1" x14ac:dyDescent="0.2">
      <c r="K1920" s="88"/>
      <c r="L1920" s="88"/>
    </row>
    <row r="1921" spans="11:12" ht="17.25" customHeight="1" x14ac:dyDescent="0.2">
      <c r="K1921" s="88"/>
      <c r="L1921" s="88"/>
    </row>
    <row r="1922" spans="11:12" ht="17.25" customHeight="1" x14ac:dyDescent="0.2">
      <c r="K1922" s="88"/>
      <c r="L1922" s="88"/>
    </row>
    <row r="1923" spans="11:12" ht="17.25" customHeight="1" x14ac:dyDescent="0.2">
      <c r="K1923" s="88"/>
      <c r="L1923" s="88"/>
    </row>
    <row r="1924" spans="11:12" ht="17.25" customHeight="1" x14ac:dyDescent="0.2">
      <c r="K1924" s="88"/>
      <c r="L1924" s="88"/>
    </row>
    <row r="1925" spans="11:12" ht="17.25" customHeight="1" x14ac:dyDescent="0.2">
      <c r="K1925" s="88"/>
      <c r="L1925" s="88"/>
    </row>
    <row r="1926" spans="11:12" ht="17.25" customHeight="1" x14ac:dyDescent="0.2">
      <c r="K1926" s="88"/>
      <c r="L1926" s="88"/>
    </row>
    <row r="1927" spans="11:12" ht="17.25" customHeight="1" x14ac:dyDescent="0.2">
      <c r="K1927" s="88"/>
      <c r="L1927" s="88"/>
    </row>
    <row r="1928" spans="11:12" ht="17.25" customHeight="1" x14ac:dyDescent="0.2">
      <c r="K1928" s="88"/>
      <c r="L1928" s="88"/>
    </row>
    <row r="1929" spans="11:12" ht="17.25" customHeight="1" x14ac:dyDescent="0.2">
      <c r="K1929" s="88"/>
      <c r="L1929" s="88"/>
    </row>
    <row r="1930" spans="11:12" ht="17.25" customHeight="1" x14ac:dyDescent="0.2">
      <c r="K1930" s="88"/>
      <c r="L1930" s="88"/>
    </row>
    <row r="1931" spans="11:12" ht="17.25" customHeight="1" x14ac:dyDescent="0.2">
      <c r="K1931" s="88"/>
      <c r="L1931" s="88"/>
    </row>
    <row r="1932" spans="11:12" ht="17.25" customHeight="1" x14ac:dyDescent="0.2">
      <c r="K1932" s="88"/>
      <c r="L1932" s="88"/>
    </row>
    <row r="1933" spans="11:12" ht="17.25" customHeight="1" x14ac:dyDescent="0.2">
      <c r="K1933" s="88"/>
      <c r="L1933" s="88"/>
    </row>
    <row r="1934" spans="11:12" ht="17.25" customHeight="1" x14ac:dyDescent="0.2">
      <c r="K1934" s="88"/>
      <c r="L1934" s="88"/>
    </row>
    <row r="1935" spans="11:12" ht="17.25" customHeight="1" x14ac:dyDescent="0.2">
      <c r="K1935" s="88"/>
      <c r="L1935" s="88"/>
    </row>
    <row r="1936" spans="11:12" ht="17.25" customHeight="1" x14ac:dyDescent="0.2">
      <c r="K1936" s="88"/>
      <c r="L1936" s="88"/>
    </row>
    <row r="1937" spans="11:12" ht="17.25" customHeight="1" x14ac:dyDescent="0.2">
      <c r="K1937" s="88"/>
      <c r="L1937" s="88"/>
    </row>
    <row r="1938" spans="11:12" ht="17.25" customHeight="1" x14ac:dyDescent="0.2">
      <c r="K1938" s="88"/>
      <c r="L1938" s="88"/>
    </row>
    <row r="1939" spans="11:12" ht="17.25" customHeight="1" x14ac:dyDescent="0.2">
      <c r="K1939" s="88"/>
      <c r="L1939" s="88"/>
    </row>
    <row r="1940" spans="11:12" ht="17.25" customHeight="1" x14ac:dyDescent="0.2">
      <c r="K1940" s="88"/>
      <c r="L1940" s="88"/>
    </row>
    <row r="1941" spans="11:12" ht="17.25" customHeight="1" x14ac:dyDescent="0.2">
      <c r="K1941" s="88"/>
      <c r="L1941" s="88"/>
    </row>
    <row r="1942" spans="11:12" ht="17.25" customHeight="1" x14ac:dyDescent="0.2">
      <c r="K1942" s="88"/>
      <c r="L1942" s="88"/>
    </row>
    <row r="1943" spans="11:12" ht="17.25" customHeight="1" x14ac:dyDescent="0.2">
      <c r="K1943" s="88"/>
      <c r="L1943" s="88"/>
    </row>
    <row r="1944" spans="11:12" ht="17.25" customHeight="1" x14ac:dyDescent="0.2">
      <c r="K1944" s="88"/>
      <c r="L1944" s="88"/>
    </row>
    <row r="1945" spans="11:12" ht="17.25" customHeight="1" x14ac:dyDescent="0.2">
      <c r="K1945" s="88"/>
      <c r="L1945" s="88"/>
    </row>
    <row r="1946" spans="11:12" ht="17.25" customHeight="1" x14ac:dyDescent="0.2">
      <c r="K1946" s="88"/>
      <c r="L1946" s="88"/>
    </row>
    <row r="1947" spans="11:12" ht="17.25" customHeight="1" x14ac:dyDescent="0.2">
      <c r="K1947" s="88"/>
      <c r="L1947" s="88"/>
    </row>
    <row r="1948" spans="11:12" ht="17.25" customHeight="1" x14ac:dyDescent="0.2">
      <c r="K1948" s="88"/>
      <c r="L1948" s="88"/>
    </row>
    <row r="1949" spans="11:12" ht="17.25" customHeight="1" x14ac:dyDescent="0.2">
      <c r="K1949" s="88"/>
      <c r="L1949" s="88"/>
    </row>
    <row r="1950" spans="11:12" ht="17.25" customHeight="1" x14ac:dyDescent="0.2">
      <c r="K1950" s="88"/>
      <c r="L1950" s="88"/>
    </row>
    <row r="1951" spans="11:12" ht="17.25" customHeight="1" x14ac:dyDescent="0.2">
      <c r="K1951" s="88"/>
      <c r="L1951" s="88"/>
    </row>
    <row r="1952" spans="11:12" ht="17.25" customHeight="1" x14ac:dyDescent="0.2">
      <c r="K1952" s="88"/>
      <c r="L1952" s="88"/>
    </row>
    <row r="1953" spans="11:12" ht="17.25" customHeight="1" x14ac:dyDescent="0.2">
      <c r="K1953" s="88"/>
      <c r="L1953" s="88"/>
    </row>
    <row r="1954" spans="11:12" ht="17.25" customHeight="1" x14ac:dyDescent="0.2">
      <c r="K1954" s="88"/>
      <c r="L1954" s="88"/>
    </row>
    <row r="1955" spans="11:12" ht="17.25" customHeight="1" x14ac:dyDescent="0.2">
      <c r="K1955" s="88"/>
      <c r="L1955" s="88"/>
    </row>
    <row r="1956" spans="11:12" ht="17.25" customHeight="1" x14ac:dyDescent="0.2">
      <c r="K1956" s="88"/>
      <c r="L1956" s="88"/>
    </row>
    <row r="1957" spans="11:12" ht="17.25" customHeight="1" x14ac:dyDescent="0.2">
      <c r="K1957" s="88"/>
      <c r="L1957" s="88"/>
    </row>
    <row r="1958" spans="11:12" ht="17.25" customHeight="1" x14ac:dyDescent="0.2">
      <c r="K1958" s="88"/>
      <c r="L1958" s="88"/>
    </row>
    <row r="1959" spans="11:12" ht="17.25" customHeight="1" x14ac:dyDescent="0.2">
      <c r="K1959" s="88"/>
      <c r="L1959" s="88"/>
    </row>
    <row r="1960" spans="11:12" ht="17.25" customHeight="1" x14ac:dyDescent="0.2">
      <c r="K1960" s="88"/>
      <c r="L1960" s="88"/>
    </row>
    <row r="1961" spans="11:12" ht="17.25" customHeight="1" x14ac:dyDescent="0.2">
      <c r="K1961" s="88"/>
      <c r="L1961" s="88"/>
    </row>
    <row r="1962" spans="11:12" ht="17.25" customHeight="1" x14ac:dyDescent="0.2">
      <c r="K1962" s="88"/>
      <c r="L1962" s="88"/>
    </row>
    <row r="1963" spans="11:12" ht="17.25" customHeight="1" x14ac:dyDescent="0.2">
      <c r="K1963" s="88"/>
      <c r="L1963" s="88"/>
    </row>
    <row r="1964" spans="11:12" ht="17.25" customHeight="1" x14ac:dyDescent="0.2">
      <c r="K1964" s="88"/>
      <c r="L1964" s="88"/>
    </row>
    <row r="1965" spans="11:12" ht="17.25" customHeight="1" x14ac:dyDescent="0.2">
      <c r="K1965" s="88"/>
      <c r="L1965" s="88"/>
    </row>
    <row r="1966" spans="11:12" ht="17.25" customHeight="1" x14ac:dyDescent="0.2">
      <c r="K1966" s="88"/>
      <c r="L1966" s="88"/>
    </row>
    <row r="1967" spans="11:12" ht="17.25" customHeight="1" x14ac:dyDescent="0.2">
      <c r="K1967" s="88"/>
      <c r="L1967" s="88"/>
    </row>
    <row r="1968" spans="11:12" ht="17.25" customHeight="1" x14ac:dyDescent="0.2">
      <c r="K1968" s="88"/>
      <c r="L1968" s="88"/>
    </row>
    <row r="1969" spans="11:12" ht="17.25" customHeight="1" x14ac:dyDescent="0.2">
      <c r="K1969" s="88"/>
      <c r="L1969" s="88"/>
    </row>
    <row r="1970" spans="11:12" ht="17.25" customHeight="1" x14ac:dyDescent="0.2">
      <c r="K1970" s="88"/>
      <c r="L1970" s="88"/>
    </row>
    <row r="1971" spans="11:12" ht="17.25" customHeight="1" x14ac:dyDescent="0.2">
      <c r="K1971" s="88"/>
      <c r="L1971" s="88"/>
    </row>
    <row r="1972" spans="11:12" ht="17.25" customHeight="1" x14ac:dyDescent="0.2">
      <c r="K1972" s="88"/>
      <c r="L1972" s="88"/>
    </row>
    <row r="1973" spans="11:12" ht="17.25" customHeight="1" x14ac:dyDescent="0.2">
      <c r="K1973" s="88"/>
      <c r="L1973" s="88"/>
    </row>
    <row r="1974" spans="11:12" ht="17.25" customHeight="1" x14ac:dyDescent="0.2">
      <c r="K1974" s="88"/>
      <c r="L1974" s="88"/>
    </row>
    <row r="1975" spans="11:12" ht="17.25" customHeight="1" x14ac:dyDescent="0.2">
      <c r="K1975" s="88"/>
      <c r="L1975" s="88"/>
    </row>
    <row r="1976" spans="11:12" ht="17.25" customHeight="1" x14ac:dyDescent="0.2">
      <c r="K1976" s="88"/>
      <c r="L1976" s="88"/>
    </row>
    <row r="1977" spans="11:12" ht="17.25" customHeight="1" x14ac:dyDescent="0.2">
      <c r="K1977" s="88"/>
      <c r="L1977" s="88"/>
    </row>
    <row r="1978" spans="11:12" ht="17.25" customHeight="1" x14ac:dyDescent="0.2">
      <c r="K1978" s="88"/>
      <c r="L1978" s="88"/>
    </row>
    <row r="1979" spans="11:12" ht="17.25" customHeight="1" x14ac:dyDescent="0.2">
      <c r="K1979" s="88"/>
      <c r="L1979" s="88"/>
    </row>
    <row r="1980" spans="11:12" ht="17.25" customHeight="1" x14ac:dyDescent="0.2">
      <c r="K1980" s="88"/>
      <c r="L1980" s="88"/>
    </row>
    <row r="1981" spans="11:12" ht="17.25" customHeight="1" x14ac:dyDescent="0.2">
      <c r="K1981" s="88"/>
      <c r="L1981" s="88"/>
    </row>
    <row r="1982" spans="11:12" ht="17.25" customHeight="1" x14ac:dyDescent="0.2">
      <c r="K1982" s="88"/>
      <c r="L1982" s="88"/>
    </row>
    <row r="1983" spans="11:12" ht="17.25" customHeight="1" x14ac:dyDescent="0.2">
      <c r="K1983" s="88"/>
      <c r="L1983" s="88"/>
    </row>
    <row r="1984" spans="11:12" ht="17.25" customHeight="1" x14ac:dyDescent="0.2">
      <c r="K1984" s="88"/>
      <c r="L1984" s="88"/>
    </row>
    <row r="1985" spans="11:12" ht="17.25" customHeight="1" x14ac:dyDescent="0.2">
      <c r="K1985" s="88"/>
      <c r="L1985" s="88"/>
    </row>
    <row r="1986" spans="11:12" ht="17.25" customHeight="1" x14ac:dyDescent="0.2">
      <c r="K1986" s="88"/>
      <c r="L1986" s="88"/>
    </row>
    <row r="1987" spans="11:12" ht="17.25" customHeight="1" x14ac:dyDescent="0.2">
      <c r="K1987" s="88"/>
      <c r="L1987" s="88"/>
    </row>
    <row r="1988" spans="11:12" ht="17.25" customHeight="1" x14ac:dyDescent="0.2">
      <c r="K1988" s="88"/>
      <c r="L1988" s="88"/>
    </row>
    <row r="1989" spans="11:12" ht="17.25" customHeight="1" x14ac:dyDescent="0.2">
      <c r="K1989" s="88"/>
      <c r="L1989" s="88"/>
    </row>
    <row r="1990" spans="11:12" ht="17.25" customHeight="1" x14ac:dyDescent="0.2">
      <c r="K1990" s="88"/>
      <c r="L1990" s="88"/>
    </row>
    <row r="1991" spans="11:12" ht="17.25" customHeight="1" x14ac:dyDescent="0.2">
      <c r="K1991" s="88"/>
      <c r="L1991" s="88"/>
    </row>
    <row r="1992" spans="11:12" ht="17.25" customHeight="1" x14ac:dyDescent="0.2">
      <c r="K1992" s="88"/>
      <c r="L1992" s="88"/>
    </row>
    <row r="1993" spans="11:12" ht="17.25" customHeight="1" x14ac:dyDescent="0.2">
      <c r="K1993" s="88"/>
      <c r="L1993" s="88"/>
    </row>
    <row r="1994" spans="11:12" ht="17.25" customHeight="1" x14ac:dyDescent="0.2">
      <c r="K1994" s="88"/>
      <c r="L1994" s="88"/>
    </row>
    <row r="1995" spans="11:12" ht="17.25" customHeight="1" x14ac:dyDescent="0.2">
      <c r="K1995" s="88"/>
      <c r="L1995" s="88"/>
    </row>
    <row r="1996" spans="11:12" ht="17.25" customHeight="1" x14ac:dyDescent="0.2">
      <c r="K1996" s="88"/>
      <c r="L1996" s="88"/>
    </row>
    <row r="1997" spans="11:12" ht="17.25" customHeight="1" x14ac:dyDescent="0.2">
      <c r="K1997" s="88"/>
      <c r="L1997" s="88"/>
    </row>
    <row r="1998" spans="11:12" ht="17.25" customHeight="1" x14ac:dyDescent="0.2">
      <c r="K1998" s="88"/>
      <c r="L1998" s="88"/>
    </row>
    <row r="1999" spans="11:12" ht="17.25" customHeight="1" x14ac:dyDescent="0.2">
      <c r="K1999" s="88"/>
      <c r="L1999" s="88"/>
    </row>
    <row r="2000" spans="11:12" ht="17.25" customHeight="1" x14ac:dyDescent="0.2">
      <c r="K2000" s="88"/>
      <c r="L2000" s="88"/>
    </row>
    <row r="2001" spans="11:12" ht="17.25" customHeight="1" x14ac:dyDescent="0.2">
      <c r="K2001" s="88"/>
      <c r="L2001" s="88"/>
    </row>
    <row r="2002" spans="11:12" ht="17.25" customHeight="1" x14ac:dyDescent="0.2">
      <c r="K2002" s="88"/>
      <c r="L2002" s="88"/>
    </row>
    <row r="2003" spans="11:12" ht="17.25" customHeight="1" x14ac:dyDescent="0.2">
      <c r="K2003" s="88"/>
      <c r="L2003" s="88"/>
    </row>
    <row r="2004" spans="11:12" ht="17.25" customHeight="1" x14ac:dyDescent="0.2">
      <c r="K2004" s="88"/>
      <c r="L2004" s="88"/>
    </row>
    <row r="2005" spans="11:12" ht="17.25" customHeight="1" x14ac:dyDescent="0.2">
      <c r="K2005" s="88"/>
      <c r="L2005" s="88"/>
    </row>
    <row r="2006" spans="11:12" ht="17.25" customHeight="1" x14ac:dyDescent="0.2">
      <c r="K2006" s="88"/>
      <c r="L2006" s="88"/>
    </row>
    <row r="2007" spans="11:12" ht="17.25" customHeight="1" x14ac:dyDescent="0.2">
      <c r="K2007" s="88"/>
      <c r="L2007" s="88"/>
    </row>
    <row r="2008" spans="11:12" ht="17.25" customHeight="1" x14ac:dyDescent="0.2">
      <c r="K2008" s="88"/>
      <c r="L2008" s="88"/>
    </row>
    <row r="2009" spans="11:12" ht="17.25" customHeight="1" x14ac:dyDescent="0.2">
      <c r="K2009" s="88"/>
      <c r="L2009" s="88"/>
    </row>
    <row r="2010" spans="11:12" ht="17.25" customHeight="1" x14ac:dyDescent="0.2">
      <c r="K2010" s="88"/>
      <c r="L2010" s="88"/>
    </row>
    <row r="2011" spans="11:12" ht="17.25" customHeight="1" x14ac:dyDescent="0.2">
      <c r="K2011" s="88"/>
      <c r="L2011" s="88"/>
    </row>
    <row r="2012" spans="11:12" ht="17.25" customHeight="1" x14ac:dyDescent="0.2">
      <c r="K2012" s="88"/>
      <c r="L2012" s="88"/>
    </row>
    <row r="2013" spans="11:12" ht="17.25" customHeight="1" x14ac:dyDescent="0.2">
      <c r="K2013" s="88"/>
      <c r="L2013" s="88"/>
    </row>
    <row r="2014" spans="11:12" ht="17.25" customHeight="1" x14ac:dyDescent="0.2">
      <c r="K2014" s="88"/>
      <c r="L2014" s="88"/>
    </row>
    <row r="2015" spans="11:12" ht="17.25" customHeight="1" x14ac:dyDescent="0.2">
      <c r="K2015" s="88"/>
      <c r="L2015" s="88"/>
    </row>
    <row r="2016" spans="11:12" ht="17.25" customHeight="1" x14ac:dyDescent="0.2">
      <c r="K2016" s="88"/>
      <c r="L2016" s="88"/>
    </row>
    <row r="2017" spans="11:12" ht="17.25" customHeight="1" x14ac:dyDescent="0.2">
      <c r="K2017" s="88"/>
      <c r="L2017" s="88"/>
    </row>
    <row r="2018" spans="11:12" ht="17.25" customHeight="1" x14ac:dyDescent="0.2">
      <c r="K2018" s="88"/>
      <c r="L2018" s="88"/>
    </row>
    <row r="2019" spans="11:12" ht="17.25" customHeight="1" x14ac:dyDescent="0.2">
      <c r="K2019" s="88"/>
      <c r="L2019" s="88"/>
    </row>
    <row r="2020" spans="11:12" ht="17.25" customHeight="1" x14ac:dyDescent="0.2">
      <c r="K2020" s="88"/>
      <c r="L2020" s="88"/>
    </row>
    <row r="2021" spans="11:12" ht="17.25" customHeight="1" x14ac:dyDescent="0.2">
      <c r="K2021" s="88"/>
      <c r="L2021" s="88"/>
    </row>
    <row r="2022" spans="11:12" ht="17.25" customHeight="1" x14ac:dyDescent="0.2">
      <c r="K2022" s="88"/>
      <c r="L2022" s="88"/>
    </row>
    <row r="2023" spans="11:12" ht="17.25" customHeight="1" x14ac:dyDescent="0.2">
      <c r="K2023" s="88"/>
      <c r="L2023" s="88"/>
    </row>
    <row r="2024" spans="11:12" ht="17.25" customHeight="1" x14ac:dyDescent="0.2">
      <c r="K2024" s="88"/>
      <c r="L2024" s="88"/>
    </row>
    <row r="2025" spans="11:12" ht="17.25" customHeight="1" x14ac:dyDescent="0.2">
      <c r="K2025" s="88"/>
      <c r="L2025" s="88"/>
    </row>
    <row r="2026" spans="11:12" ht="17.25" customHeight="1" x14ac:dyDescent="0.2">
      <c r="K2026" s="88"/>
      <c r="L2026" s="88"/>
    </row>
    <row r="2027" spans="11:12" ht="17.25" customHeight="1" x14ac:dyDescent="0.2">
      <c r="K2027" s="88"/>
      <c r="L2027" s="88"/>
    </row>
    <row r="2028" spans="11:12" ht="17.25" customHeight="1" x14ac:dyDescent="0.2">
      <c r="K2028" s="88"/>
      <c r="L2028" s="88"/>
    </row>
    <row r="2029" spans="11:12" ht="17.25" customHeight="1" x14ac:dyDescent="0.2">
      <c r="K2029" s="88"/>
      <c r="L2029" s="88"/>
    </row>
    <row r="2030" spans="11:12" ht="17.25" customHeight="1" x14ac:dyDescent="0.2">
      <c r="K2030" s="88"/>
      <c r="L2030" s="88"/>
    </row>
    <row r="2031" spans="11:12" ht="17.25" customHeight="1" x14ac:dyDescent="0.2">
      <c r="K2031" s="88"/>
      <c r="L2031" s="88"/>
    </row>
    <row r="2032" spans="11:12" ht="17.25" customHeight="1" x14ac:dyDescent="0.2">
      <c r="K2032" s="88"/>
      <c r="L2032" s="88"/>
    </row>
    <row r="2033" spans="11:12" ht="17.25" customHeight="1" x14ac:dyDescent="0.2">
      <c r="K2033" s="88"/>
      <c r="L2033" s="88"/>
    </row>
    <row r="2034" spans="11:12" ht="17.25" customHeight="1" x14ac:dyDescent="0.2">
      <c r="K2034" s="88"/>
      <c r="L2034" s="88"/>
    </row>
    <row r="2035" spans="11:12" ht="17.25" customHeight="1" x14ac:dyDescent="0.2">
      <c r="K2035" s="88"/>
      <c r="L2035" s="88"/>
    </row>
    <row r="2036" spans="11:12" ht="17.25" customHeight="1" x14ac:dyDescent="0.2">
      <c r="K2036" s="88"/>
      <c r="L2036" s="88"/>
    </row>
    <row r="2037" spans="11:12" ht="17.25" customHeight="1" x14ac:dyDescent="0.2">
      <c r="K2037" s="88"/>
      <c r="L2037" s="88"/>
    </row>
    <row r="2038" spans="11:12" ht="17.25" customHeight="1" x14ac:dyDescent="0.2">
      <c r="K2038" s="88"/>
      <c r="L2038" s="88"/>
    </row>
    <row r="2039" spans="11:12" ht="17.25" customHeight="1" x14ac:dyDescent="0.2">
      <c r="K2039" s="88"/>
      <c r="L2039" s="88"/>
    </row>
    <row r="2040" spans="11:12" ht="17.25" customHeight="1" x14ac:dyDescent="0.2">
      <c r="K2040" s="88"/>
      <c r="L2040" s="88"/>
    </row>
    <row r="2041" spans="11:12" ht="17.25" customHeight="1" x14ac:dyDescent="0.2">
      <c r="K2041" s="88"/>
      <c r="L2041" s="88"/>
    </row>
    <row r="2042" spans="11:12" ht="17.25" customHeight="1" x14ac:dyDescent="0.2">
      <c r="K2042" s="88"/>
      <c r="L2042" s="88"/>
    </row>
    <row r="2043" spans="11:12" ht="17.25" customHeight="1" x14ac:dyDescent="0.2">
      <c r="K2043" s="88"/>
      <c r="L2043" s="88"/>
    </row>
    <row r="2044" spans="11:12" ht="17.25" customHeight="1" x14ac:dyDescent="0.2">
      <c r="K2044" s="88"/>
      <c r="L2044" s="88"/>
    </row>
    <row r="2045" spans="11:12" ht="17.25" customHeight="1" x14ac:dyDescent="0.2">
      <c r="K2045" s="88"/>
      <c r="L2045" s="88"/>
    </row>
    <row r="2046" spans="11:12" ht="17.25" customHeight="1" x14ac:dyDescent="0.2">
      <c r="K2046" s="88"/>
      <c r="L2046" s="88"/>
    </row>
    <row r="2047" spans="11:12" ht="17.25" customHeight="1" x14ac:dyDescent="0.2">
      <c r="K2047" s="88"/>
      <c r="L2047" s="88"/>
    </row>
    <row r="2048" spans="11:12" ht="17.25" customHeight="1" x14ac:dyDescent="0.2">
      <c r="K2048" s="88"/>
      <c r="L2048" s="88"/>
    </row>
    <row r="2049" spans="11:12" ht="17.25" customHeight="1" x14ac:dyDescent="0.2">
      <c r="K2049" s="88"/>
      <c r="L2049" s="88"/>
    </row>
    <row r="2050" spans="11:12" ht="17.25" customHeight="1" x14ac:dyDescent="0.2">
      <c r="K2050" s="88"/>
      <c r="L2050" s="88"/>
    </row>
    <row r="2051" spans="11:12" ht="17.25" customHeight="1" x14ac:dyDescent="0.2">
      <c r="K2051" s="88"/>
      <c r="L2051" s="88"/>
    </row>
    <row r="2052" spans="11:12" ht="17.25" customHeight="1" x14ac:dyDescent="0.2">
      <c r="K2052" s="88"/>
      <c r="L2052" s="88"/>
    </row>
    <row r="2053" spans="11:12" ht="17.25" customHeight="1" x14ac:dyDescent="0.2">
      <c r="K2053" s="88"/>
      <c r="L2053" s="88"/>
    </row>
    <row r="2054" spans="11:12" ht="17.25" customHeight="1" x14ac:dyDescent="0.2">
      <c r="K2054" s="88"/>
      <c r="L2054" s="88"/>
    </row>
    <row r="2055" spans="11:12" ht="17.25" customHeight="1" x14ac:dyDescent="0.2">
      <c r="K2055" s="88"/>
      <c r="L2055" s="88"/>
    </row>
    <row r="2056" spans="11:12" ht="17.25" customHeight="1" x14ac:dyDescent="0.2">
      <c r="K2056" s="88"/>
      <c r="L2056" s="88"/>
    </row>
    <row r="2057" spans="11:12" ht="17.25" customHeight="1" x14ac:dyDescent="0.2">
      <c r="K2057" s="88"/>
      <c r="L2057" s="88"/>
    </row>
    <row r="2058" spans="11:12" ht="17.25" customHeight="1" x14ac:dyDescent="0.2">
      <c r="K2058" s="88"/>
      <c r="L2058" s="88"/>
    </row>
    <row r="2059" spans="11:12" ht="17.25" customHeight="1" x14ac:dyDescent="0.2">
      <c r="K2059" s="88"/>
      <c r="L2059" s="88"/>
    </row>
    <row r="2060" spans="11:12" ht="17.25" customHeight="1" x14ac:dyDescent="0.2">
      <c r="K2060" s="88"/>
      <c r="L2060" s="88"/>
    </row>
    <row r="2061" spans="11:12" ht="17.25" customHeight="1" x14ac:dyDescent="0.2">
      <c r="K2061" s="88"/>
      <c r="L2061" s="88"/>
    </row>
    <row r="2062" spans="11:12" ht="17.25" customHeight="1" x14ac:dyDescent="0.2">
      <c r="K2062" s="88"/>
      <c r="L2062" s="88"/>
    </row>
    <row r="2063" spans="11:12" ht="17.25" customHeight="1" x14ac:dyDescent="0.2">
      <c r="K2063" s="88"/>
      <c r="L2063" s="88"/>
    </row>
    <row r="2064" spans="11:12" ht="17.25" customHeight="1" x14ac:dyDescent="0.2">
      <c r="K2064" s="88"/>
      <c r="L2064" s="88"/>
    </row>
    <row r="2065" spans="11:12" ht="17.25" customHeight="1" x14ac:dyDescent="0.2">
      <c r="K2065" s="88"/>
      <c r="L2065" s="88"/>
    </row>
    <row r="2066" spans="11:12" ht="17.25" customHeight="1" x14ac:dyDescent="0.2">
      <c r="K2066" s="88"/>
      <c r="L2066" s="88"/>
    </row>
    <row r="2067" spans="11:12" ht="17.25" customHeight="1" x14ac:dyDescent="0.2">
      <c r="K2067" s="88"/>
      <c r="L2067" s="88"/>
    </row>
    <row r="2068" spans="11:12" ht="17.25" customHeight="1" x14ac:dyDescent="0.2">
      <c r="K2068" s="88"/>
      <c r="L2068" s="88"/>
    </row>
    <row r="2069" spans="11:12" ht="17.25" customHeight="1" x14ac:dyDescent="0.2">
      <c r="K2069" s="88"/>
      <c r="L2069" s="88"/>
    </row>
    <row r="2070" spans="11:12" ht="17.25" customHeight="1" x14ac:dyDescent="0.2">
      <c r="K2070" s="88"/>
      <c r="L2070" s="88"/>
    </row>
    <row r="2071" spans="11:12" ht="17.25" customHeight="1" x14ac:dyDescent="0.2">
      <c r="K2071" s="88"/>
      <c r="L2071" s="88"/>
    </row>
    <row r="2072" spans="11:12" ht="17.25" customHeight="1" x14ac:dyDescent="0.2">
      <c r="K2072" s="88"/>
      <c r="L2072" s="88"/>
    </row>
    <row r="2073" spans="11:12" ht="17.25" customHeight="1" x14ac:dyDescent="0.2">
      <c r="K2073" s="88"/>
      <c r="L2073" s="88"/>
    </row>
    <row r="2074" spans="11:12" ht="17.25" customHeight="1" x14ac:dyDescent="0.2">
      <c r="K2074" s="88"/>
      <c r="L2074" s="88"/>
    </row>
    <row r="2075" spans="11:12" ht="17.25" customHeight="1" x14ac:dyDescent="0.2">
      <c r="K2075" s="88"/>
      <c r="L2075" s="88"/>
    </row>
    <row r="2076" spans="11:12" ht="17.25" customHeight="1" x14ac:dyDescent="0.2">
      <c r="K2076" s="88"/>
      <c r="L2076" s="88"/>
    </row>
    <row r="2077" spans="11:12" ht="17.25" customHeight="1" x14ac:dyDescent="0.2">
      <c r="K2077" s="88"/>
      <c r="L2077" s="88"/>
    </row>
    <row r="2078" spans="11:12" ht="17.25" customHeight="1" x14ac:dyDescent="0.2">
      <c r="K2078" s="88"/>
      <c r="L2078" s="88"/>
    </row>
    <row r="2079" spans="11:12" ht="17.25" customHeight="1" x14ac:dyDescent="0.2">
      <c r="K2079" s="88"/>
      <c r="L2079" s="88"/>
    </row>
    <row r="2080" spans="11:12" ht="17.25" customHeight="1" x14ac:dyDescent="0.2">
      <c r="K2080" s="88"/>
      <c r="L2080" s="88"/>
    </row>
    <row r="2081" spans="11:12" ht="17.25" customHeight="1" x14ac:dyDescent="0.2">
      <c r="K2081" s="88"/>
      <c r="L2081" s="88"/>
    </row>
    <row r="2082" spans="11:12" ht="17.25" customHeight="1" x14ac:dyDescent="0.2">
      <c r="K2082" s="88"/>
      <c r="L2082" s="88"/>
    </row>
    <row r="2083" spans="11:12" ht="17.25" customHeight="1" x14ac:dyDescent="0.2">
      <c r="K2083" s="88"/>
      <c r="L2083" s="88"/>
    </row>
    <row r="2084" spans="11:12" ht="17.25" customHeight="1" x14ac:dyDescent="0.2">
      <c r="K2084" s="88"/>
      <c r="L2084" s="88"/>
    </row>
    <row r="2085" spans="11:12" ht="17.25" customHeight="1" x14ac:dyDescent="0.2">
      <c r="K2085" s="88"/>
      <c r="L2085" s="88"/>
    </row>
    <row r="2086" spans="11:12" ht="17.25" customHeight="1" x14ac:dyDescent="0.2">
      <c r="K2086" s="88"/>
      <c r="L2086" s="88"/>
    </row>
    <row r="2087" spans="11:12" ht="17.25" customHeight="1" x14ac:dyDescent="0.2">
      <c r="K2087" s="88"/>
      <c r="L2087" s="88"/>
    </row>
    <row r="2088" spans="11:12" ht="17.25" customHeight="1" x14ac:dyDescent="0.2">
      <c r="K2088" s="88"/>
      <c r="L2088" s="88"/>
    </row>
    <row r="2089" spans="11:12" ht="17.25" customHeight="1" x14ac:dyDescent="0.2">
      <c r="K2089" s="88"/>
      <c r="L2089" s="88"/>
    </row>
    <row r="2090" spans="11:12" ht="17.25" customHeight="1" x14ac:dyDescent="0.2">
      <c r="K2090" s="88"/>
      <c r="L2090" s="88"/>
    </row>
    <row r="2091" spans="11:12" ht="17.25" customHeight="1" x14ac:dyDescent="0.2">
      <c r="K2091" s="88"/>
      <c r="L2091" s="88"/>
    </row>
    <row r="2092" spans="11:12" ht="17.25" customHeight="1" x14ac:dyDescent="0.2">
      <c r="K2092" s="88"/>
      <c r="L2092" s="88"/>
    </row>
    <row r="2093" spans="11:12" ht="17.25" customHeight="1" x14ac:dyDescent="0.2">
      <c r="K2093" s="88"/>
      <c r="L2093" s="88"/>
    </row>
    <row r="2094" spans="11:12" ht="17.25" customHeight="1" x14ac:dyDescent="0.2">
      <c r="K2094" s="88"/>
      <c r="L2094" s="88"/>
    </row>
    <row r="2095" spans="11:12" ht="17.25" customHeight="1" x14ac:dyDescent="0.2">
      <c r="K2095" s="88"/>
      <c r="L2095" s="88"/>
    </row>
    <row r="2096" spans="11:12" ht="17.25" customHeight="1" x14ac:dyDescent="0.2">
      <c r="K2096" s="88"/>
      <c r="L2096" s="88"/>
    </row>
    <row r="2097" spans="11:12" ht="17.25" customHeight="1" x14ac:dyDescent="0.2">
      <c r="K2097" s="88"/>
      <c r="L2097" s="88"/>
    </row>
    <row r="2098" spans="11:12" ht="17.25" customHeight="1" x14ac:dyDescent="0.2">
      <c r="K2098" s="88"/>
      <c r="L2098" s="88"/>
    </row>
    <row r="2099" spans="11:12" ht="17.25" customHeight="1" x14ac:dyDescent="0.2">
      <c r="K2099" s="88"/>
      <c r="L2099" s="88"/>
    </row>
    <row r="2100" spans="11:12" ht="17.25" customHeight="1" x14ac:dyDescent="0.2">
      <c r="K2100" s="88"/>
      <c r="L2100" s="88"/>
    </row>
    <row r="2101" spans="11:12" ht="17.25" customHeight="1" x14ac:dyDescent="0.2">
      <c r="K2101" s="88"/>
      <c r="L2101" s="88"/>
    </row>
    <row r="2102" spans="11:12" ht="17.25" customHeight="1" x14ac:dyDescent="0.2">
      <c r="K2102" s="88"/>
      <c r="L2102" s="88"/>
    </row>
    <row r="2103" spans="11:12" ht="17.25" customHeight="1" x14ac:dyDescent="0.2">
      <c r="K2103" s="88"/>
      <c r="L2103" s="88"/>
    </row>
    <row r="2104" spans="11:12" ht="17.25" customHeight="1" x14ac:dyDescent="0.2">
      <c r="K2104" s="88"/>
      <c r="L2104" s="88"/>
    </row>
    <row r="2105" spans="11:12" ht="17.25" customHeight="1" x14ac:dyDescent="0.2">
      <c r="K2105" s="88"/>
      <c r="L2105" s="88"/>
    </row>
    <row r="2106" spans="11:12" ht="17.25" customHeight="1" x14ac:dyDescent="0.2">
      <c r="K2106" s="88"/>
      <c r="L2106" s="88"/>
    </row>
    <row r="2107" spans="11:12" ht="17.25" customHeight="1" x14ac:dyDescent="0.2">
      <c r="K2107" s="88"/>
      <c r="L2107" s="88"/>
    </row>
    <row r="2108" spans="11:12" ht="17.25" customHeight="1" x14ac:dyDescent="0.2">
      <c r="K2108" s="88"/>
      <c r="L2108" s="88"/>
    </row>
    <row r="2109" spans="11:12" ht="17.25" customHeight="1" x14ac:dyDescent="0.2">
      <c r="K2109" s="88"/>
      <c r="L2109" s="88"/>
    </row>
    <row r="2110" spans="11:12" ht="17.25" customHeight="1" x14ac:dyDescent="0.2">
      <c r="K2110" s="88"/>
      <c r="L2110" s="88"/>
    </row>
    <row r="2111" spans="11:12" ht="17.25" customHeight="1" x14ac:dyDescent="0.2">
      <c r="K2111" s="88"/>
      <c r="L2111" s="88"/>
    </row>
    <row r="2112" spans="11:12" ht="17.25" customHeight="1" x14ac:dyDescent="0.2">
      <c r="K2112" s="88"/>
      <c r="L2112" s="88"/>
    </row>
    <row r="2113" spans="11:12" ht="17.25" customHeight="1" x14ac:dyDescent="0.2">
      <c r="K2113" s="88"/>
      <c r="L2113" s="88"/>
    </row>
    <row r="2114" spans="11:12" ht="17.25" customHeight="1" x14ac:dyDescent="0.2">
      <c r="K2114" s="88"/>
      <c r="L2114" s="88"/>
    </row>
    <row r="2115" spans="11:12" ht="17.25" customHeight="1" x14ac:dyDescent="0.2">
      <c r="K2115" s="88"/>
      <c r="L2115" s="88"/>
    </row>
    <row r="2116" spans="11:12" ht="17.25" customHeight="1" x14ac:dyDescent="0.2">
      <c r="K2116" s="88"/>
      <c r="L2116" s="88"/>
    </row>
    <row r="2117" spans="11:12" ht="17.25" customHeight="1" x14ac:dyDescent="0.2">
      <c r="K2117" s="88"/>
      <c r="L2117" s="88"/>
    </row>
    <row r="2118" spans="11:12" ht="17.25" customHeight="1" x14ac:dyDescent="0.2">
      <c r="K2118" s="88"/>
      <c r="L2118" s="88"/>
    </row>
    <row r="2119" spans="11:12" ht="17.25" customHeight="1" x14ac:dyDescent="0.2">
      <c r="K2119" s="88"/>
      <c r="L2119" s="88"/>
    </row>
    <row r="2120" spans="11:12" ht="17.25" customHeight="1" x14ac:dyDescent="0.2">
      <c r="K2120" s="88"/>
      <c r="L2120" s="88"/>
    </row>
    <row r="2121" spans="11:12" ht="17.25" customHeight="1" x14ac:dyDescent="0.2">
      <c r="K2121" s="88"/>
      <c r="L2121" s="88"/>
    </row>
    <row r="2122" spans="11:12" ht="17.25" customHeight="1" x14ac:dyDescent="0.2">
      <c r="K2122" s="88"/>
      <c r="L2122" s="88"/>
    </row>
    <row r="2123" spans="11:12" ht="17.25" customHeight="1" x14ac:dyDescent="0.2">
      <c r="K2123" s="88"/>
      <c r="L2123" s="88"/>
    </row>
    <row r="2124" spans="11:12" ht="17.25" customHeight="1" x14ac:dyDescent="0.2">
      <c r="K2124" s="88"/>
      <c r="L2124" s="88"/>
    </row>
    <row r="2125" spans="11:12" ht="17.25" customHeight="1" x14ac:dyDescent="0.2">
      <c r="K2125" s="88"/>
      <c r="L2125" s="88"/>
    </row>
    <row r="2126" spans="11:12" ht="17.25" customHeight="1" x14ac:dyDescent="0.2">
      <c r="K2126" s="88"/>
      <c r="L2126" s="88"/>
    </row>
    <row r="2127" spans="11:12" ht="17.25" customHeight="1" x14ac:dyDescent="0.2">
      <c r="K2127" s="88"/>
      <c r="L2127" s="88"/>
    </row>
    <row r="2128" spans="11:12" ht="17.25" customHeight="1" x14ac:dyDescent="0.2">
      <c r="K2128" s="88"/>
      <c r="L2128" s="88"/>
    </row>
    <row r="2129" spans="11:12" ht="17.25" customHeight="1" x14ac:dyDescent="0.2">
      <c r="K2129" s="88"/>
      <c r="L2129" s="88"/>
    </row>
    <row r="2130" spans="11:12" ht="17.25" customHeight="1" x14ac:dyDescent="0.2">
      <c r="K2130" s="88"/>
      <c r="L2130" s="88"/>
    </row>
    <row r="2131" spans="11:12" ht="17.25" customHeight="1" x14ac:dyDescent="0.2">
      <c r="K2131" s="88"/>
      <c r="L2131" s="88"/>
    </row>
    <row r="2132" spans="11:12" ht="17.25" customHeight="1" x14ac:dyDescent="0.2">
      <c r="K2132" s="88"/>
      <c r="L2132" s="88"/>
    </row>
    <row r="2133" spans="11:12" ht="17.25" customHeight="1" x14ac:dyDescent="0.2">
      <c r="K2133" s="88"/>
      <c r="L2133" s="88"/>
    </row>
    <row r="2134" spans="11:12" ht="17.25" customHeight="1" x14ac:dyDescent="0.2">
      <c r="K2134" s="88"/>
      <c r="L2134" s="88"/>
    </row>
    <row r="2135" spans="11:12" ht="17.25" customHeight="1" x14ac:dyDescent="0.2">
      <c r="K2135" s="88"/>
      <c r="L2135" s="88"/>
    </row>
    <row r="2136" spans="11:12" ht="17.25" customHeight="1" x14ac:dyDescent="0.2">
      <c r="K2136" s="88"/>
      <c r="L2136" s="88"/>
    </row>
    <row r="2137" spans="11:12" ht="17.25" customHeight="1" x14ac:dyDescent="0.2">
      <c r="K2137" s="88"/>
      <c r="L2137" s="88"/>
    </row>
    <row r="2138" spans="11:12" ht="17.25" customHeight="1" x14ac:dyDescent="0.2">
      <c r="K2138" s="88"/>
      <c r="L2138" s="88"/>
    </row>
    <row r="2139" spans="11:12" ht="17.25" customHeight="1" x14ac:dyDescent="0.2">
      <c r="K2139" s="88"/>
      <c r="L2139" s="88"/>
    </row>
    <row r="2140" spans="11:12" ht="17.25" customHeight="1" x14ac:dyDescent="0.2">
      <c r="K2140" s="88"/>
      <c r="L2140" s="88"/>
    </row>
    <row r="2141" spans="11:12" ht="17.25" customHeight="1" x14ac:dyDescent="0.2">
      <c r="K2141" s="88"/>
      <c r="L2141" s="88"/>
    </row>
    <row r="2142" spans="11:12" ht="17.25" customHeight="1" x14ac:dyDescent="0.2">
      <c r="K2142" s="88"/>
      <c r="L2142" s="88"/>
    </row>
    <row r="2143" spans="11:12" ht="17.25" customHeight="1" x14ac:dyDescent="0.2">
      <c r="K2143" s="88"/>
      <c r="L2143" s="88"/>
    </row>
    <row r="2144" spans="11:12" ht="17.25" customHeight="1" x14ac:dyDescent="0.2">
      <c r="K2144" s="88"/>
      <c r="L2144" s="88"/>
    </row>
    <row r="2145" spans="11:12" ht="17.25" customHeight="1" x14ac:dyDescent="0.2">
      <c r="K2145" s="88"/>
      <c r="L2145" s="88"/>
    </row>
    <row r="2146" spans="11:12" ht="17.25" customHeight="1" x14ac:dyDescent="0.2">
      <c r="K2146" s="88"/>
      <c r="L2146" s="88"/>
    </row>
    <row r="2147" spans="11:12" ht="17.25" customHeight="1" x14ac:dyDescent="0.2">
      <c r="K2147" s="88"/>
      <c r="L2147" s="88"/>
    </row>
    <row r="2148" spans="11:12" ht="17.25" customHeight="1" x14ac:dyDescent="0.2">
      <c r="K2148" s="88"/>
      <c r="L2148" s="88"/>
    </row>
    <row r="2149" spans="11:12" ht="17.25" customHeight="1" x14ac:dyDescent="0.2">
      <c r="K2149" s="88"/>
      <c r="L2149" s="88"/>
    </row>
    <row r="2150" spans="11:12" ht="17.25" customHeight="1" x14ac:dyDescent="0.2">
      <c r="K2150" s="88"/>
      <c r="L2150" s="88"/>
    </row>
    <row r="2151" spans="11:12" ht="17.25" customHeight="1" x14ac:dyDescent="0.2">
      <c r="K2151" s="88"/>
      <c r="L2151" s="88"/>
    </row>
    <row r="2152" spans="11:12" ht="17.25" customHeight="1" x14ac:dyDescent="0.2">
      <c r="K2152" s="88"/>
      <c r="L2152" s="88"/>
    </row>
    <row r="2153" spans="11:12" ht="17.25" customHeight="1" x14ac:dyDescent="0.2">
      <c r="K2153" s="88"/>
      <c r="L2153" s="88"/>
    </row>
    <row r="2154" spans="11:12" ht="17.25" customHeight="1" x14ac:dyDescent="0.2">
      <c r="K2154" s="88"/>
      <c r="L2154" s="88"/>
    </row>
    <row r="2155" spans="11:12" ht="17.25" customHeight="1" x14ac:dyDescent="0.2">
      <c r="K2155" s="88"/>
      <c r="L2155" s="88"/>
    </row>
    <row r="2156" spans="11:12" ht="17.25" customHeight="1" x14ac:dyDescent="0.2">
      <c r="K2156" s="88"/>
      <c r="L2156" s="88"/>
    </row>
    <row r="2157" spans="11:12" ht="17.25" customHeight="1" x14ac:dyDescent="0.2">
      <c r="K2157" s="88"/>
      <c r="L2157" s="88"/>
    </row>
    <row r="2158" spans="11:12" ht="17.25" customHeight="1" x14ac:dyDescent="0.2">
      <c r="K2158" s="88"/>
      <c r="L2158" s="88"/>
    </row>
    <row r="2159" spans="11:12" ht="17.25" customHeight="1" x14ac:dyDescent="0.2">
      <c r="K2159" s="88"/>
      <c r="L2159" s="88"/>
    </row>
    <row r="2160" spans="11:12" ht="17.25" customHeight="1" x14ac:dyDescent="0.2">
      <c r="K2160" s="88"/>
      <c r="L2160" s="88"/>
    </row>
    <row r="2161" spans="11:12" ht="17.25" customHeight="1" x14ac:dyDescent="0.2">
      <c r="K2161" s="88"/>
      <c r="L2161" s="88"/>
    </row>
    <row r="2162" spans="11:12" ht="17.25" customHeight="1" x14ac:dyDescent="0.2">
      <c r="K2162" s="88"/>
      <c r="L2162" s="88"/>
    </row>
    <row r="2163" spans="11:12" ht="17.25" customHeight="1" x14ac:dyDescent="0.2">
      <c r="K2163" s="88"/>
      <c r="L2163" s="88"/>
    </row>
    <row r="2164" spans="11:12" ht="17.25" customHeight="1" x14ac:dyDescent="0.2">
      <c r="K2164" s="88"/>
      <c r="L2164" s="88"/>
    </row>
    <row r="2165" spans="11:12" ht="17.25" customHeight="1" x14ac:dyDescent="0.2">
      <c r="K2165" s="88"/>
      <c r="L2165" s="88"/>
    </row>
    <row r="2166" spans="11:12" ht="17.25" customHeight="1" x14ac:dyDescent="0.2">
      <c r="K2166" s="88"/>
      <c r="L2166" s="88"/>
    </row>
    <row r="2167" spans="11:12" ht="17.25" customHeight="1" x14ac:dyDescent="0.2">
      <c r="K2167" s="88"/>
      <c r="L2167" s="88"/>
    </row>
    <row r="2168" spans="11:12" ht="17.25" customHeight="1" x14ac:dyDescent="0.2">
      <c r="K2168" s="88"/>
      <c r="L2168" s="88"/>
    </row>
    <row r="2169" spans="11:12" ht="17.25" customHeight="1" x14ac:dyDescent="0.2">
      <c r="K2169" s="88"/>
      <c r="L2169" s="88"/>
    </row>
    <row r="2170" spans="11:12" ht="17.25" customHeight="1" x14ac:dyDescent="0.2">
      <c r="K2170" s="88"/>
      <c r="L2170" s="88"/>
    </row>
    <row r="2171" spans="11:12" ht="17.25" customHeight="1" x14ac:dyDescent="0.2">
      <c r="K2171" s="88"/>
      <c r="L2171" s="88"/>
    </row>
    <row r="2172" spans="11:12" ht="17.25" customHeight="1" x14ac:dyDescent="0.2">
      <c r="K2172" s="88"/>
      <c r="L2172" s="88"/>
    </row>
    <row r="2173" spans="11:12" ht="17.25" customHeight="1" x14ac:dyDescent="0.2">
      <c r="K2173" s="88"/>
      <c r="L2173" s="88"/>
    </row>
    <row r="2174" spans="11:12" ht="17.25" customHeight="1" x14ac:dyDescent="0.2">
      <c r="K2174" s="88"/>
      <c r="L2174" s="88"/>
    </row>
    <row r="2175" spans="11:12" ht="17.25" customHeight="1" x14ac:dyDescent="0.2">
      <c r="K2175" s="88"/>
      <c r="L2175" s="88"/>
    </row>
    <row r="2176" spans="11:12" ht="17.25" customHeight="1" x14ac:dyDescent="0.2">
      <c r="K2176" s="88"/>
      <c r="L2176" s="88"/>
    </row>
    <row r="2177" spans="11:12" ht="17.25" customHeight="1" x14ac:dyDescent="0.2">
      <c r="K2177" s="88"/>
      <c r="L2177" s="88"/>
    </row>
    <row r="2178" spans="11:12" ht="17.25" customHeight="1" x14ac:dyDescent="0.2">
      <c r="K2178" s="88"/>
      <c r="L2178" s="88"/>
    </row>
    <row r="2179" spans="11:12" ht="17.25" customHeight="1" x14ac:dyDescent="0.2">
      <c r="K2179" s="88"/>
      <c r="L2179" s="88"/>
    </row>
    <row r="2180" spans="11:12" ht="17.25" customHeight="1" x14ac:dyDescent="0.2">
      <c r="K2180" s="88"/>
      <c r="L2180" s="88"/>
    </row>
    <row r="2181" spans="11:12" ht="17.25" customHeight="1" x14ac:dyDescent="0.2">
      <c r="K2181" s="88"/>
      <c r="L2181" s="88"/>
    </row>
    <row r="2182" spans="11:12" ht="17.25" customHeight="1" x14ac:dyDescent="0.2">
      <c r="K2182" s="88"/>
      <c r="L2182" s="88"/>
    </row>
    <row r="2183" spans="11:12" ht="17.25" customHeight="1" x14ac:dyDescent="0.2">
      <c r="K2183" s="88"/>
      <c r="L2183" s="88"/>
    </row>
    <row r="2184" spans="11:12" ht="17.25" customHeight="1" x14ac:dyDescent="0.2">
      <c r="K2184" s="88"/>
      <c r="L2184" s="88"/>
    </row>
    <row r="2185" spans="11:12" ht="17.25" customHeight="1" x14ac:dyDescent="0.2">
      <c r="K2185" s="88"/>
      <c r="L2185" s="88"/>
    </row>
    <row r="2186" spans="11:12" ht="17.25" customHeight="1" x14ac:dyDescent="0.2">
      <c r="K2186" s="88"/>
      <c r="L2186" s="88"/>
    </row>
    <row r="2187" spans="11:12" ht="17.25" customHeight="1" x14ac:dyDescent="0.2">
      <c r="K2187" s="88"/>
      <c r="L2187" s="88"/>
    </row>
    <row r="2188" spans="11:12" ht="17.25" customHeight="1" x14ac:dyDescent="0.2">
      <c r="K2188" s="88"/>
      <c r="L2188" s="88"/>
    </row>
    <row r="2189" spans="11:12" ht="17.25" customHeight="1" x14ac:dyDescent="0.2">
      <c r="K2189" s="88"/>
      <c r="L2189" s="88"/>
    </row>
    <row r="2190" spans="11:12" ht="17.25" customHeight="1" x14ac:dyDescent="0.2">
      <c r="K2190" s="88"/>
      <c r="L2190" s="88"/>
    </row>
    <row r="2191" spans="11:12" ht="17.25" customHeight="1" x14ac:dyDescent="0.2">
      <c r="K2191" s="88"/>
      <c r="L2191" s="88"/>
    </row>
    <row r="2192" spans="11:12" ht="17.25" customHeight="1" x14ac:dyDescent="0.2">
      <c r="K2192" s="88"/>
      <c r="L2192" s="88"/>
    </row>
    <row r="2193" spans="11:12" ht="17.25" customHeight="1" x14ac:dyDescent="0.2">
      <c r="K2193" s="88"/>
      <c r="L2193" s="88"/>
    </row>
    <row r="2194" spans="11:12" ht="17.25" customHeight="1" x14ac:dyDescent="0.2">
      <c r="K2194" s="88"/>
      <c r="L2194" s="88"/>
    </row>
    <row r="2195" spans="11:12" ht="17.25" customHeight="1" x14ac:dyDescent="0.2">
      <c r="K2195" s="88"/>
      <c r="L2195" s="88"/>
    </row>
    <row r="2196" spans="11:12" ht="17.25" customHeight="1" x14ac:dyDescent="0.2">
      <c r="K2196" s="88"/>
      <c r="L2196" s="88"/>
    </row>
    <row r="2197" spans="11:12" ht="17.25" customHeight="1" x14ac:dyDescent="0.2">
      <c r="K2197" s="88"/>
      <c r="L2197" s="88"/>
    </row>
    <row r="2198" spans="11:12" ht="17.25" customHeight="1" x14ac:dyDescent="0.2">
      <c r="K2198" s="88"/>
      <c r="L2198" s="88"/>
    </row>
    <row r="2199" spans="11:12" ht="17.25" customHeight="1" x14ac:dyDescent="0.2">
      <c r="K2199" s="88"/>
      <c r="L2199" s="88"/>
    </row>
    <row r="2200" spans="11:12" ht="17.25" customHeight="1" x14ac:dyDescent="0.2">
      <c r="K2200" s="88"/>
      <c r="L2200" s="88"/>
    </row>
    <row r="2201" spans="11:12" ht="17.25" customHeight="1" x14ac:dyDescent="0.2">
      <c r="K2201" s="88"/>
      <c r="L2201" s="88"/>
    </row>
    <row r="2202" spans="11:12" ht="17.25" customHeight="1" x14ac:dyDescent="0.2">
      <c r="K2202" s="88"/>
      <c r="L2202" s="88"/>
    </row>
    <row r="2203" spans="11:12" ht="17.25" customHeight="1" x14ac:dyDescent="0.2">
      <c r="K2203" s="88"/>
      <c r="L2203" s="88"/>
    </row>
    <row r="2204" spans="11:12" ht="17.25" customHeight="1" x14ac:dyDescent="0.2">
      <c r="K2204" s="88"/>
      <c r="L2204" s="88"/>
    </row>
    <row r="2205" spans="11:12" ht="17.25" customHeight="1" x14ac:dyDescent="0.2">
      <c r="K2205" s="88"/>
      <c r="L2205" s="88"/>
    </row>
    <row r="2206" spans="11:12" ht="17.25" customHeight="1" x14ac:dyDescent="0.2">
      <c r="K2206" s="88"/>
      <c r="L2206" s="88"/>
    </row>
    <row r="2207" spans="11:12" ht="17.25" customHeight="1" x14ac:dyDescent="0.2">
      <c r="K2207" s="88"/>
      <c r="L2207" s="88"/>
    </row>
    <row r="2208" spans="11:12" ht="17.25" customHeight="1" x14ac:dyDescent="0.2">
      <c r="K2208" s="88"/>
      <c r="L2208" s="88"/>
    </row>
    <row r="2209" spans="11:12" ht="17.25" customHeight="1" x14ac:dyDescent="0.2">
      <c r="K2209" s="88"/>
      <c r="L2209" s="88"/>
    </row>
    <row r="2210" spans="11:12" ht="17.25" customHeight="1" x14ac:dyDescent="0.2">
      <c r="K2210" s="88"/>
      <c r="L2210" s="88"/>
    </row>
    <row r="2211" spans="11:12" ht="17.25" customHeight="1" x14ac:dyDescent="0.2">
      <c r="K2211" s="88"/>
      <c r="L2211" s="88"/>
    </row>
    <row r="2212" spans="11:12" ht="17.25" customHeight="1" x14ac:dyDescent="0.2">
      <c r="K2212" s="88"/>
      <c r="L2212" s="88"/>
    </row>
    <row r="2213" spans="11:12" ht="17.25" customHeight="1" x14ac:dyDescent="0.2">
      <c r="K2213" s="88"/>
      <c r="L2213" s="88"/>
    </row>
    <row r="2214" spans="11:12" ht="17.25" customHeight="1" x14ac:dyDescent="0.2">
      <c r="K2214" s="88"/>
      <c r="L2214" s="88"/>
    </row>
    <row r="2215" spans="11:12" ht="17.25" customHeight="1" x14ac:dyDescent="0.2">
      <c r="K2215" s="88"/>
      <c r="L2215" s="88"/>
    </row>
    <row r="2216" spans="11:12" ht="17.25" customHeight="1" x14ac:dyDescent="0.2">
      <c r="K2216" s="88"/>
      <c r="L2216" s="88"/>
    </row>
    <row r="2217" spans="11:12" ht="17.25" customHeight="1" x14ac:dyDescent="0.2">
      <c r="K2217" s="88"/>
      <c r="L2217" s="88"/>
    </row>
    <row r="2218" spans="11:12" ht="17.25" customHeight="1" x14ac:dyDescent="0.2">
      <c r="K2218" s="88"/>
      <c r="L2218" s="88"/>
    </row>
    <row r="2219" spans="11:12" ht="17.25" customHeight="1" x14ac:dyDescent="0.2">
      <c r="K2219" s="88"/>
      <c r="L2219" s="88"/>
    </row>
    <row r="2220" spans="11:12" ht="17.25" customHeight="1" x14ac:dyDescent="0.2">
      <c r="K2220" s="88"/>
      <c r="L2220" s="88"/>
    </row>
    <row r="2221" spans="11:12" ht="17.25" customHeight="1" x14ac:dyDescent="0.2">
      <c r="K2221" s="88"/>
      <c r="L2221" s="88"/>
    </row>
    <row r="2222" spans="11:12" ht="17.25" customHeight="1" x14ac:dyDescent="0.2">
      <c r="K2222" s="88"/>
      <c r="L2222" s="88"/>
    </row>
    <row r="2223" spans="11:12" ht="17.25" customHeight="1" x14ac:dyDescent="0.2">
      <c r="K2223" s="88"/>
      <c r="L2223" s="88"/>
    </row>
    <row r="2224" spans="11:12" ht="17.25" customHeight="1" x14ac:dyDescent="0.2">
      <c r="K2224" s="88"/>
      <c r="L2224" s="88"/>
    </row>
    <row r="2225" spans="11:12" ht="17.25" customHeight="1" x14ac:dyDescent="0.2">
      <c r="K2225" s="88"/>
      <c r="L2225" s="88"/>
    </row>
    <row r="2226" spans="11:12" ht="17.25" customHeight="1" x14ac:dyDescent="0.2">
      <c r="K2226" s="88"/>
      <c r="L2226" s="88"/>
    </row>
    <row r="2227" spans="11:12" ht="17.25" customHeight="1" x14ac:dyDescent="0.2">
      <c r="K2227" s="88"/>
      <c r="L2227" s="88"/>
    </row>
    <row r="2228" spans="11:12" ht="17.25" customHeight="1" x14ac:dyDescent="0.2">
      <c r="K2228" s="88"/>
      <c r="L2228" s="88"/>
    </row>
    <row r="2229" spans="11:12" ht="17.25" customHeight="1" x14ac:dyDescent="0.2">
      <c r="K2229" s="88"/>
      <c r="L2229" s="88"/>
    </row>
    <row r="2230" spans="11:12" ht="17.25" customHeight="1" x14ac:dyDescent="0.2">
      <c r="K2230" s="88"/>
      <c r="L2230" s="88"/>
    </row>
    <row r="2231" spans="11:12" ht="17.25" customHeight="1" x14ac:dyDescent="0.2">
      <c r="K2231" s="88"/>
      <c r="L2231" s="88"/>
    </row>
    <row r="2232" spans="11:12" ht="17.25" customHeight="1" x14ac:dyDescent="0.2">
      <c r="K2232" s="88"/>
      <c r="L2232" s="88"/>
    </row>
    <row r="2233" spans="11:12" ht="17.25" customHeight="1" x14ac:dyDescent="0.2">
      <c r="K2233" s="88"/>
      <c r="L2233" s="88"/>
    </row>
    <row r="2234" spans="11:12" ht="17.25" customHeight="1" x14ac:dyDescent="0.2">
      <c r="K2234" s="88"/>
      <c r="L2234" s="88"/>
    </row>
    <row r="2235" spans="11:12" ht="17.25" customHeight="1" x14ac:dyDescent="0.2">
      <c r="K2235" s="88"/>
      <c r="L2235" s="88"/>
    </row>
    <row r="2236" spans="11:12" ht="17.25" customHeight="1" x14ac:dyDescent="0.2">
      <c r="K2236" s="88"/>
      <c r="L2236" s="88"/>
    </row>
    <row r="2237" spans="11:12" ht="17.25" customHeight="1" x14ac:dyDescent="0.2">
      <c r="K2237" s="88"/>
      <c r="L2237" s="88"/>
    </row>
    <row r="2238" spans="11:12" ht="17.25" customHeight="1" x14ac:dyDescent="0.2">
      <c r="K2238" s="88"/>
      <c r="L2238" s="88"/>
    </row>
    <row r="2239" spans="11:12" ht="17.25" customHeight="1" x14ac:dyDescent="0.2">
      <c r="K2239" s="88"/>
      <c r="L2239" s="88"/>
    </row>
    <row r="2240" spans="11:12" ht="17.25" customHeight="1" x14ac:dyDescent="0.2">
      <c r="K2240" s="88"/>
      <c r="L2240" s="88"/>
    </row>
    <row r="2241" spans="11:12" ht="17.25" customHeight="1" x14ac:dyDescent="0.2">
      <c r="K2241" s="88"/>
      <c r="L2241" s="88"/>
    </row>
    <row r="2242" spans="11:12" ht="17.25" customHeight="1" x14ac:dyDescent="0.2">
      <c r="K2242" s="88"/>
      <c r="L2242" s="88"/>
    </row>
    <row r="2243" spans="11:12" ht="17.25" customHeight="1" x14ac:dyDescent="0.2">
      <c r="K2243" s="88"/>
      <c r="L2243" s="88"/>
    </row>
    <row r="2244" spans="11:12" ht="17.25" customHeight="1" x14ac:dyDescent="0.2">
      <c r="K2244" s="88"/>
      <c r="L2244" s="88"/>
    </row>
    <row r="2245" spans="11:12" ht="17.25" customHeight="1" x14ac:dyDescent="0.2">
      <c r="K2245" s="88"/>
      <c r="L2245" s="88"/>
    </row>
    <row r="2246" spans="11:12" ht="17.25" customHeight="1" x14ac:dyDescent="0.2">
      <c r="K2246" s="88"/>
      <c r="L2246" s="88"/>
    </row>
    <row r="2247" spans="11:12" ht="17.25" customHeight="1" x14ac:dyDescent="0.2">
      <c r="K2247" s="88"/>
      <c r="L2247" s="88"/>
    </row>
    <row r="2248" spans="11:12" ht="17.25" customHeight="1" x14ac:dyDescent="0.2">
      <c r="K2248" s="88"/>
      <c r="L2248" s="88"/>
    </row>
    <row r="2249" spans="11:12" ht="17.25" customHeight="1" x14ac:dyDescent="0.2">
      <c r="K2249" s="88"/>
      <c r="L2249" s="88"/>
    </row>
    <row r="2250" spans="11:12" ht="17.25" customHeight="1" x14ac:dyDescent="0.2">
      <c r="K2250" s="88"/>
      <c r="L2250" s="88"/>
    </row>
    <row r="2251" spans="11:12" ht="17.25" customHeight="1" x14ac:dyDescent="0.2">
      <c r="K2251" s="88"/>
      <c r="L2251" s="88"/>
    </row>
    <row r="2252" spans="11:12" ht="17.25" customHeight="1" x14ac:dyDescent="0.2">
      <c r="K2252" s="88"/>
      <c r="L2252" s="88"/>
    </row>
    <row r="2253" spans="11:12" ht="17.25" customHeight="1" x14ac:dyDescent="0.2">
      <c r="K2253" s="88"/>
      <c r="L2253" s="88"/>
    </row>
    <row r="2254" spans="11:12" ht="17.25" customHeight="1" x14ac:dyDescent="0.2">
      <c r="K2254" s="88"/>
      <c r="L2254" s="88"/>
    </row>
    <row r="2255" spans="11:12" ht="17.25" customHeight="1" x14ac:dyDescent="0.2">
      <c r="K2255" s="88"/>
      <c r="L2255" s="88"/>
    </row>
    <row r="2256" spans="11:12" ht="17.25" customHeight="1" x14ac:dyDescent="0.2">
      <c r="K2256" s="88"/>
      <c r="L2256" s="88"/>
    </row>
    <row r="2257" spans="11:12" ht="17.25" customHeight="1" x14ac:dyDescent="0.2">
      <c r="K2257" s="88"/>
      <c r="L2257" s="88"/>
    </row>
    <row r="2258" spans="11:12" ht="17.25" customHeight="1" x14ac:dyDescent="0.2">
      <c r="K2258" s="88"/>
      <c r="L2258" s="88"/>
    </row>
    <row r="2259" spans="11:12" ht="17.25" customHeight="1" x14ac:dyDescent="0.2">
      <c r="K2259" s="88"/>
      <c r="L2259" s="88"/>
    </row>
    <row r="2260" spans="11:12" ht="17.25" customHeight="1" x14ac:dyDescent="0.2">
      <c r="K2260" s="88"/>
      <c r="L2260" s="88"/>
    </row>
    <row r="2261" spans="11:12" ht="17.25" customHeight="1" x14ac:dyDescent="0.2">
      <c r="K2261" s="88"/>
      <c r="L2261" s="88"/>
    </row>
    <row r="2262" spans="11:12" ht="17.25" customHeight="1" x14ac:dyDescent="0.2">
      <c r="K2262" s="88"/>
      <c r="L2262" s="88"/>
    </row>
    <row r="2263" spans="11:12" ht="17.25" customHeight="1" x14ac:dyDescent="0.2">
      <c r="K2263" s="88"/>
      <c r="L2263" s="88"/>
    </row>
    <row r="2264" spans="11:12" ht="17.25" customHeight="1" x14ac:dyDescent="0.2">
      <c r="K2264" s="88"/>
      <c r="L2264" s="88"/>
    </row>
    <row r="2265" spans="11:12" ht="17.25" customHeight="1" x14ac:dyDescent="0.2">
      <c r="K2265" s="88"/>
      <c r="L2265" s="88"/>
    </row>
    <row r="2266" spans="11:12" ht="17.25" customHeight="1" x14ac:dyDescent="0.2">
      <c r="K2266" s="88"/>
      <c r="L2266" s="88"/>
    </row>
    <row r="2267" spans="11:12" ht="17.25" customHeight="1" x14ac:dyDescent="0.2">
      <c r="K2267" s="88"/>
      <c r="L2267" s="88"/>
    </row>
    <row r="2268" spans="11:12" ht="17.25" customHeight="1" x14ac:dyDescent="0.2">
      <c r="K2268" s="88"/>
      <c r="L2268" s="88"/>
    </row>
    <row r="2269" spans="11:12" ht="17.25" customHeight="1" x14ac:dyDescent="0.2">
      <c r="K2269" s="88"/>
      <c r="L2269" s="88"/>
    </row>
    <row r="2270" spans="11:12" ht="17.25" customHeight="1" x14ac:dyDescent="0.2">
      <c r="K2270" s="88"/>
      <c r="L2270" s="88"/>
    </row>
    <row r="2271" spans="11:12" ht="17.25" customHeight="1" x14ac:dyDescent="0.2">
      <c r="K2271" s="88"/>
      <c r="L2271" s="88"/>
    </row>
    <row r="2272" spans="11:12" ht="17.25" customHeight="1" x14ac:dyDescent="0.2">
      <c r="K2272" s="88"/>
      <c r="L2272" s="88"/>
    </row>
    <row r="2273" spans="11:12" ht="17.25" customHeight="1" x14ac:dyDescent="0.2">
      <c r="K2273" s="88"/>
      <c r="L2273" s="88"/>
    </row>
    <row r="2274" spans="11:12" ht="17.25" customHeight="1" x14ac:dyDescent="0.2">
      <c r="K2274" s="88"/>
      <c r="L2274" s="88"/>
    </row>
    <row r="2275" spans="11:12" ht="17.25" customHeight="1" x14ac:dyDescent="0.2">
      <c r="K2275" s="88"/>
      <c r="L2275" s="88"/>
    </row>
    <row r="2276" spans="11:12" ht="17.25" customHeight="1" x14ac:dyDescent="0.2">
      <c r="K2276" s="88"/>
      <c r="L2276" s="88"/>
    </row>
    <row r="2277" spans="11:12" ht="17.25" customHeight="1" x14ac:dyDescent="0.2">
      <c r="K2277" s="88"/>
      <c r="L2277" s="88"/>
    </row>
    <row r="2278" spans="11:12" ht="17.25" customHeight="1" x14ac:dyDescent="0.2">
      <c r="K2278" s="88"/>
      <c r="L2278" s="88"/>
    </row>
    <row r="2279" spans="11:12" ht="17.25" customHeight="1" x14ac:dyDescent="0.2">
      <c r="K2279" s="88"/>
      <c r="L2279" s="88"/>
    </row>
    <row r="2280" spans="11:12" ht="17.25" customHeight="1" x14ac:dyDescent="0.2">
      <c r="K2280" s="88"/>
      <c r="L2280" s="88"/>
    </row>
    <row r="2281" spans="11:12" ht="17.25" customHeight="1" x14ac:dyDescent="0.2">
      <c r="K2281" s="88"/>
      <c r="L2281" s="88"/>
    </row>
    <row r="2282" spans="11:12" ht="17.25" customHeight="1" x14ac:dyDescent="0.2">
      <c r="K2282" s="88"/>
      <c r="L2282" s="88"/>
    </row>
    <row r="2283" spans="11:12" ht="17.25" customHeight="1" x14ac:dyDescent="0.2">
      <c r="K2283" s="88"/>
      <c r="L2283" s="88"/>
    </row>
    <row r="2284" spans="11:12" ht="17.25" customHeight="1" x14ac:dyDescent="0.2">
      <c r="K2284" s="88"/>
      <c r="L2284" s="88"/>
    </row>
    <row r="2285" spans="11:12" ht="17.25" customHeight="1" x14ac:dyDescent="0.2">
      <c r="K2285" s="88"/>
      <c r="L2285" s="88"/>
    </row>
    <row r="2286" spans="11:12" ht="17.25" customHeight="1" x14ac:dyDescent="0.2">
      <c r="K2286" s="88"/>
      <c r="L2286" s="88"/>
    </row>
    <row r="2287" spans="11:12" ht="17.25" customHeight="1" x14ac:dyDescent="0.2">
      <c r="K2287" s="88"/>
      <c r="L2287" s="88"/>
    </row>
    <row r="2288" spans="11:12" ht="17.25" customHeight="1" x14ac:dyDescent="0.2">
      <c r="K2288" s="88"/>
      <c r="L2288" s="88"/>
    </row>
    <row r="2289" spans="11:12" ht="17.25" customHeight="1" x14ac:dyDescent="0.2">
      <c r="K2289" s="88"/>
      <c r="L2289" s="88"/>
    </row>
    <row r="2290" spans="11:12" ht="17.25" customHeight="1" x14ac:dyDescent="0.2">
      <c r="K2290" s="88"/>
      <c r="L2290" s="88"/>
    </row>
    <row r="2291" spans="11:12" ht="17.25" customHeight="1" x14ac:dyDescent="0.2">
      <c r="K2291" s="88"/>
      <c r="L2291" s="88"/>
    </row>
    <row r="2292" spans="11:12" ht="17.25" customHeight="1" x14ac:dyDescent="0.2">
      <c r="K2292" s="88"/>
      <c r="L2292" s="88"/>
    </row>
    <row r="2293" spans="11:12" ht="17.25" customHeight="1" x14ac:dyDescent="0.2">
      <c r="K2293" s="88"/>
      <c r="L2293" s="88"/>
    </row>
    <row r="2294" spans="11:12" ht="17.25" customHeight="1" x14ac:dyDescent="0.2">
      <c r="K2294" s="88"/>
      <c r="L2294" s="88"/>
    </row>
    <row r="2295" spans="11:12" ht="17.25" customHeight="1" x14ac:dyDescent="0.2">
      <c r="K2295" s="88"/>
      <c r="L2295" s="88"/>
    </row>
    <row r="2296" spans="11:12" ht="17.25" customHeight="1" x14ac:dyDescent="0.2">
      <c r="K2296" s="88"/>
      <c r="L2296" s="88"/>
    </row>
    <row r="2297" spans="11:12" ht="17.25" customHeight="1" x14ac:dyDescent="0.2">
      <c r="K2297" s="88"/>
      <c r="L2297" s="88"/>
    </row>
    <row r="2298" spans="11:12" ht="17.25" customHeight="1" x14ac:dyDescent="0.2">
      <c r="K2298" s="88"/>
      <c r="L2298" s="88"/>
    </row>
    <row r="2299" spans="11:12" ht="17.25" customHeight="1" x14ac:dyDescent="0.2">
      <c r="K2299" s="88"/>
      <c r="L2299" s="88"/>
    </row>
    <row r="2300" spans="11:12" ht="17.25" customHeight="1" x14ac:dyDescent="0.2">
      <c r="K2300" s="88"/>
      <c r="L2300" s="88"/>
    </row>
    <row r="2301" spans="11:12" ht="17.25" customHeight="1" x14ac:dyDescent="0.2">
      <c r="K2301" s="88"/>
      <c r="L2301" s="88"/>
    </row>
    <row r="2302" spans="11:12" ht="17.25" customHeight="1" x14ac:dyDescent="0.2">
      <c r="K2302" s="88"/>
      <c r="L2302" s="88"/>
    </row>
    <row r="2303" spans="11:12" ht="17.25" customHeight="1" x14ac:dyDescent="0.2">
      <c r="K2303" s="88"/>
      <c r="L2303" s="88"/>
    </row>
    <row r="2304" spans="11:12" ht="17.25" customHeight="1" x14ac:dyDescent="0.2">
      <c r="K2304" s="88"/>
      <c r="L2304" s="88"/>
    </row>
    <row r="2305" spans="11:12" ht="17.25" customHeight="1" x14ac:dyDescent="0.2">
      <c r="K2305" s="88"/>
      <c r="L2305" s="88"/>
    </row>
    <row r="2306" spans="11:12" ht="17.25" customHeight="1" x14ac:dyDescent="0.2">
      <c r="K2306" s="88"/>
      <c r="L2306" s="88"/>
    </row>
    <row r="2307" spans="11:12" ht="17.25" customHeight="1" x14ac:dyDescent="0.2">
      <c r="K2307" s="88"/>
      <c r="L2307" s="88"/>
    </row>
    <row r="2308" spans="11:12" ht="17.25" customHeight="1" x14ac:dyDescent="0.2">
      <c r="K2308" s="88"/>
      <c r="L2308" s="88"/>
    </row>
    <row r="2309" spans="11:12" ht="17.25" customHeight="1" x14ac:dyDescent="0.2">
      <c r="K2309" s="88"/>
      <c r="L2309" s="88"/>
    </row>
    <row r="2310" spans="11:12" ht="17.25" customHeight="1" x14ac:dyDescent="0.2">
      <c r="K2310" s="88"/>
      <c r="L2310" s="88"/>
    </row>
    <row r="2311" spans="11:12" ht="17.25" customHeight="1" x14ac:dyDescent="0.2">
      <c r="K2311" s="88"/>
      <c r="L2311" s="88"/>
    </row>
    <row r="2312" spans="11:12" ht="17.25" customHeight="1" x14ac:dyDescent="0.2">
      <c r="K2312" s="88"/>
      <c r="L2312" s="88"/>
    </row>
    <row r="2313" spans="11:12" ht="17.25" customHeight="1" x14ac:dyDescent="0.2">
      <c r="K2313" s="88"/>
      <c r="L2313" s="88"/>
    </row>
    <row r="2314" spans="11:12" ht="17.25" customHeight="1" x14ac:dyDescent="0.2">
      <c r="K2314" s="88"/>
      <c r="L2314" s="88"/>
    </row>
    <row r="2315" spans="11:12" ht="17.25" customHeight="1" x14ac:dyDescent="0.2">
      <c r="K2315" s="88"/>
      <c r="L2315" s="88"/>
    </row>
    <row r="2316" spans="11:12" ht="17.25" customHeight="1" x14ac:dyDescent="0.2">
      <c r="K2316" s="88"/>
      <c r="L2316" s="88"/>
    </row>
    <row r="2317" spans="11:12" ht="17.25" customHeight="1" x14ac:dyDescent="0.2">
      <c r="K2317" s="88"/>
      <c r="L2317" s="88"/>
    </row>
    <row r="2318" spans="11:12" ht="17.25" customHeight="1" x14ac:dyDescent="0.2">
      <c r="K2318" s="88"/>
      <c r="L2318" s="88"/>
    </row>
    <row r="2319" spans="11:12" ht="17.25" customHeight="1" x14ac:dyDescent="0.2">
      <c r="K2319" s="88"/>
      <c r="L2319" s="88"/>
    </row>
    <row r="2320" spans="11:12" ht="17.25" customHeight="1" x14ac:dyDescent="0.2">
      <c r="K2320" s="88"/>
      <c r="L2320" s="88"/>
    </row>
    <row r="2321" spans="11:12" ht="17.25" customHeight="1" x14ac:dyDescent="0.2">
      <c r="K2321" s="88"/>
      <c r="L2321" s="88"/>
    </row>
    <row r="2322" spans="11:12" ht="17.25" customHeight="1" x14ac:dyDescent="0.2">
      <c r="K2322" s="88"/>
      <c r="L2322" s="88"/>
    </row>
    <row r="2323" spans="11:12" ht="17.25" customHeight="1" x14ac:dyDescent="0.2">
      <c r="K2323" s="88"/>
      <c r="L2323" s="88"/>
    </row>
    <row r="2324" spans="11:12" ht="17.25" customHeight="1" x14ac:dyDescent="0.2">
      <c r="K2324" s="88"/>
      <c r="L2324" s="88"/>
    </row>
    <row r="2325" spans="11:12" ht="17.25" customHeight="1" x14ac:dyDescent="0.2">
      <c r="K2325" s="88"/>
      <c r="L2325" s="88"/>
    </row>
    <row r="2326" spans="11:12" ht="17.25" customHeight="1" x14ac:dyDescent="0.2">
      <c r="K2326" s="88"/>
      <c r="L2326" s="88"/>
    </row>
    <row r="2327" spans="11:12" ht="17.25" customHeight="1" x14ac:dyDescent="0.2">
      <c r="K2327" s="88"/>
      <c r="L2327" s="88"/>
    </row>
    <row r="2328" spans="11:12" ht="17.25" customHeight="1" x14ac:dyDescent="0.2">
      <c r="K2328" s="88"/>
      <c r="L2328" s="88"/>
    </row>
    <row r="2329" spans="11:12" ht="17.25" customHeight="1" x14ac:dyDescent="0.2">
      <c r="K2329" s="88"/>
      <c r="L2329" s="88"/>
    </row>
    <row r="2330" spans="11:12" ht="17.25" customHeight="1" x14ac:dyDescent="0.2">
      <c r="K2330" s="88"/>
      <c r="L2330" s="88"/>
    </row>
    <row r="2331" spans="11:12" ht="17.25" customHeight="1" x14ac:dyDescent="0.2">
      <c r="K2331" s="88"/>
      <c r="L2331" s="88"/>
    </row>
    <row r="2332" spans="11:12" ht="17.25" customHeight="1" x14ac:dyDescent="0.2">
      <c r="K2332" s="88"/>
      <c r="L2332" s="88"/>
    </row>
    <row r="2333" spans="11:12" ht="17.25" customHeight="1" x14ac:dyDescent="0.2">
      <c r="K2333" s="88"/>
      <c r="L2333" s="88"/>
    </row>
    <row r="2334" spans="11:12" ht="17.25" customHeight="1" x14ac:dyDescent="0.2">
      <c r="K2334" s="88"/>
      <c r="L2334" s="88"/>
    </row>
    <row r="2335" spans="11:12" ht="17.25" customHeight="1" x14ac:dyDescent="0.2">
      <c r="K2335" s="88"/>
      <c r="L2335" s="88"/>
    </row>
    <row r="2336" spans="11:12" ht="17.25" customHeight="1" x14ac:dyDescent="0.2">
      <c r="K2336" s="88"/>
      <c r="L2336" s="88"/>
    </row>
    <row r="2337" spans="11:12" ht="17.25" customHeight="1" x14ac:dyDescent="0.2">
      <c r="K2337" s="88"/>
      <c r="L2337" s="88"/>
    </row>
    <row r="2338" spans="11:12" ht="17.25" customHeight="1" x14ac:dyDescent="0.2">
      <c r="K2338" s="88"/>
      <c r="L2338" s="88"/>
    </row>
    <row r="2339" spans="11:12" ht="17.25" customHeight="1" x14ac:dyDescent="0.2">
      <c r="K2339" s="88"/>
      <c r="L2339" s="88"/>
    </row>
    <row r="2340" spans="11:12" ht="17.25" customHeight="1" x14ac:dyDescent="0.2">
      <c r="K2340" s="88"/>
      <c r="L2340" s="88"/>
    </row>
    <row r="2341" spans="11:12" ht="17.25" customHeight="1" x14ac:dyDescent="0.2">
      <c r="K2341" s="88"/>
      <c r="L2341" s="88"/>
    </row>
    <row r="2342" spans="11:12" ht="17.25" customHeight="1" x14ac:dyDescent="0.2">
      <c r="K2342" s="88"/>
      <c r="L2342" s="88"/>
    </row>
    <row r="2343" spans="11:12" ht="17.25" customHeight="1" x14ac:dyDescent="0.2">
      <c r="K2343" s="88"/>
      <c r="L2343" s="88"/>
    </row>
    <row r="2344" spans="11:12" ht="17.25" customHeight="1" x14ac:dyDescent="0.2">
      <c r="K2344" s="88"/>
      <c r="L2344" s="88"/>
    </row>
    <row r="2345" spans="11:12" ht="17.25" customHeight="1" x14ac:dyDescent="0.2">
      <c r="K2345" s="88"/>
      <c r="L2345" s="88"/>
    </row>
    <row r="2346" spans="11:12" ht="17.25" customHeight="1" x14ac:dyDescent="0.2">
      <c r="K2346" s="88"/>
      <c r="L2346" s="88"/>
    </row>
    <row r="2347" spans="11:12" ht="17.25" customHeight="1" x14ac:dyDescent="0.2">
      <c r="K2347" s="88"/>
      <c r="L2347" s="88"/>
    </row>
    <row r="2348" spans="11:12" ht="17.25" customHeight="1" x14ac:dyDescent="0.2">
      <c r="K2348" s="88"/>
      <c r="L2348" s="88"/>
    </row>
    <row r="2349" spans="11:12" ht="17.25" customHeight="1" x14ac:dyDescent="0.2">
      <c r="K2349" s="88"/>
      <c r="L2349" s="88"/>
    </row>
    <row r="2350" spans="11:12" ht="17.25" customHeight="1" x14ac:dyDescent="0.2">
      <c r="K2350" s="88"/>
      <c r="L2350" s="88"/>
    </row>
    <row r="2351" spans="11:12" ht="17.25" customHeight="1" x14ac:dyDescent="0.2">
      <c r="K2351" s="88"/>
      <c r="L2351" s="88"/>
    </row>
    <row r="2352" spans="11:12" ht="17.25" customHeight="1" x14ac:dyDescent="0.2">
      <c r="K2352" s="88"/>
      <c r="L2352" s="88"/>
    </row>
    <row r="2353" spans="11:12" ht="17.25" customHeight="1" x14ac:dyDescent="0.2">
      <c r="K2353" s="88"/>
      <c r="L2353" s="88"/>
    </row>
    <row r="2354" spans="11:12" ht="17.25" customHeight="1" x14ac:dyDescent="0.2">
      <c r="K2354" s="88"/>
      <c r="L2354" s="88"/>
    </row>
    <row r="2355" spans="11:12" ht="17.25" customHeight="1" x14ac:dyDescent="0.2">
      <c r="K2355" s="88"/>
      <c r="L2355" s="88"/>
    </row>
    <row r="2356" spans="11:12" ht="17.25" customHeight="1" x14ac:dyDescent="0.2">
      <c r="K2356" s="88"/>
      <c r="L2356" s="88"/>
    </row>
    <row r="2357" spans="11:12" ht="17.25" customHeight="1" x14ac:dyDescent="0.2">
      <c r="K2357" s="88"/>
      <c r="L2357" s="88"/>
    </row>
    <row r="2358" spans="11:12" ht="17.25" customHeight="1" x14ac:dyDescent="0.2">
      <c r="K2358" s="88"/>
      <c r="L2358" s="88"/>
    </row>
    <row r="2359" spans="11:12" ht="17.25" customHeight="1" x14ac:dyDescent="0.2">
      <c r="K2359" s="88"/>
      <c r="L2359" s="88"/>
    </row>
    <row r="2360" spans="11:12" ht="17.25" customHeight="1" x14ac:dyDescent="0.2">
      <c r="K2360" s="88"/>
      <c r="L2360" s="88"/>
    </row>
    <row r="2361" spans="11:12" ht="17.25" customHeight="1" x14ac:dyDescent="0.2">
      <c r="K2361" s="88"/>
      <c r="L2361" s="88"/>
    </row>
    <row r="2362" spans="11:12" ht="17.25" customHeight="1" x14ac:dyDescent="0.2">
      <c r="K2362" s="88"/>
      <c r="L2362" s="88"/>
    </row>
    <row r="2363" spans="11:12" ht="17.25" customHeight="1" x14ac:dyDescent="0.2">
      <c r="K2363" s="88"/>
      <c r="L2363" s="88"/>
    </row>
    <row r="2364" spans="11:12" ht="17.25" customHeight="1" x14ac:dyDescent="0.2">
      <c r="K2364" s="88"/>
      <c r="L2364" s="88"/>
    </row>
    <row r="2365" spans="11:12" ht="17.25" customHeight="1" x14ac:dyDescent="0.2">
      <c r="K2365" s="88"/>
      <c r="L2365" s="88"/>
    </row>
    <row r="2366" spans="11:12" ht="17.25" customHeight="1" x14ac:dyDescent="0.2">
      <c r="K2366" s="88"/>
      <c r="L2366" s="88"/>
    </row>
    <row r="2367" spans="11:12" ht="17.25" customHeight="1" x14ac:dyDescent="0.2">
      <c r="K2367" s="88"/>
      <c r="L2367" s="88"/>
    </row>
    <row r="2368" spans="11:12" ht="17.25" customHeight="1" x14ac:dyDescent="0.2">
      <c r="K2368" s="88"/>
      <c r="L2368" s="88"/>
    </row>
    <row r="2369" spans="11:12" ht="17.25" customHeight="1" x14ac:dyDescent="0.2">
      <c r="K2369" s="88"/>
      <c r="L2369" s="88"/>
    </row>
    <row r="2370" spans="11:12" ht="17.25" customHeight="1" x14ac:dyDescent="0.2">
      <c r="K2370" s="88"/>
      <c r="L2370" s="88"/>
    </row>
    <row r="2371" spans="11:12" ht="17.25" customHeight="1" x14ac:dyDescent="0.2">
      <c r="K2371" s="88"/>
      <c r="L2371" s="88"/>
    </row>
    <row r="2372" spans="11:12" ht="17.25" customHeight="1" x14ac:dyDescent="0.2">
      <c r="K2372" s="88"/>
      <c r="L2372" s="88"/>
    </row>
    <row r="2373" spans="11:12" ht="17.25" customHeight="1" x14ac:dyDescent="0.2">
      <c r="K2373" s="88"/>
      <c r="L2373" s="88"/>
    </row>
    <row r="2374" spans="11:12" ht="17.25" customHeight="1" x14ac:dyDescent="0.2">
      <c r="K2374" s="88"/>
      <c r="L2374" s="88"/>
    </row>
    <row r="2375" spans="11:12" ht="17.25" customHeight="1" x14ac:dyDescent="0.2">
      <c r="K2375" s="88"/>
      <c r="L2375" s="88"/>
    </row>
    <row r="2376" spans="11:12" ht="17.25" customHeight="1" x14ac:dyDescent="0.2">
      <c r="K2376" s="88"/>
      <c r="L2376" s="88"/>
    </row>
    <row r="2377" spans="11:12" ht="17.25" customHeight="1" x14ac:dyDescent="0.2">
      <c r="K2377" s="88"/>
      <c r="L2377" s="88"/>
    </row>
    <row r="2378" spans="11:12" ht="17.25" customHeight="1" x14ac:dyDescent="0.2">
      <c r="K2378" s="88"/>
      <c r="L2378" s="88"/>
    </row>
    <row r="2379" spans="11:12" ht="17.25" customHeight="1" x14ac:dyDescent="0.2">
      <c r="K2379" s="88"/>
      <c r="L2379" s="88"/>
    </row>
    <row r="2380" spans="11:12" ht="17.25" customHeight="1" x14ac:dyDescent="0.2">
      <c r="K2380" s="88"/>
      <c r="L2380" s="88"/>
    </row>
    <row r="2381" spans="11:12" ht="17.25" customHeight="1" x14ac:dyDescent="0.2">
      <c r="K2381" s="88"/>
      <c r="L2381" s="88"/>
    </row>
    <row r="2382" spans="11:12" ht="17.25" customHeight="1" x14ac:dyDescent="0.2">
      <c r="K2382" s="88"/>
      <c r="L2382" s="88"/>
    </row>
    <row r="2383" spans="11:12" ht="17.25" customHeight="1" x14ac:dyDescent="0.2">
      <c r="K2383" s="88"/>
      <c r="L2383" s="88"/>
    </row>
    <row r="2384" spans="11:12" ht="17.25" customHeight="1" x14ac:dyDescent="0.2">
      <c r="K2384" s="88"/>
      <c r="L2384" s="88"/>
    </row>
    <row r="2385" spans="11:12" ht="17.25" customHeight="1" x14ac:dyDescent="0.2">
      <c r="K2385" s="88"/>
      <c r="L2385" s="88"/>
    </row>
    <row r="2386" spans="11:12" ht="17.25" customHeight="1" x14ac:dyDescent="0.2">
      <c r="K2386" s="88"/>
      <c r="L2386" s="88"/>
    </row>
    <row r="2387" spans="11:12" ht="17.25" customHeight="1" x14ac:dyDescent="0.2">
      <c r="K2387" s="88"/>
      <c r="L2387" s="88"/>
    </row>
    <row r="2388" spans="11:12" ht="17.25" customHeight="1" x14ac:dyDescent="0.2">
      <c r="K2388" s="88"/>
      <c r="L2388" s="88"/>
    </row>
    <row r="2389" spans="11:12" ht="17.25" customHeight="1" x14ac:dyDescent="0.2">
      <c r="K2389" s="88"/>
      <c r="L2389" s="88"/>
    </row>
    <row r="2390" spans="11:12" ht="17.25" customHeight="1" x14ac:dyDescent="0.2">
      <c r="K2390" s="88"/>
      <c r="L2390" s="88"/>
    </row>
    <row r="2391" spans="11:12" ht="17.25" customHeight="1" x14ac:dyDescent="0.2">
      <c r="K2391" s="88"/>
      <c r="L2391" s="88"/>
    </row>
    <row r="2392" spans="11:12" ht="17.25" customHeight="1" x14ac:dyDescent="0.2">
      <c r="K2392" s="88"/>
      <c r="L2392" s="88"/>
    </row>
    <row r="2393" spans="11:12" ht="17.25" customHeight="1" x14ac:dyDescent="0.2">
      <c r="K2393" s="88"/>
      <c r="L2393" s="88"/>
    </row>
    <row r="2394" spans="11:12" ht="17.25" customHeight="1" x14ac:dyDescent="0.2">
      <c r="K2394" s="88"/>
      <c r="L2394" s="88"/>
    </row>
    <row r="2395" spans="11:12" ht="17.25" customHeight="1" x14ac:dyDescent="0.2">
      <c r="K2395" s="88"/>
      <c r="L2395" s="88"/>
    </row>
    <row r="2396" spans="11:12" ht="17.25" customHeight="1" x14ac:dyDescent="0.2">
      <c r="K2396" s="88"/>
      <c r="L2396" s="88"/>
    </row>
    <row r="2397" spans="11:12" ht="17.25" customHeight="1" x14ac:dyDescent="0.2">
      <c r="K2397" s="88"/>
      <c r="L2397" s="88"/>
    </row>
    <row r="2398" spans="11:12" ht="17.25" customHeight="1" x14ac:dyDescent="0.2">
      <c r="K2398" s="88"/>
      <c r="L2398" s="88"/>
    </row>
    <row r="2399" spans="11:12" ht="17.25" customHeight="1" x14ac:dyDescent="0.2">
      <c r="K2399" s="88"/>
      <c r="L2399" s="88"/>
    </row>
    <row r="2400" spans="11:12" ht="17.25" customHeight="1" x14ac:dyDescent="0.2">
      <c r="K2400" s="88"/>
      <c r="L2400" s="88"/>
    </row>
    <row r="2401" spans="11:12" ht="17.25" customHeight="1" x14ac:dyDescent="0.2">
      <c r="K2401" s="88"/>
      <c r="L2401" s="88"/>
    </row>
    <row r="2402" spans="11:12" ht="17.25" customHeight="1" x14ac:dyDescent="0.2">
      <c r="K2402" s="88"/>
      <c r="L2402" s="88"/>
    </row>
    <row r="2403" spans="11:12" ht="17.25" customHeight="1" x14ac:dyDescent="0.2">
      <c r="K2403" s="88"/>
      <c r="L2403" s="88"/>
    </row>
    <row r="2404" spans="11:12" ht="17.25" customHeight="1" x14ac:dyDescent="0.2">
      <c r="K2404" s="88"/>
      <c r="L2404" s="88"/>
    </row>
    <row r="2405" spans="11:12" ht="17.25" customHeight="1" x14ac:dyDescent="0.2">
      <c r="K2405" s="88"/>
      <c r="L2405" s="88"/>
    </row>
    <row r="2406" spans="11:12" ht="17.25" customHeight="1" x14ac:dyDescent="0.2">
      <c r="K2406" s="88"/>
      <c r="L2406" s="88"/>
    </row>
    <row r="2407" spans="11:12" ht="17.25" customHeight="1" x14ac:dyDescent="0.2">
      <c r="K2407" s="88"/>
      <c r="L2407" s="88"/>
    </row>
    <row r="2408" spans="11:12" ht="17.25" customHeight="1" x14ac:dyDescent="0.2">
      <c r="K2408" s="88"/>
      <c r="L2408" s="88"/>
    </row>
    <row r="2409" spans="11:12" ht="17.25" customHeight="1" x14ac:dyDescent="0.2">
      <c r="K2409" s="88"/>
      <c r="L2409" s="88"/>
    </row>
    <row r="2410" spans="11:12" ht="17.25" customHeight="1" x14ac:dyDescent="0.2">
      <c r="K2410" s="88"/>
      <c r="L2410" s="88"/>
    </row>
    <row r="2411" spans="11:12" ht="17.25" customHeight="1" x14ac:dyDescent="0.2">
      <c r="K2411" s="88"/>
      <c r="L2411" s="88"/>
    </row>
    <row r="2412" spans="11:12" ht="17.25" customHeight="1" x14ac:dyDescent="0.2">
      <c r="K2412" s="88"/>
      <c r="L2412" s="88"/>
    </row>
    <row r="2413" spans="11:12" ht="17.25" customHeight="1" x14ac:dyDescent="0.2">
      <c r="K2413" s="88"/>
      <c r="L2413" s="88"/>
    </row>
    <row r="2414" spans="11:12" ht="17.25" customHeight="1" x14ac:dyDescent="0.2">
      <c r="K2414" s="88"/>
      <c r="L2414" s="88"/>
    </row>
    <row r="2415" spans="11:12" ht="17.25" customHeight="1" x14ac:dyDescent="0.2">
      <c r="K2415" s="88"/>
      <c r="L2415" s="88"/>
    </row>
    <row r="2416" spans="11:12" ht="17.25" customHeight="1" x14ac:dyDescent="0.2">
      <c r="K2416" s="88"/>
      <c r="L2416" s="88"/>
    </row>
    <row r="2417" spans="11:12" ht="17.25" customHeight="1" x14ac:dyDescent="0.2">
      <c r="K2417" s="88"/>
      <c r="L2417" s="88"/>
    </row>
    <row r="2418" spans="11:12" ht="17.25" customHeight="1" x14ac:dyDescent="0.2">
      <c r="K2418" s="88"/>
      <c r="L2418" s="88"/>
    </row>
    <row r="2419" spans="11:12" ht="17.25" customHeight="1" x14ac:dyDescent="0.2">
      <c r="K2419" s="88"/>
      <c r="L2419" s="88"/>
    </row>
    <row r="2420" spans="11:12" ht="17.25" customHeight="1" x14ac:dyDescent="0.2">
      <c r="K2420" s="88"/>
      <c r="L2420" s="88"/>
    </row>
    <row r="2421" spans="11:12" ht="17.25" customHeight="1" x14ac:dyDescent="0.2">
      <c r="K2421" s="88"/>
      <c r="L2421" s="88"/>
    </row>
    <row r="2422" spans="11:12" ht="17.25" customHeight="1" x14ac:dyDescent="0.2">
      <c r="K2422" s="88"/>
      <c r="L2422" s="88"/>
    </row>
    <row r="2423" spans="11:12" ht="17.25" customHeight="1" x14ac:dyDescent="0.2">
      <c r="K2423" s="88"/>
      <c r="L2423" s="88"/>
    </row>
    <row r="2424" spans="11:12" ht="17.25" customHeight="1" x14ac:dyDescent="0.2">
      <c r="K2424" s="88"/>
      <c r="L2424" s="88"/>
    </row>
    <row r="2425" spans="11:12" ht="17.25" customHeight="1" x14ac:dyDescent="0.2">
      <c r="K2425" s="88"/>
      <c r="L2425" s="88"/>
    </row>
    <row r="2426" spans="11:12" ht="17.25" customHeight="1" x14ac:dyDescent="0.2">
      <c r="K2426" s="88"/>
      <c r="L2426" s="88"/>
    </row>
    <row r="2427" spans="11:12" ht="17.25" customHeight="1" x14ac:dyDescent="0.2">
      <c r="K2427" s="88"/>
      <c r="L2427" s="88"/>
    </row>
    <row r="2428" spans="11:12" ht="17.25" customHeight="1" x14ac:dyDescent="0.2">
      <c r="K2428" s="88"/>
      <c r="L2428" s="88"/>
    </row>
    <row r="2429" spans="11:12" ht="17.25" customHeight="1" x14ac:dyDescent="0.2">
      <c r="K2429" s="88"/>
      <c r="L2429" s="88"/>
    </row>
    <row r="2430" spans="11:12" ht="17.25" customHeight="1" x14ac:dyDescent="0.2">
      <c r="K2430" s="88"/>
      <c r="L2430" s="88"/>
    </row>
    <row r="2431" spans="11:12" ht="17.25" customHeight="1" x14ac:dyDescent="0.2">
      <c r="K2431" s="88"/>
      <c r="L2431" s="88"/>
    </row>
    <row r="2432" spans="11:12" ht="17.25" customHeight="1" x14ac:dyDescent="0.2">
      <c r="K2432" s="88"/>
      <c r="L2432" s="88"/>
    </row>
    <row r="2433" spans="11:12" ht="17.25" customHeight="1" x14ac:dyDescent="0.2">
      <c r="K2433" s="88"/>
      <c r="L2433" s="88"/>
    </row>
    <row r="2434" spans="11:12" ht="17.25" customHeight="1" x14ac:dyDescent="0.2">
      <c r="K2434" s="88"/>
      <c r="L2434" s="88"/>
    </row>
    <row r="2435" spans="11:12" ht="17.25" customHeight="1" x14ac:dyDescent="0.2">
      <c r="K2435" s="88"/>
      <c r="L2435" s="88"/>
    </row>
    <row r="2436" spans="11:12" ht="17.25" customHeight="1" x14ac:dyDescent="0.2">
      <c r="K2436" s="88"/>
      <c r="L2436" s="88"/>
    </row>
    <row r="2437" spans="11:12" ht="17.25" customHeight="1" x14ac:dyDescent="0.2">
      <c r="K2437" s="88"/>
      <c r="L2437" s="88"/>
    </row>
    <row r="2438" spans="11:12" ht="17.25" customHeight="1" x14ac:dyDescent="0.2">
      <c r="K2438" s="88"/>
      <c r="L2438" s="88"/>
    </row>
    <row r="2439" spans="11:12" ht="17.25" customHeight="1" x14ac:dyDescent="0.2">
      <c r="K2439" s="88"/>
      <c r="L2439" s="88"/>
    </row>
    <row r="2440" spans="11:12" ht="17.25" customHeight="1" x14ac:dyDescent="0.2">
      <c r="K2440" s="88"/>
      <c r="L2440" s="88"/>
    </row>
    <row r="2441" spans="11:12" ht="17.25" customHeight="1" x14ac:dyDescent="0.2">
      <c r="K2441" s="88"/>
      <c r="L2441" s="88"/>
    </row>
    <row r="2442" spans="11:12" ht="17.25" customHeight="1" x14ac:dyDescent="0.2">
      <c r="K2442" s="88"/>
      <c r="L2442" s="88"/>
    </row>
    <row r="2443" spans="11:12" ht="17.25" customHeight="1" x14ac:dyDescent="0.2">
      <c r="K2443" s="88"/>
      <c r="L2443" s="88"/>
    </row>
    <row r="2444" spans="11:12" ht="17.25" customHeight="1" x14ac:dyDescent="0.2">
      <c r="K2444" s="88"/>
      <c r="L2444" s="88"/>
    </row>
    <row r="2445" spans="11:12" ht="17.25" customHeight="1" x14ac:dyDescent="0.2">
      <c r="K2445" s="88"/>
      <c r="L2445" s="88"/>
    </row>
    <row r="2446" spans="11:12" ht="17.25" customHeight="1" x14ac:dyDescent="0.2">
      <c r="K2446" s="88"/>
      <c r="L2446" s="88"/>
    </row>
    <row r="2447" spans="11:12" ht="17.25" customHeight="1" x14ac:dyDescent="0.2">
      <c r="K2447" s="88"/>
      <c r="L2447" s="88"/>
    </row>
    <row r="2448" spans="11:12" ht="17.25" customHeight="1" x14ac:dyDescent="0.2">
      <c r="K2448" s="88"/>
      <c r="L2448" s="88"/>
    </row>
    <row r="2449" spans="11:12" ht="17.25" customHeight="1" x14ac:dyDescent="0.2">
      <c r="K2449" s="88"/>
      <c r="L2449" s="88"/>
    </row>
    <row r="2450" spans="11:12" ht="17.25" customHeight="1" x14ac:dyDescent="0.2">
      <c r="K2450" s="88"/>
      <c r="L2450" s="88"/>
    </row>
    <row r="2451" spans="11:12" ht="17.25" customHeight="1" x14ac:dyDescent="0.2">
      <c r="K2451" s="88"/>
      <c r="L2451" s="88"/>
    </row>
    <row r="2452" spans="11:12" ht="17.25" customHeight="1" x14ac:dyDescent="0.2">
      <c r="K2452" s="88"/>
      <c r="L2452" s="88"/>
    </row>
    <row r="2453" spans="11:12" ht="17.25" customHeight="1" x14ac:dyDescent="0.2">
      <c r="K2453" s="88"/>
      <c r="L2453" s="88"/>
    </row>
    <row r="2454" spans="11:12" ht="17.25" customHeight="1" x14ac:dyDescent="0.2">
      <c r="K2454" s="88"/>
      <c r="L2454" s="88"/>
    </row>
    <row r="2455" spans="11:12" ht="17.25" customHeight="1" x14ac:dyDescent="0.2">
      <c r="K2455" s="88"/>
      <c r="L2455" s="88"/>
    </row>
    <row r="2456" spans="11:12" ht="17.25" customHeight="1" x14ac:dyDescent="0.2">
      <c r="K2456" s="88"/>
      <c r="L2456" s="88"/>
    </row>
    <row r="2457" spans="11:12" ht="17.25" customHeight="1" x14ac:dyDescent="0.2">
      <c r="K2457" s="88"/>
      <c r="L2457" s="88"/>
    </row>
    <row r="2458" spans="11:12" ht="17.25" customHeight="1" x14ac:dyDescent="0.2">
      <c r="K2458" s="88"/>
      <c r="L2458" s="88"/>
    </row>
    <row r="2459" spans="11:12" ht="17.25" customHeight="1" x14ac:dyDescent="0.2">
      <c r="K2459" s="88"/>
      <c r="L2459" s="88"/>
    </row>
    <row r="2460" spans="11:12" ht="17.25" customHeight="1" x14ac:dyDescent="0.2">
      <c r="K2460" s="88"/>
      <c r="L2460" s="88"/>
    </row>
    <row r="2461" spans="11:12" ht="17.25" customHeight="1" x14ac:dyDescent="0.2">
      <c r="K2461" s="88"/>
      <c r="L2461" s="88"/>
    </row>
    <row r="2462" spans="11:12" ht="17.25" customHeight="1" x14ac:dyDescent="0.2">
      <c r="K2462" s="88"/>
      <c r="L2462" s="88"/>
    </row>
    <row r="2463" spans="11:12" ht="17.25" customHeight="1" x14ac:dyDescent="0.2">
      <c r="K2463" s="88"/>
      <c r="L2463" s="88"/>
    </row>
    <row r="2464" spans="11:12" ht="17.25" customHeight="1" x14ac:dyDescent="0.2">
      <c r="K2464" s="88"/>
      <c r="L2464" s="88"/>
    </row>
    <row r="2465" spans="11:12" ht="17.25" customHeight="1" x14ac:dyDescent="0.2">
      <c r="K2465" s="88"/>
      <c r="L2465" s="88"/>
    </row>
    <row r="2466" spans="11:12" ht="17.25" customHeight="1" x14ac:dyDescent="0.2">
      <c r="K2466" s="88"/>
      <c r="L2466" s="88"/>
    </row>
    <row r="2467" spans="11:12" ht="17.25" customHeight="1" x14ac:dyDescent="0.2">
      <c r="K2467" s="88"/>
      <c r="L2467" s="88"/>
    </row>
    <row r="2468" spans="11:12" ht="17.25" customHeight="1" x14ac:dyDescent="0.2">
      <c r="K2468" s="88"/>
      <c r="L2468" s="88"/>
    </row>
    <row r="2469" spans="11:12" ht="17.25" customHeight="1" x14ac:dyDescent="0.2">
      <c r="K2469" s="88"/>
      <c r="L2469" s="88"/>
    </row>
    <row r="2470" spans="11:12" ht="17.25" customHeight="1" x14ac:dyDescent="0.2">
      <c r="K2470" s="88"/>
      <c r="L2470" s="88"/>
    </row>
    <row r="2471" spans="11:12" ht="17.25" customHeight="1" x14ac:dyDescent="0.2">
      <c r="K2471" s="88"/>
      <c r="L2471" s="88"/>
    </row>
    <row r="2472" spans="11:12" ht="17.25" customHeight="1" x14ac:dyDescent="0.2">
      <c r="K2472" s="88"/>
      <c r="L2472" s="88"/>
    </row>
    <row r="2473" spans="11:12" ht="17.25" customHeight="1" x14ac:dyDescent="0.2">
      <c r="K2473" s="88"/>
      <c r="L2473" s="88"/>
    </row>
    <row r="2474" spans="11:12" ht="17.25" customHeight="1" x14ac:dyDescent="0.2">
      <c r="K2474" s="88"/>
      <c r="L2474" s="88"/>
    </row>
    <row r="2475" spans="11:12" ht="17.25" customHeight="1" x14ac:dyDescent="0.2">
      <c r="K2475" s="88"/>
      <c r="L2475" s="88"/>
    </row>
    <row r="2476" spans="11:12" ht="17.25" customHeight="1" x14ac:dyDescent="0.2">
      <c r="K2476" s="88"/>
      <c r="L2476" s="88"/>
    </row>
    <row r="2477" spans="11:12" ht="17.25" customHeight="1" x14ac:dyDescent="0.2">
      <c r="K2477" s="88"/>
      <c r="L2477" s="88"/>
    </row>
    <row r="2478" spans="11:12" ht="17.25" customHeight="1" x14ac:dyDescent="0.2">
      <c r="K2478" s="88"/>
      <c r="L2478" s="88"/>
    </row>
    <row r="2479" spans="11:12" ht="17.25" customHeight="1" x14ac:dyDescent="0.2">
      <c r="K2479" s="88"/>
      <c r="L2479" s="88"/>
    </row>
    <row r="2480" spans="11:12" ht="17.25" customHeight="1" x14ac:dyDescent="0.2">
      <c r="K2480" s="88"/>
      <c r="L2480" s="88"/>
    </row>
    <row r="2481" spans="11:12" ht="17.25" customHeight="1" x14ac:dyDescent="0.2">
      <c r="K2481" s="88"/>
      <c r="L2481" s="88"/>
    </row>
    <row r="2482" spans="11:12" ht="17.25" customHeight="1" x14ac:dyDescent="0.2">
      <c r="K2482" s="88"/>
      <c r="L2482" s="88"/>
    </row>
    <row r="2483" spans="11:12" ht="17.25" customHeight="1" x14ac:dyDescent="0.2">
      <c r="K2483" s="88"/>
      <c r="L2483" s="88"/>
    </row>
    <row r="2484" spans="11:12" ht="17.25" customHeight="1" x14ac:dyDescent="0.2">
      <c r="K2484" s="88"/>
      <c r="L2484" s="88"/>
    </row>
    <row r="2485" spans="11:12" ht="17.25" customHeight="1" x14ac:dyDescent="0.2">
      <c r="K2485" s="88"/>
      <c r="L2485" s="88"/>
    </row>
    <row r="2486" spans="11:12" ht="17.25" customHeight="1" x14ac:dyDescent="0.2">
      <c r="K2486" s="88"/>
      <c r="L2486" s="88"/>
    </row>
    <row r="2487" spans="11:12" ht="17.25" customHeight="1" x14ac:dyDescent="0.2">
      <c r="K2487" s="88"/>
      <c r="L2487" s="88"/>
    </row>
    <row r="2488" spans="11:12" ht="17.25" customHeight="1" x14ac:dyDescent="0.2">
      <c r="K2488" s="88"/>
      <c r="L2488" s="88"/>
    </row>
    <row r="2489" spans="11:12" ht="17.25" customHeight="1" x14ac:dyDescent="0.2">
      <c r="K2489" s="88"/>
      <c r="L2489" s="88"/>
    </row>
    <row r="2490" spans="11:12" ht="17.25" customHeight="1" x14ac:dyDescent="0.2">
      <c r="K2490" s="88"/>
      <c r="L2490" s="88"/>
    </row>
    <row r="2491" spans="11:12" ht="17.25" customHeight="1" x14ac:dyDescent="0.2">
      <c r="K2491" s="88"/>
      <c r="L2491" s="88"/>
    </row>
    <row r="2492" spans="11:12" ht="17.25" customHeight="1" x14ac:dyDescent="0.2">
      <c r="K2492" s="88"/>
      <c r="L2492" s="88"/>
    </row>
    <row r="2493" spans="11:12" ht="17.25" customHeight="1" x14ac:dyDescent="0.2">
      <c r="K2493" s="88"/>
      <c r="L2493" s="88"/>
    </row>
    <row r="2494" spans="11:12" ht="17.25" customHeight="1" x14ac:dyDescent="0.2">
      <c r="K2494" s="88"/>
      <c r="L2494" s="88"/>
    </row>
    <row r="2495" spans="11:12" ht="17.25" customHeight="1" x14ac:dyDescent="0.2">
      <c r="K2495" s="88"/>
      <c r="L2495" s="88"/>
    </row>
    <row r="2496" spans="11:12" ht="17.25" customHeight="1" x14ac:dyDescent="0.2">
      <c r="K2496" s="88"/>
      <c r="L2496" s="88"/>
    </row>
    <row r="2497" spans="11:12" ht="17.25" customHeight="1" x14ac:dyDescent="0.2">
      <c r="K2497" s="88"/>
      <c r="L2497" s="88"/>
    </row>
    <row r="2498" spans="11:12" ht="17.25" customHeight="1" x14ac:dyDescent="0.2">
      <c r="K2498" s="88"/>
      <c r="L2498" s="88"/>
    </row>
    <row r="2499" spans="11:12" ht="17.25" customHeight="1" x14ac:dyDescent="0.2">
      <c r="K2499" s="88"/>
      <c r="L2499" s="88"/>
    </row>
    <row r="2500" spans="11:12" ht="17.25" customHeight="1" x14ac:dyDescent="0.2">
      <c r="K2500" s="88"/>
      <c r="L2500" s="88"/>
    </row>
    <row r="2501" spans="11:12" ht="17.25" customHeight="1" x14ac:dyDescent="0.2">
      <c r="K2501" s="88"/>
      <c r="L2501" s="88"/>
    </row>
    <row r="2502" spans="11:12" ht="17.25" customHeight="1" x14ac:dyDescent="0.2">
      <c r="K2502" s="88"/>
      <c r="L2502" s="88"/>
    </row>
    <row r="2503" spans="11:12" ht="17.25" customHeight="1" x14ac:dyDescent="0.2">
      <c r="K2503" s="88"/>
      <c r="L2503" s="88"/>
    </row>
    <row r="2504" spans="11:12" ht="17.25" customHeight="1" x14ac:dyDescent="0.2">
      <c r="K2504" s="88"/>
      <c r="L2504" s="88"/>
    </row>
    <row r="2505" spans="11:12" ht="17.25" customHeight="1" x14ac:dyDescent="0.2">
      <c r="K2505" s="88"/>
      <c r="L2505" s="88"/>
    </row>
    <row r="2506" spans="11:12" ht="17.25" customHeight="1" x14ac:dyDescent="0.2">
      <c r="K2506" s="88"/>
      <c r="L2506" s="88"/>
    </row>
    <row r="2507" spans="11:12" ht="17.25" customHeight="1" x14ac:dyDescent="0.2">
      <c r="K2507" s="88"/>
      <c r="L2507" s="88"/>
    </row>
    <row r="2508" spans="11:12" ht="17.25" customHeight="1" x14ac:dyDescent="0.2">
      <c r="K2508" s="88"/>
      <c r="L2508" s="88"/>
    </row>
    <row r="2509" spans="11:12" ht="17.25" customHeight="1" x14ac:dyDescent="0.2">
      <c r="K2509" s="88"/>
      <c r="L2509" s="88"/>
    </row>
    <row r="2510" spans="11:12" ht="17.25" customHeight="1" x14ac:dyDescent="0.2">
      <c r="K2510" s="88"/>
      <c r="L2510" s="88"/>
    </row>
    <row r="2511" spans="11:12" ht="17.25" customHeight="1" x14ac:dyDescent="0.2">
      <c r="K2511" s="88"/>
      <c r="L2511" s="88"/>
    </row>
    <row r="2512" spans="11:12" ht="17.25" customHeight="1" x14ac:dyDescent="0.2">
      <c r="K2512" s="88"/>
      <c r="L2512" s="88"/>
    </row>
    <row r="2513" spans="11:12" ht="17.25" customHeight="1" x14ac:dyDescent="0.2">
      <c r="K2513" s="88"/>
      <c r="L2513" s="88"/>
    </row>
    <row r="2514" spans="11:12" ht="17.25" customHeight="1" x14ac:dyDescent="0.2">
      <c r="K2514" s="88"/>
      <c r="L2514" s="88"/>
    </row>
    <row r="2515" spans="11:12" ht="17.25" customHeight="1" x14ac:dyDescent="0.2">
      <c r="K2515" s="88"/>
      <c r="L2515" s="88"/>
    </row>
    <row r="2516" spans="11:12" ht="17.25" customHeight="1" x14ac:dyDescent="0.2">
      <c r="K2516" s="88"/>
      <c r="L2516" s="88"/>
    </row>
    <row r="2517" spans="11:12" ht="17.25" customHeight="1" x14ac:dyDescent="0.2">
      <c r="K2517" s="88"/>
      <c r="L2517" s="88"/>
    </row>
    <row r="2518" spans="11:12" ht="17.25" customHeight="1" x14ac:dyDescent="0.2">
      <c r="K2518" s="88"/>
      <c r="L2518" s="88"/>
    </row>
    <row r="2519" spans="11:12" ht="17.25" customHeight="1" x14ac:dyDescent="0.2">
      <c r="K2519" s="88"/>
      <c r="L2519" s="88"/>
    </row>
    <row r="2520" spans="11:12" ht="17.25" customHeight="1" x14ac:dyDescent="0.2">
      <c r="K2520" s="88"/>
      <c r="L2520" s="88"/>
    </row>
    <row r="2521" spans="11:12" ht="17.25" customHeight="1" x14ac:dyDescent="0.2">
      <c r="K2521" s="88"/>
      <c r="L2521" s="88"/>
    </row>
    <row r="2522" spans="11:12" ht="17.25" customHeight="1" x14ac:dyDescent="0.2">
      <c r="K2522" s="88"/>
      <c r="L2522" s="88"/>
    </row>
    <row r="2523" spans="11:12" ht="17.25" customHeight="1" x14ac:dyDescent="0.2">
      <c r="K2523" s="88"/>
      <c r="L2523" s="88"/>
    </row>
    <row r="2524" spans="11:12" ht="17.25" customHeight="1" x14ac:dyDescent="0.2">
      <c r="K2524" s="88"/>
      <c r="L2524" s="88"/>
    </row>
    <row r="2525" spans="11:12" ht="17.25" customHeight="1" x14ac:dyDescent="0.2">
      <c r="K2525" s="88"/>
      <c r="L2525" s="88"/>
    </row>
    <row r="2526" spans="11:12" ht="17.25" customHeight="1" x14ac:dyDescent="0.2">
      <c r="K2526" s="88"/>
      <c r="L2526" s="88"/>
    </row>
    <row r="2527" spans="11:12" ht="17.25" customHeight="1" x14ac:dyDescent="0.2">
      <c r="K2527" s="88"/>
      <c r="L2527" s="88"/>
    </row>
    <row r="2528" spans="11:12" ht="17.25" customHeight="1" x14ac:dyDescent="0.2">
      <c r="K2528" s="88"/>
      <c r="L2528" s="88"/>
    </row>
    <row r="2529" spans="11:12" ht="17.25" customHeight="1" x14ac:dyDescent="0.2">
      <c r="K2529" s="88"/>
      <c r="L2529" s="88"/>
    </row>
    <row r="2530" spans="11:12" ht="17.25" customHeight="1" x14ac:dyDescent="0.2">
      <c r="K2530" s="88"/>
      <c r="L2530" s="88"/>
    </row>
    <row r="2531" spans="11:12" ht="17.25" customHeight="1" x14ac:dyDescent="0.2">
      <c r="K2531" s="88"/>
      <c r="L2531" s="88"/>
    </row>
    <row r="2532" spans="11:12" ht="17.25" customHeight="1" x14ac:dyDescent="0.2">
      <c r="K2532" s="88"/>
      <c r="L2532" s="88"/>
    </row>
    <row r="2533" spans="11:12" ht="17.25" customHeight="1" x14ac:dyDescent="0.2">
      <c r="K2533" s="88"/>
      <c r="L2533" s="88"/>
    </row>
    <row r="2534" spans="11:12" ht="17.25" customHeight="1" x14ac:dyDescent="0.2">
      <c r="K2534" s="88"/>
      <c r="L2534" s="88"/>
    </row>
    <row r="2535" spans="11:12" ht="17.25" customHeight="1" x14ac:dyDescent="0.2">
      <c r="K2535" s="88"/>
      <c r="L2535" s="88"/>
    </row>
    <row r="2536" spans="11:12" ht="17.25" customHeight="1" x14ac:dyDescent="0.2">
      <c r="K2536" s="88"/>
      <c r="L2536" s="88"/>
    </row>
    <row r="2537" spans="11:12" ht="17.25" customHeight="1" x14ac:dyDescent="0.2">
      <c r="K2537" s="88"/>
      <c r="L2537" s="88"/>
    </row>
    <row r="2538" spans="11:12" ht="17.25" customHeight="1" x14ac:dyDescent="0.2">
      <c r="K2538" s="88"/>
      <c r="L2538" s="88"/>
    </row>
    <row r="2539" spans="11:12" ht="17.25" customHeight="1" x14ac:dyDescent="0.2">
      <c r="K2539" s="88"/>
      <c r="L2539" s="88"/>
    </row>
    <row r="2540" spans="11:12" ht="17.25" customHeight="1" x14ac:dyDescent="0.2">
      <c r="K2540" s="88"/>
      <c r="L2540" s="88"/>
    </row>
    <row r="2541" spans="11:12" ht="17.25" customHeight="1" x14ac:dyDescent="0.2">
      <c r="K2541" s="88"/>
      <c r="L2541" s="88"/>
    </row>
    <row r="2542" spans="11:12" ht="17.25" customHeight="1" x14ac:dyDescent="0.2">
      <c r="K2542" s="88"/>
      <c r="L2542" s="88"/>
    </row>
    <row r="2543" spans="11:12" ht="17.25" customHeight="1" x14ac:dyDescent="0.2">
      <c r="K2543" s="88"/>
      <c r="L2543" s="88"/>
    </row>
    <row r="2544" spans="11:12" ht="17.25" customHeight="1" x14ac:dyDescent="0.2">
      <c r="K2544" s="88"/>
      <c r="L2544" s="88"/>
    </row>
    <row r="2545" spans="11:12" ht="17.25" customHeight="1" x14ac:dyDescent="0.2">
      <c r="K2545" s="88"/>
      <c r="L2545" s="88"/>
    </row>
    <row r="2546" spans="11:12" ht="17.25" customHeight="1" x14ac:dyDescent="0.2">
      <c r="K2546" s="88"/>
      <c r="L2546" s="88"/>
    </row>
    <row r="2547" spans="11:12" ht="17.25" customHeight="1" x14ac:dyDescent="0.2">
      <c r="K2547" s="88"/>
      <c r="L2547" s="88"/>
    </row>
    <row r="2548" spans="11:12" ht="17.25" customHeight="1" x14ac:dyDescent="0.2">
      <c r="K2548" s="88"/>
      <c r="L2548" s="88"/>
    </row>
    <row r="2549" spans="11:12" ht="17.25" customHeight="1" x14ac:dyDescent="0.2">
      <c r="K2549" s="88"/>
      <c r="L2549" s="88"/>
    </row>
    <row r="2550" spans="11:12" ht="17.25" customHeight="1" x14ac:dyDescent="0.2">
      <c r="K2550" s="88"/>
      <c r="L2550" s="88"/>
    </row>
    <row r="2551" spans="11:12" ht="17.25" customHeight="1" x14ac:dyDescent="0.2">
      <c r="K2551" s="88"/>
      <c r="L2551" s="88"/>
    </row>
    <row r="2552" spans="11:12" ht="17.25" customHeight="1" x14ac:dyDescent="0.2">
      <c r="K2552" s="88"/>
      <c r="L2552" s="88"/>
    </row>
    <row r="2553" spans="11:12" ht="17.25" customHeight="1" x14ac:dyDescent="0.2">
      <c r="K2553" s="88"/>
      <c r="L2553" s="88"/>
    </row>
    <row r="2554" spans="11:12" ht="17.25" customHeight="1" x14ac:dyDescent="0.2">
      <c r="K2554" s="88"/>
      <c r="L2554" s="88"/>
    </row>
    <row r="2555" spans="11:12" ht="17.25" customHeight="1" x14ac:dyDescent="0.2">
      <c r="K2555" s="88"/>
      <c r="L2555" s="88"/>
    </row>
    <row r="2556" spans="11:12" ht="17.25" customHeight="1" x14ac:dyDescent="0.2">
      <c r="K2556" s="88"/>
      <c r="L2556" s="88"/>
    </row>
    <row r="2557" spans="11:12" ht="17.25" customHeight="1" x14ac:dyDescent="0.2">
      <c r="K2557" s="88"/>
      <c r="L2557" s="88"/>
    </row>
    <row r="2558" spans="11:12" ht="17.25" customHeight="1" x14ac:dyDescent="0.2">
      <c r="K2558" s="88"/>
      <c r="L2558" s="88"/>
    </row>
    <row r="2559" spans="11:12" ht="17.25" customHeight="1" x14ac:dyDescent="0.2">
      <c r="K2559" s="88"/>
      <c r="L2559" s="88"/>
    </row>
    <row r="2560" spans="11:12" ht="17.25" customHeight="1" x14ac:dyDescent="0.2">
      <c r="K2560" s="88"/>
      <c r="L2560" s="88"/>
    </row>
    <row r="2561" spans="11:12" ht="17.25" customHeight="1" x14ac:dyDescent="0.2">
      <c r="K2561" s="88"/>
      <c r="L2561" s="88"/>
    </row>
    <row r="2562" spans="11:12" ht="17.25" customHeight="1" x14ac:dyDescent="0.2">
      <c r="K2562" s="88"/>
      <c r="L2562" s="88"/>
    </row>
    <row r="2563" spans="11:12" ht="17.25" customHeight="1" x14ac:dyDescent="0.2">
      <c r="K2563" s="88"/>
      <c r="L2563" s="88"/>
    </row>
    <row r="2564" spans="11:12" ht="17.25" customHeight="1" x14ac:dyDescent="0.2">
      <c r="K2564" s="88"/>
      <c r="L2564" s="88"/>
    </row>
    <row r="2565" spans="11:12" ht="17.25" customHeight="1" x14ac:dyDescent="0.2">
      <c r="K2565" s="88"/>
      <c r="L2565" s="88"/>
    </row>
    <row r="2566" spans="11:12" ht="17.25" customHeight="1" x14ac:dyDescent="0.2">
      <c r="K2566" s="88"/>
      <c r="L2566" s="88"/>
    </row>
    <row r="2567" spans="11:12" ht="17.25" customHeight="1" x14ac:dyDescent="0.2">
      <c r="K2567" s="88"/>
      <c r="L2567" s="88"/>
    </row>
    <row r="2568" spans="11:12" ht="17.25" customHeight="1" x14ac:dyDescent="0.2">
      <c r="K2568" s="88"/>
      <c r="L2568" s="88"/>
    </row>
    <row r="2569" spans="11:12" ht="17.25" customHeight="1" x14ac:dyDescent="0.2">
      <c r="K2569" s="88"/>
      <c r="L2569" s="88"/>
    </row>
    <row r="2570" spans="11:12" ht="17.25" customHeight="1" x14ac:dyDescent="0.2">
      <c r="K2570" s="88"/>
      <c r="L2570" s="88"/>
    </row>
    <row r="2571" spans="11:12" ht="17.25" customHeight="1" x14ac:dyDescent="0.2">
      <c r="K2571" s="88"/>
      <c r="L2571" s="88"/>
    </row>
    <row r="2572" spans="11:12" ht="17.25" customHeight="1" x14ac:dyDescent="0.2">
      <c r="K2572" s="88"/>
      <c r="L2572" s="88"/>
    </row>
    <row r="2573" spans="11:12" ht="17.25" customHeight="1" x14ac:dyDescent="0.2">
      <c r="K2573" s="88"/>
      <c r="L2573" s="88"/>
    </row>
    <row r="2574" spans="11:12" ht="17.25" customHeight="1" x14ac:dyDescent="0.2">
      <c r="K2574" s="88"/>
      <c r="L2574" s="88"/>
    </row>
    <row r="2575" spans="11:12" ht="17.25" customHeight="1" x14ac:dyDescent="0.2">
      <c r="K2575" s="88"/>
      <c r="L2575" s="88"/>
    </row>
    <row r="2576" spans="11:12" ht="17.25" customHeight="1" x14ac:dyDescent="0.2">
      <c r="K2576" s="88"/>
      <c r="L2576" s="88"/>
    </row>
    <row r="2577" spans="11:12" ht="17.25" customHeight="1" x14ac:dyDescent="0.2">
      <c r="K2577" s="88"/>
      <c r="L2577" s="88"/>
    </row>
    <row r="2578" spans="11:12" ht="17.25" customHeight="1" x14ac:dyDescent="0.2">
      <c r="K2578" s="88"/>
      <c r="L2578" s="88"/>
    </row>
    <row r="2579" spans="11:12" ht="17.25" customHeight="1" x14ac:dyDescent="0.2">
      <c r="K2579" s="88"/>
      <c r="L2579" s="88"/>
    </row>
    <row r="2580" spans="11:12" ht="17.25" customHeight="1" x14ac:dyDescent="0.2">
      <c r="K2580" s="88"/>
      <c r="L2580" s="88"/>
    </row>
    <row r="2581" spans="11:12" ht="17.25" customHeight="1" x14ac:dyDescent="0.2">
      <c r="K2581" s="88"/>
      <c r="L2581" s="88"/>
    </row>
    <row r="2582" spans="11:12" ht="17.25" customHeight="1" x14ac:dyDescent="0.2">
      <c r="K2582" s="88"/>
      <c r="L2582" s="88"/>
    </row>
    <row r="2583" spans="11:12" ht="17.25" customHeight="1" x14ac:dyDescent="0.2">
      <c r="K2583" s="88"/>
      <c r="L2583" s="88"/>
    </row>
    <row r="2584" spans="11:12" ht="17.25" customHeight="1" x14ac:dyDescent="0.2">
      <c r="K2584" s="88"/>
      <c r="L2584" s="88"/>
    </row>
    <row r="2585" spans="11:12" ht="17.25" customHeight="1" x14ac:dyDescent="0.2">
      <c r="K2585" s="88"/>
      <c r="L2585" s="88"/>
    </row>
    <row r="2586" spans="11:12" ht="17.25" customHeight="1" x14ac:dyDescent="0.2">
      <c r="K2586" s="88"/>
      <c r="L2586" s="88"/>
    </row>
    <row r="2587" spans="11:12" ht="17.25" customHeight="1" x14ac:dyDescent="0.2">
      <c r="K2587" s="88"/>
      <c r="L2587" s="88"/>
    </row>
    <row r="2588" spans="11:12" ht="17.25" customHeight="1" x14ac:dyDescent="0.2">
      <c r="K2588" s="88"/>
      <c r="L2588" s="88"/>
    </row>
    <row r="2589" spans="11:12" ht="17.25" customHeight="1" x14ac:dyDescent="0.2">
      <c r="K2589" s="88"/>
      <c r="L2589" s="88"/>
    </row>
    <row r="2590" spans="11:12" ht="17.25" customHeight="1" x14ac:dyDescent="0.2">
      <c r="K2590" s="88"/>
      <c r="L2590" s="88"/>
    </row>
    <row r="2591" spans="11:12" ht="17.25" customHeight="1" x14ac:dyDescent="0.2">
      <c r="K2591" s="88"/>
      <c r="L2591" s="88"/>
    </row>
    <row r="2592" spans="11:12" ht="17.25" customHeight="1" x14ac:dyDescent="0.2">
      <c r="K2592" s="88"/>
      <c r="L2592" s="88"/>
    </row>
    <row r="2593" spans="11:12" ht="17.25" customHeight="1" x14ac:dyDescent="0.2">
      <c r="K2593" s="88"/>
      <c r="L2593" s="88"/>
    </row>
    <row r="2594" spans="11:12" ht="17.25" customHeight="1" x14ac:dyDescent="0.2">
      <c r="K2594" s="88"/>
      <c r="L2594" s="88"/>
    </row>
    <row r="2595" spans="11:12" ht="17.25" customHeight="1" x14ac:dyDescent="0.2">
      <c r="K2595" s="88"/>
      <c r="L2595" s="88"/>
    </row>
    <row r="2596" spans="11:12" ht="17.25" customHeight="1" x14ac:dyDescent="0.2">
      <c r="K2596" s="88"/>
      <c r="L2596" s="88"/>
    </row>
    <row r="2597" spans="11:12" ht="17.25" customHeight="1" x14ac:dyDescent="0.2">
      <c r="K2597" s="88"/>
      <c r="L2597" s="88"/>
    </row>
    <row r="2598" spans="11:12" ht="17.25" customHeight="1" x14ac:dyDescent="0.2">
      <c r="K2598" s="88"/>
      <c r="L2598" s="88"/>
    </row>
    <row r="2599" spans="11:12" ht="17.25" customHeight="1" x14ac:dyDescent="0.2">
      <c r="K2599" s="88"/>
      <c r="L2599" s="88"/>
    </row>
    <row r="2600" spans="11:12" ht="17.25" customHeight="1" x14ac:dyDescent="0.2">
      <c r="K2600" s="88"/>
      <c r="L2600" s="88"/>
    </row>
    <row r="2601" spans="11:12" ht="17.25" customHeight="1" x14ac:dyDescent="0.2">
      <c r="K2601" s="88"/>
      <c r="L2601" s="88"/>
    </row>
    <row r="2602" spans="11:12" ht="17.25" customHeight="1" x14ac:dyDescent="0.2">
      <c r="K2602" s="88"/>
      <c r="L2602" s="88"/>
    </row>
    <row r="2603" spans="11:12" ht="17.25" customHeight="1" x14ac:dyDescent="0.2">
      <c r="K2603" s="88"/>
      <c r="L2603" s="88"/>
    </row>
    <row r="2604" spans="11:12" ht="17.25" customHeight="1" x14ac:dyDescent="0.2">
      <c r="K2604" s="88"/>
      <c r="L2604" s="88"/>
    </row>
    <row r="2605" spans="11:12" ht="17.25" customHeight="1" x14ac:dyDescent="0.2">
      <c r="K2605" s="88"/>
      <c r="L2605" s="88"/>
    </row>
    <row r="2606" spans="11:12" ht="17.25" customHeight="1" x14ac:dyDescent="0.2">
      <c r="K2606" s="88"/>
      <c r="L2606" s="88"/>
    </row>
    <row r="2607" spans="11:12" ht="17.25" customHeight="1" x14ac:dyDescent="0.2">
      <c r="K2607" s="88"/>
      <c r="L2607" s="88"/>
    </row>
    <row r="2608" spans="11:12" ht="17.25" customHeight="1" x14ac:dyDescent="0.2">
      <c r="K2608" s="88"/>
      <c r="L2608" s="88"/>
    </row>
    <row r="2609" spans="11:12" ht="17.25" customHeight="1" x14ac:dyDescent="0.2">
      <c r="K2609" s="88"/>
      <c r="L2609" s="88"/>
    </row>
    <row r="2610" spans="11:12" ht="17.25" customHeight="1" x14ac:dyDescent="0.2">
      <c r="K2610" s="88"/>
      <c r="L2610" s="88"/>
    </row>
    <row r="2611" spans="11:12" ht="17.25" customHeight="1" x14ac:dyDescent="0.2">
      <c r="K2611" s="88"/>
      <c r="L2611" s="88"/>
    </row>
    <row r="2612" spans="11:12" ht="17.25" customHeight="1" x14ac:dyDescent="0.2">
      <c r="K2612" s="88"/>
      <c r="L2612" s="88"/>
    </row>
    <row r="2613" spans="11:12" ht="17.25" customHeight="1" x14ac:dyDescent="0.2">
      <c r="K2613" s="88"/>
      <c r="L2613" s="88"/>
    </row>
    <row r="2614" spans="11:12" ht="17.25" customHeight="1" x14ac:dyDescent="0.2">
      <c r="K2614" s="88"/>
      <c r="L2614" s="88"/>
    </row>
    <row r="2615" spans="11:12" ht="17.25" customHeight="1" x14ac:dyDescent="0.2">
      <c r="K2615" s="88"/>
      <c r="L2615" s="88"/>
    </row>
    <row r="2616" spans="11:12" ht="17.25" customHeight="1" x14ac:dyDescent="0.2">
      <c r="K2616" s="88"/>
      <c r="L2616" s="88"/>
    </row>
    <row r="2617" spans="11:12" ht="17.25" customHeight="1" x14ac:dyDescent="0.2">
      <c r="K2617" s="88"/>
      <c r="L2617" s="88"/>
    </row>
    <row r="2618" spans="11:12" ht="17.25" customHeight="1" x14ac:dyDescent="0.2">
      <c r="K2618" s="88"/>
      <c r="L2618" s="88"/>
    </row>
    <row r="2619" spans="11:12" ht="17.25" customHeight="1" x14ac:dyDescent="0.2">
      <c r="K2619" s="88"/>
      <c r="L2619" s="88"/>
    </row>
    <row r="2620" spans="11:12" ht="17.25" customHeight="1" x14ac:dyDescent="0.2">
      <c r="K2620" s="88"/>
      <c r="L2620" s="88"/>
    </row>
    <row r="2621" spans="11:12" ht="17.25" customHeight="1" x14ac:dyDescent="0.2">
      <c r="K2621" s="88"/>
      <c r="L2621" s="88"/>
    </row>
    <row r="2622" spans="11:12" ht="17.25" customHeight="1" x14ac:dyDescent="0.2">
      <c r="K2622" s="88"/>
      <c r="L2622" s="88"/>
    </row>
    <row r="2623" spans="11:12" ht="17.25" customHeight="1" x14ac:dyDescent="0.2">
      <c r="K2623" s="88"/>
      <c r="L2623" s="88"/>
    </row>
    <row r="2624" spans="11:12" ht="17.25" customHeight="1" x14ac:dyDescent="0.2">
      <c r="K2624" s="88"/>
      <c r="L2624" s="88"/>
    </row>
    <row r="2625" spans="11:12" ht="17.25" customHeight="1" x14ac:dyDescent="0.2">
      <c r="K2625" s="88"/>
      <c r="L2625" s="88"/>
    </row>
    <row r="2626" spans="11:12" ht="17.25" customHeight="1" x14ac:dyDescent="0.2">
      <c r="K2626" s="88"/>
      <c r="L2626" s="88"/>
    </row>
    <row r="2627" spans="11:12" ht="17.25" customHeight="1" x14ac:dyDescent="0.2">
      <c r="K2627" s="88"/>
      <c r="L2627" s="88"/>
    </row>
    <row r="2628" spans="11:12" ht="17.25" customHeight="1" x14ac:dyDescent="0.2">
      <c r="K2628" s="88"/>
      <c r="L2628" s="88"/>
    </row>
    <row r="2629" spans="11:12" ht="17.25" customHeight="1" x14ac:dyDescent="0.2">
      <c r="K2629" s="88"/>
      <c r="L2629" s="88"/>
    </row>
    <row r="2630" spans="11:12" ht="17.25" customHeight="1" x14ac:dyDescent="0.2">
      <c r="K2630" s="88"/>
      <c r="L2630" s="88"/>
    </row>
    <row r="2631" spans="11:12" ht="17.25" customHeight="1" x14ac:dyDescent="0.2">
      <c r="K2631" s="88"/>
      <c r="L2631" s="88"/>
    </row>
    <row r="2632" spans="11:12" ht="17.25" customHeight="1" x14ac:dyDescent="0.2">
      <c r="K2632" s="88"/>
      <c r="L2632" s="88"/>
    </row>
    <row r="2633" spans="11:12" ht="17.25" customHeight="1" x14ac:dyDescent="0.2">
      <c r="K2633" s="88"/>
      <c r="L2633" s="88"/>
    </row>
    <row r="2634" spans="11:12" ht="17.25" customHeight="1" x14ac:dyDescent="0.2">
      <c r="K2634" s="88"/>
      <c r="L2634" s="88"/>
    </row>
    <row r="2635" spans="11:12" ht="17.25" customHeight="1" x14ac:dyDescent="0.2">
      <c r="K2635" s="88"/>
      <c r="L2635" s="88"/>
    </row>
    <row r="2636" spans="11:12" ht="17.25" customHeight="1" x14ac:dyDescent="0.2">
      <c r="K2636" s="88"/>
      <c r="L2636" s="88"/>
    </row>
    <row r="2637" spans="11:12" ht="17.25" customHeight="1" x14ac:dyDescent="0.2">
      <c r="K2637" s="88"/>
      <c r="L2637" s="88"/>
    </row>
    <row r="2638" spans="11:12" ht="17.25" customHeight="1" x14ac:dyDescent="0.2">
      <c r="K2638" s="88"/>
      <c r="L2638" s="88"/>
    </row>
    <row r="2639" spans="11:12" ht="17.25" customHeight="1" x14ac:dyDescent="0.2">
      <c r="K2639" s="88"/>
      <c r="L2639" s="88"/>
    </row>
    <row r="2640" spans="11:12" ht="17.25" customHeight="1" x14ac:dyDescent="0.2">
      <c r="K2640" s="88"/>
      <c r="L2640" s="88"/>
    </row>
    <row r="2641" spans="11:12" ht="17.25" customHeight="1" x14ac:dyDescent="0.2">
      <c r="K2641" s="88"/>
      <c r="L2641" s="88"/>
    </row>
    <row r="2642" spans="11:12" ht="17.25" customHeight="1" x14ac:dyDescent="0.2">
      <c r="K2642" s="88"/>
      <c r="L2642" s="88"/>
    </row>
    <row r="2643" spans="11:12" ht="17.25" customHeight="1" x14ac:dyDescent="0.2">
      <c r="K2643" s="88"/>
      <c r="L2643" s="88"/>
    </row>
    <row r="2644" spans="11:12" ht="17.25" customHeight="1" x14ac:dyDescent="0.2">
      <c r="K2644" s="88"/>
      <c r="L2644" s="88"/>
    </row>
    <row r="2645" spans="11:12" ht="17.25" customHeight="1" x14ac:dyDescent="0.2">
      <c r="K2645" s="88"/>
      <c r="L2645" s="88"/>
    </row>
    <row r="2646" spans="11:12" ht="17.25" customHeight="1" x14ac:dyDescent="0.2">
      <c r="K2646" s="88"/>
      <c r="L2646" s="88"/>
    </row>
    <row r="2647" spans="11:12" ht="17.25" customHeight="1" x14ac:dyDescent="0.2">
      <c r="K2647" s="88"/>
      <c r="L2647" s="88"/>
    </row>
    <row r="2648" spans="11:12" ht="17.25" customHeight="1" x14ac:dyDescent="0.2">
      <c r="K2648" s="88"/>
      <c r="L2648" s="88"/>
    </row>
    <row r="2649" spans="11:12" ht="17.25" customHeight="1" x14ac:dyDescent="0.2">
      <c r="K2649" s="88"/>
      <c r="L2649" s="88"/>
    </row>
    <row r="2650" spans="11:12" ht="17.25" customHeight="1" x14ac:dyDescent="0.2">
      <c r="K2650" s="88"/>
      <c r="L2650" s="88"/>
    </row>
    <row r="2651" spans="11:12" ht="17.25" customHeight="1" x14ac:dyDescent="0.2">
      <c r="K2651" s="88"/>
      <c r="L2651" s="88"/>
    </row>
    <row r="2652" spans="11:12" ht="17.25" customHeight="1" x14ac:dyDescent="0.2">
      <c r="K2652" s="88"/>
      <c r="L2652" s="88"/>
    </row>
    <row r="2653" spans="11:12" ht="17.25" customHeight="1" x14ac:dyDescent="0.2">
      <c r="K2653" s="88"/>
      <c r="L2653" s="88"/>
    </row>
    <row r="2654" spans="11:12" ht="17.25" customHeight="1" x14ac:dyDescent="0.2">
      <c r="K2654" s="88"/>
      <c r="L2654" s="88"/>
    </row>
    <row r="2655" spans="11:12" ht="17.25" customHeight="1" x14ac:dyDescent="0.2">
      <c r="K2655" s="88"/>
      <c r="L2655" s="88"/>
    </row>
    <row r="2656" spans="11:12" ht="17.25" customHeight="1" x14ac:dyDescent="0.2">
      <c r="K2656" s="88"/>
      <c r="L2656" s="88"/>
    </row>
    <row r="2657" spans="11:12" ht="17.25" customHeight="1" x14ac:dyDescent="0.2">
      <c r="K2657" s="88"/>
      <c r="L2657" s="88"/>
    </row>
    <row r="2658" spans="11:12" ht="17.25" customHeight="1" x14ac:dyDescent="0.2">
      <c r="K2658" s="88"/>
      <c r="L2658" s="88"/>
    </row>
    <row r="2659" spans="11:12" ht="17.25" customHeight="1" x14ac:dyDescent="0.2">
      <c r="K2659" s="88"/>
      <c r="L2659" s="88"/>
    </row>
    <row r="2660" spans="11:12" ht="17.25" customHeight="1" x14ac:dyDescent="0.2">
      <c r="K2660" s="88"/>
      <c r="L2660" s="88"/>
    </row>
    <row r="2661" spans="11:12" ht="17.25" customHeight="1" x14ac:dyDescent="0.2">
      <c r="K2661" s="88"/>
      <c r="L2661" s="88"/>
    </row>
    <row r="2662" spans="11:12" ht="17.25" customHeight="1" x14ac:dyDescent="0.2">
      <c r="K2662" s="88"/>
      <c r="L2662" s="88"/>
    </row>
    <row r="2663" spans="11:12" ht="17.25" customHeight="1" x14ac:dyDescent="0.2">
      <c r="K2663" s="88"/>
      <c r="L2663" s="88"/>
    </row>
    <row r="2664" spans="11:12" ht="17.25" customHeight="1" x14ac:dyDescent="0.2">
      <c r="K2664" s="88"/>
      <c r="L2664" s="88"/>
    </row>
    <row r="2665" spans="11:12" ht="17.25" customHeight="1" x14ac:dyDescent="0.2">
      <c r="K2665" s="88"/>
      <c r="L2665" s="88"/>
    </row>
    <row r="2666" spans="11:12" ht="17.25" customHeight="1" x14ac:dyDescent="0.2">
      <c r="K2666" s="88"/>
      <c r="L2666" s="88"/>
    </row>
    <row r="2667" spans="11:12" ht="17.25" customHeight="1" x14ac:dyDescent="0.2">
      <c r="K2667" s="88"/>
      <c r="L2667" s="88"/>
    </row>
    <row r="2668" spans="11:12" ht="17.25" customHeight="1" x14ac:dyDescent="0.2">
      <c r="K2668" s="88"/>
      <c r="L2668" s="88"/>
    </row>
    <row r="2669" spans="11:12" ht="17.25" customHeight="1" x14ac:dyDescent="0.2">
      <c r="K2669" s="88"/>
      <c r="L2669" s="88"/>
    </row>
    <row r="2670" spans="11:12" ht="17.25" customHeight="1" x14ac:dyDescent="0.2">
      <c r="K2670" s="88"/>
      <c r="L2670" s="88"/>
    </row>
    <row r="2671" spans="11:12" ht="17.25" customHeight="1" x14ac:dyDescent="0.2">
      <c r="K2671" s="88"/>
      <c r="L2671" s="88"/>
    </row>
    <row r="2672" spans="11:12" ht="17.25" customHeight="1" x14ac:dyDescent="0.2">
      <c r="K2672" s="88"/>
      <c r="L2672" s="88"/>
    </row>
    <row r="2673" spans="11:12" ht="17.25" customHeight="1" x14ac:dyDescent="0.2">
      <c r="K2673" s="88"/>
      <c r="L2673" s="88"/>
    </row>
    <row r="2674" spans="11:12" ht="17.25" customHeight="1" x14ac:dyDescent="0.2">
      <c r="K2674" s="88"/>
      <c r="L2674" s="88"/>
    </row>
    <row r="2675" spans="11:12" ht="17.25" customHeight="1" x14ac:dyDescent="0.2">
      <c r="K2675" s="88"/>
      <c r="L2675" s="88"/>
    </row>
    <row r="2676" spans="11:12" ht="17.25" customHeight="1" x14ac:dyDescent="0.2">
      <c r="K2676" s="88"/>
      <c r="L2676" s="88"/>
    </row>
    <row r="2677" spans="11:12" ht="17.25" customHeight="1" x14ac:dyDescent="0.2">
      <c r="K2677" s="88"/>
      <c r="L2677" s="88"/>
    </row>
    <row r="2678" spans="11:12" ht="17.25" customHeight="1" x14ac:dyDescent="0.2">
      <c r="K2678" s="88"/>
      <c r="L2678" s="88"/>
    </row>
    <row r="2679" spans="11:12" ht="17.25" customHeight="1" x14ac:dyDescent="0.2">
      <c r="K2679" s="88"/>
      <c r="L2679" s="88"/>
    </row>
    <row r="2680" spans="11:12" ht="17.25" customHeight="1" x14ac:dyDescent="0.2">
      <c r="K2680" s="88"/>
      <c r="L2680" s="88"/>
    </row>
    <row r="2681" spans="11:12" ht="17.25" customHeight="1" x14ac:dyDescent="0.2">
      <c r="K2681" s="88"/>
      <c r="L2681" s="88"/>
    </row>
    <row r="2682" spans="11:12" ht="17.25" customHeight="1" x14ac:dyDescent="0.2">
      <c r="K2682" s="88"/>
      <c r="L2682" s="88"/>
    </row>
    <row r="2683" spans="11:12" ht="17.25" customHeight="1" x14ac:dyDescent="0.2">
      <c r="K2683" s="88"/>
      <c r="L2683" s="88"/>
    </row>
    <row r="2684" spans="11:12" ht="17.25" customHeight="1" x14ac:dyDescent="0.2">
      <c r="K2684" s="88"/>
      <c r="L2684" s="88"/>
    </row>
    <row r="2685" spans="11:12" ht="17.25" customHeight="1" x14ac:dyDescent="0.2">
      <c r="K2685" s="88"/>
      <c r="L2685" s="88"/>
    </row>
    <row r="2686" spans="11:12" ht="17.25" customHeight="1" x14ac:dyDescent="0.2">
      <c r="K2686" s="88"/>
      <c r="L2686" s="88"/>
    </row>
    <row r="2687" spans="11:12" ht="17.25" customHeight="1" x14ac:dyDescent="0.2">
      <c r="K2687" s="88"/>
      <c r="L2687" s="88"/>
    </row>
    <row r="2688" spans="11:12" ht="17.25" customHeight="1" x14ac:dyDescent="0.2">
      <c r="K2688" s="88"/>
      <c r="L2688" s="88"/>
    </row>
    <row r="2689" spans="11:12" ht="17.25" customHeight="1" x14ac:dyDescent="0.2">
      <c r="K2689" s="88"/>
      <c r="L2689" s="88"/>
    </row>
    <row r="2690" spans="11:12" ht="17.25" customHeight="1" x14ac:dyDescent="0.2">
      <c r="K2690" s="88"/>
      <c r="L2690" s="88"/>
    </row>
    <row r="2691" spans="11:12" ht="17.25" customHeight="1" x14ac:dyDescent="0.2">
      <c r="K2691" s="88"/>
      <c r="L2691" s="88"/>
    </row>
    <row r="2692" spans="11:12" ht="17.25" customHeight="1" x14ac:dyDescent="0.2">
      <c r="K2692" s="88"/>
      <c r="L2692" s="88"/>
    </row>
    <row r="2693" spans="11:12" ht="17.25" customHeight="1" x14ac:dyDescent="0.2">
      <c r="K2693" s="88"/>
      <c r="L2693" s="88"/>
    </row>
    <row r="2694" spans="11:12" ht="17.25" customHeight="1" x14ac:dyDescent="0.2">
      <c r="K2694" s="88"/>
      <c r="L2694" s="88"/>
    </row>
    <row r="2695" spans="11:12" ht="17.25" customHeight="1" x14ac:dyDescent="0.2">
      <c r="K2695" s="88"/>
      <c r="L2695" s="88"/>
    </row>
    <row r="2696" spans="11:12" ht="17.25" customHeight="1" x14ac:dyDescent="0.2">
      <c r="K2696" s="88"/>
      <c r="L2696" s="88"/>
    </row>
    <row r="2697" spans="11:12" ht="17.25" customHeight="1" x14ac:dyDescent="0.2">
      <c r="K2697" s="88"/>
      <c r="L2697" s="88"/>
    </row>
    <row r="2698" spans="11:12" ht="17.25" customHeight="1" x14ac:dyDescent="0.2">
      <c r="K2698" s="88"/>
      <c r="L2698" s="88"/>
    </row>
    <row r="2699" spans="11:12" ht="17.25" customHeight="1" x14ac:dyDescent="0.2">
      <c r="K2699" s="88"/>
      <c r="L2699" s="88"/>
    </row>
    <row r="2700" spans="11:12" ht="17.25" customHeight="1" x14ac:dyDescent="0.2">
      <c r="K2700" s="88"/>
      <c r="L2700" s="88"/>
    </row>
    <row r="2701" spans="11:12" ht="17.25" customHeight="1" x14ac:dyDescent="0.2">
      <c r="K2701" s="88"/>
      <c r="L2701" s="88"/>
    </row>
    <row r="2702" spans="11:12" ht="17.25" customHeight="1" x14ac:dyDescent="0.2">
      <c r="K2702" s="88"/>
      <c r="L2702" s="88"/>
    </row>
    <row r="2703" spans="11:12" ht="17.25" customHeight="1" x14ac:dyDescent="0.2">
      <c r="K2703" s="88"/>
      <c r="L2703" s="88"/>
    </row>
    <row r="2704" spans="11:12" ht="17.25" customHeight="1" x14ac:dyDescent="0.2">
      <c r="K2704" s="88"/>
      <c r="L2704" s="88"/>
    </row>
    <row r="2705" spans="11:12" ht="17.25" customHeight="1" x14ac:dyDescent="0.2">
      <c r="K2705" s="88"/>
      <c r="L2705" s="88"/>
    </row>
    <row r="2706" spans="11:12" ht="17.25" customHeight="1" x14ac:dyDescent="0.2">
      <c r="K2706" s="88"/>
      <c r="L2706" s="88"/>
    </row>
    <row r="2707" spans="11:12" ht="17.25" customHeight="1" x14ac:dyDescent="0.2">
      <c r="K2707" s="88"/>
      <c r="L2707" s="88"/>
    </row>
    <row r="2708" spans="11:12" ht="17.25" customHeight="1" x14ac:dyDescent="0.2">
      <c r="K2708" s="88"/>
      <c r="L2708" s="88"/>
    </row>
    <row r="2709" spans="11:12" ht="17.25" customHeight="1" x14ac:dyDescent="0.2">
      <c r="K2709" s="88"/>
      <c r="L2709" s="88"/>
    </row>
    <row r="2710" spans="11:12" ht="17.25" customHeight="1" x14ac:dyDescent="0.2">
      <c r="K2710" s="88"/>
      <c r="L2710" s="88"/>
    </row>
    <row r="2711" spans="11:12" ht="17.25" customHeight="1" x14ac:dyDescent="0.2">
      <c r="K2711" s="88"/>
      <c r="L2711" s="88"/>
    </row>
    <row r="2712" spans="11:12" ht="17.25" customHeight="1" x14ac:dyDescent="0.2">
      <c r="K2712" s="88"/>
      <c r="L2712" s="88"/>
    </row>
    <row r="2713" spans="11:12" ht="17.25" customHeight="1" x14ac:dyDescent="0.2">
      <c r="K2713" s="88"/>
      <c r="L2713" s="88"/>
    </row>
    <row r="2714" spans="11:12" ht="17.25" customHeight="1" x14ac:dyDescent="0.2">
      <c r="K2714" s="88"/>
      <c r="L2714" s="88"/>
    </row>
    <row r="2715" spans="11:12" ht="17.25" customHeight="1" x14ac:dyDescent="0.2">
      <c r="K2715" s="88"/>
      <c r="L2715" s="88"/>
    </row>
    <row r="2716" spans="11:12" ht="17.25" customHeight="1" x14ac:dyDescent="0.2">
      <c r="K2716" s="88"/>
      <c r="L2716" s="88"/>
    </row>
    <row r="2717" spans="11:12" ht="17.25" customHeight="1" x14ac:dyDescent="0.2">
      <c r="K2717" s="88"/>
      <c r="L2717" s="88"/>
    </row>
    <row r="2718" spans="11:12" ht="17.25" customHeight="1" x14ac:dyDescent="0.2">
      <c r="K2718" s="88"/>
      <c r="L2718" s="88"/>
    </row>
    <row r="2719" spans="11:12" ht="17.25" customHeight="1" x14ac:dyDescent="0.2">
      <c r="K2719" s="88"/>
      <c r="L2719" s="88"/>
    </row>
    <row r="2720" spans="11:12" ht="17.25" customHeight="1" x14ac:dyDescent="0.2">
      <c r="K2720" s="88"/>
      <c r="L2720" s="88"/>
    </row>
    <row r="2721" spans="11:12" ht="17.25" customHeight="1" x14ac:dyDescent="0.2">
      <c r="K2721" s="88"/>
      <c r="L2721" s="88"/>
    </row>
    <row r="2722" spans="11:12" ht="17.25" customHeight="1" x14ac:dyDescent="0.2">
      <c r="K2722" s="88"/>
      <c r="L2722" s="88"/>
    </row>
    <row r="2723" spans="11:12" ht="17.25" customHeight="1" x14ac:dyDescent="0.2">
      <c r="K2723" s="88"/>
      <c r="L2723" s="88"/>
    </row>
    <row r="2724" spans="11:12" ht="17.25" customHeight="1" x14ac:dyDescent="0.2">
      <c r="K2724" s="88"/>
      <c r="L2724" s="88"/>
    </row>
    <row r="2725" spans="11:12" ht="17.25" customHeight="1" x14ac:dyDescent="0.2">
      <c r="K2725" s="88"/>
      <c r="L2725" s="88"/>
    </row>
    <row r="2726" spans="11:12" ht="17.25" customHeight="1" x14ac:dyDescent="0.2">
      <c r="K2726" s="88"/>
      <c r="L2726" s="88"/>
    </row>
    <row r="2727" spans="11:12" ht="17.25" customHeight="1" x14ac:dyDescent="0.2">
      <c r="K2727" s="88"/>
      <c r="L2727" s="88"/>
    </row>
    <row r="2728" spans="11:12" ht="17.25" customHeight="1" x14ac:dyDescent="0.2">
      <c r="K2728" s="88"/>
      <c r="L2728" s="88"/>
    </row>
    <row r="2729" spans="11:12" ht="17.25" customHeight="1" x14ac:dyDescent="0.2">
      <c r="K2729" s="88"/>
      <c r="L2729" s="88"/>
    </row>
    <row r="2730" spans="11:12" ht="17.25" customHeight="1" x14ac:dyDescent="0.2">
      <c r="K2730" s="88"/>
      <c r="L2730" s="88"/>
    </row>
    <row r="2731" spans="11:12" ht="17.25" customHeight="1" x14ac:dyDescent="0.2">
      <c r="K2731" s="88"/>
      <c r="L2731" s="88"/>
    </row>
    <row r="2732" spans="11:12" ht="17.25" customHeight="1" x14ac:dyDescent="0.2">
      <c r="K2732" s="88"/>
      <c r="L2732" s="88"/>
    </row>
    <row r="2733" spans="11:12" ht="17.25" customHeight="1" x14ac:dyDescent="0.2">
      <c r="K2733" s="88"/>
      <c r="L2733" s="88"/>
    </row>
    <row r="2734" spans="11:12" ht="17.25" customHeight="1" x14ac:dyDescent="0.2">
      <c r="K2734" s="88"/>
      <c r="L2734" s="88"/>
    </row>
    <row r="2735" spans="11:12" ht="17.25" customHeight="1" x14ac:dyDescent="0.2">
      <c r="K2735" s="88"/>
      <c r="L2735" s="88"/>
    </row>
    <row r="2736" spans="11:12" ht="17.25" customHeight="1" x14ac:dyDescent="0.2">
      <c r="K2736" s="88"/>
      <c r="L2736" s="88"/>
    </row>
    <row r="2737" spans="11:12" ht="17.25" customHeight="1" x14ac:dyDescent="0.2">
      <c r="K2737" s="88"/>
      <c r="L2737" s="88"/>
    </row>
    <row r="2738" spans="11:12" ht="17.25" customHeight="1" x14ac:dyDescent="0.2">
      <c r="K2738" s="88"/>
      <c r="L2738" s="88"/>
    </row>
    <row r="2739" spans="11:12" ht="17.25" customHeight="1" x14ac:dyDescent="0.2">
      <c r="K2739" s="88"/>
      <c r="L2739" s="88"/>
    </row>
    <row r="2740" spans="11:12" ht="17.25" customHeight="1" x14ac:dyDescent="0.2">
      <c r="K2740" s="88"/>
      <c r="L2740" s="88"/>
    </row>
    <row r="2741" spans="11:12" ht="17.25" customHeight="1" x14ac:dyDescent="0.2">
      <c r="K2741" s="88"/>
      <c r="L2741" s="88"/>
    </row>
    <row r="2742" spans="11:12" ht="17.25" customHeight="1" x14ac:dyDescent="0.2">
      <c r="K2742" s="88"/>
      <c r="L2742" s="88"/>
    </row>
    <row r="2743" spans="11:12" ht="17.25" customHeight="1" x14ac:dyDescent="0.2">
      <c r="K2743" s="88"/>
      <c r="L2743" s="88"/>
    </row>
    <row r="2744" spans="11:12" ht="17.25" customHeight="1" x14ac:dyDescent="0.2">
      <c r="K2744" s="88"/>
      <c r="L2744" s="88"/>
    </row>
    <row r="2745" spans="11:12" ht="17.25" customHeight="1" x14ac:dyDescent="0.2">
      <c r="K2745" s="88"/>
      <c r="L2745" s="88"/>
    </row>
    <row r="2746" spans="11:12" ht="17.25" customHeight="1" x14ac:dyDescent="0.2">
      <c r="K2746" s="88"/>
      <c r="L2746" s="88"/>
    </row>
    <row r="2747" spans="11:12" ht="17.25" customHeight="1" x14ac:dyDescent="0.2">
      <c r="K2747" s="88"/>
      <c r="L2747" s="88"/>
    </row>
    <row r="2748" spans="11:12" ht="17.25" customHeight="1" x14ac:dyDescent="0.2">
      <c r="K2748" s="88"/>
      <c r="L2748" s="88"/>
    </row>
    <row r="2749" spans="11:12" ht="17.25" customHeight="1" x14ac:dyDescent="0.2">
      <c r="K2749" s="88"/>
      <c r="L2749" s="88"/>
    </row>
    <row r="2750" spans="11:12" ht="17.25" customHeight="1" x14ac:dyDescent="0.2">
      <c r="K2750" s="88"/>
      <c r="L2750" s="88"/>
    </row>
    <row r="2751" spans="11:12" ht="17.25" customHeight="1" x14ac:dyDescent="0.2">
      <c r="K2751" s="88"/>
      <c r="L2751" s="88"/>
    </row>
    <row r="2752" spans="11:12" ht="17.25" customHeight="1" x14ac:dyDescent="0.2">
      <c r="K2752" s="88"/>
      <c r="L2752" s="88"/>
    </row>
    <row r="2753" spans="11:12" ht="17.25" customHeight="1" x14ac:dyDescent="0.2">
      <c r="K2753" s="88"/>
      <c r="L2753" s="88"/>
    </row>
    <row r="2754" spans="11:12" ht="17.25" customHeight="1" x14ac:dyDescent="0.2">
      <c r="K2754" s="88"/>
      <c r="L2754" s="88"/>
    </row>
    <row r="2755" spans="11:12" ht="17.25" customHeight="1" x14ac:dyDescent="0.2">
      <c r="K2755" s="88"/>
      <c r="L2755" s="88"/>
    </row>
    <row r="2756" spans="11:12" ht="17.25" customHeight="1" x14ac:dyDescent="0.2">
      <c r="K2756" s="88"/>
      <c r="L2756" s="88"/>
    </row>
    <row r="2757" spans="11:12" ht="17.25" customHeight="1" x14ac:dyDescent="0.2">
      <c r="K2757" s="88"/>
      <c r="L2757" s="88"/>
    </row>
    <row r="2758" spans="11:12" ht="17.25" customHeight="1" x14ac:dyDescent="0.2">
      <c r="K2758" s="88"/>
      <c r="L2758" s="88"/>
    </row>
    <row r="2759" spans="11:12" ht="17.25" customHeight="1" x14ac:dyDescent="0.2">
      <c r="K2759" s="88"/>
      <c r="L2759" s="88"/>
    </row>
    <row r="2760" spans="11:12" ht="17.25" customHeight="1" x14ac:dyDescent="0.2">
      <c r="K2760" s="88"/>
      <c r="L2760" s="88"/>
    </row>
    <row r="2761" spans="11:12" ht="17.25" customHeight="1" x14ac:dyDescent="0.2">
      <c r="K2761" s="88"/>
      <c r="L2761" s="88"/>
    </row>
    <row r="2762" spans="11:12" ht="17.25" customHeight="1" x14ac:dyDescent="0.2">
      <c r="K2762" s="88"/>
      <c r="L2762" s="88"/>
    </row>
    <row r="2763" spans="11:12" ht="17.25" customHeight="1" x14ac:dyDescent="0.2">
      <c r="K2763" s="88"/>
      <c r="L2763" s="88"/>
    </row>
    <row r="2764" spans="11:12" ht="17.25" customHeight="1" x14ac:dyDescent="0.2">
      <c r="K2764" s="88"/>
      <c r="L2764" s="88"/>
    </row>
    <row r="2765" spans="11:12" ht="17.25" customHeight="1" x14ac:dyDescent="0.2">
      <c r="K2765" s="88"/>
      <c r="L2765" s="88"/>
    </row>
    <row r="2766" spans="11:12" ht="17.25" customHeight="1" x14ac:dyDescent="0.2">
      <c r="K2766" s="88"/>
      <c r="L2766" s="88"/>
    </row>
    <row r="2767" spans="11:12" ht="17.25" customHeight="1" x14ac:dyDescent="0.2">
      <c r="K2767" s="88"/>
      <c r="L2767" s="88"/>
    </row>
    <row r="2768" spans="11:12" ht="17.25" customHeight="1" x14ac:dyDescent="0.2">
      <c r="K2768" s="88"/>
      <c r="L2768" s="88"/>
    </row>
    <row r="2769" spans="11:12" ht="17.25" customHeight="1" x14ac:dyDescent="0.2">
      <c r="K2769" s="88"/>
      <c r="L2769" s="88"/>
    </row>
    <row r="2770" spans="11:12" ht="17.25" customHeight="1" x14ac:dyDescent="0.2">
      <c r="K2770" s="88"/>
      <c r="L2770" s="88"/>
    </row>
    <row r="2771" spans="11:12" ht="17.25" customHeight="1" x14ac:dyDescent="0.2">
      <c r="K2771" s="88"/>
      <c r="L2771" s="88"/>
    </row>
    <row r="2772" spans="11:12" ht="17.25" customHeight="1" x14ac:dyDescent="0.2">
      <c r="K2772" s="88"/>
      <c r="L2772" s="88"/>
    </row>
    <row r="2773" spans="11:12" ht="17.25" customHeight="1" x14ac:dyDescent="0.2">
      <c r="K2773" s="88"/>
      <c r="L2773" s="88"/>
    </row>
    <row r="2774" spans="11:12" ht="17.25" customHeight="1" x14ac:dyDescent="0.2">
      <c r="K2774" s="88"/>
      <c r="L2774" s="88"/>
    </row>
    <row r="2775" spans="11:12" ht="17.25" customHeight="1" x14ac:dyDescent="0.2">
      <c r="K2775" s="88"/>
      <c r="L2775" s="88"/>
    </row>
    <row r="2776" spans="11:12" ht="17.25" customHeight="1" x14ac:dyDescent="0.2">
      <c r="K2776" s="88"/>
      <c r="L2776" s="88"/>
    </row>
    <row r="2777" spans="11:12" ht="17.25" customHeight="1" x14ac:dyDescent="0.2">
      <c r="K2777" s="88"/>
      <c r="L2777" s="88"/>
    </row>
    <row r="2778" spans="11:12" ht="17.25" customHeight="1" x14ac:dyDescent="0.2">
      <c r="K2778" s="88"/>
      <c r="L2778" s="88"/>
    </row>
    <row r="2779" spans="11:12" ht="17.25" customHeight="1" x14ac:dyDescent="0.2">
      <c r="K2779" s="88"/>
      <c r="L2779" s="88"/>
    </row>
    <row r="2780" spans="11:12" ht="17.25" customHeight="1" x14ac:dyDescent="0.2">
      <c r="K2780" s="88"/>
      <c r="L2780" s="88"/>
    </row>
    <row r="2781" spans="11:12" ht="17.25" customHeight="1" x14ac:dyDescent="0.2">
      <c r="K2781" s="88"/>
      <c r="L2781" s="88"/>
    </row>
    <row r="2782" spans="11:12" ht="17.25" customHeight="1" x14ac:dyDescent="0.2">
      <c r="K2782" s="88"/>
      <c r="L2782" s="88"/>
    </row>
    <row r="2783" spans="11:12" ht="17.25" customHeight="1" x14ac:dyDescent="0.2">
      <c r="K2783" s="88"/>
      <c r="L2783" s="88"/>
    </row>
    <row r="2784" spans="11:12" ht="17.25" customHeight="1" x14ac:dyDescent="0.2">
      <c r="K2784" s="88"/>
      <c r="L2784" s="88"/>
    </row>
    <row r="2785" spans="11:12" ht="17.25" customHeight="1" x14ac:dyDescent="0.2">
      <c r="K2785" s="88"/>
      <c r="L2785" s="88"/>
    </row>
    <row r="2786" spans="11:12" ht="17.25" customHeight="1" x14ac:dyDescent="0.2">
      <c r="K2786" s="88"/>
      <c r="L2786" s="88"/>
    </row>
    <row r="2787" spans="11:12" ht="17.25" customHeight="1" x14ac:dyDescent="0.2">
      <c r="K2787" s="88"/>
      <c r="L2787" s="88"/>
    </row>
    <row r="2788" spans="11:12" ht="17.25" customHeight="1" x14ac:dyDescent="0.2">
      <c r="K2788" s="88"/>
      <c r="L2788" s="88"/>
    </row>
    <row r="2789" spans="11:12" ht="17.25" customHeight="1" x14ac:dyDescent="0.2">
      <c r="K2789" s="88"/>
      <c r="L2789" s="88"/>
    </row>
    <row r="2790" spans="11:12" ht="17.25" customHeight="1" x14ac:dyDescent="0.2">
      <c r="K2790" s="88"/>
      <c r="L2790" s="88"/>
    </row>
    <row r="2791" spans="11:12" ht="17.25" customHeight="1" x14ac:dyDescent="0.2">
      <c r="K2791" s="88"/>
      <c r="L2791" s="88"/>
    </row>
    <row r="2792" spans="11:12" ht="17.25" customHeight="1" x14ac:dyDescent="0.2">
      <c r="K2792" s="88"/>
      <c r="L2792" s="88"/>
    </row>
    <row r="2793" spans="11:12" ht="17.25" customHeight="1" x14ac:dyDescent="0.2">
      <c r="K2793" s="88"/>
      <c r="L2793" s="88"/>
    </row>
    <row r="2794" spans="11:12" ht="17.25" customHeight="1" x14ac:dyDescent="0.2">
      <c r="K2794" s="88"/>
      <c r="L2794" s="88"/>
    </row>
    <row r="2795" spans="11:12" ht="17.25" customHeight="1" x14ac:dyDescent="0.2">
      <c r="K2795" s="88"/>
      <c r="L2795" s="88"/>
    </row>
    <row r="2796" spans="11:12" ht="17.25" customHeight="1" x14ac:dyDescent="0.2">
      <c r="K2796" s="88"/>
      <c r="L2796" s="88"/>
    </row>
    <row r="2797" spans="11:12" ht="17.25" customHeight="1" x14ac:dyDescent="0.2">
      <c r="K2797" s="88"/>
      <c r="L2797" s="88"/>
    </row>
    <row r="2798" spans="11:12" ht="17.25" customHeight="1" x14ac:dyDescent="0.2">
      <c r="K2798" s="88"/>
      <c r="L2798" s="88"/>
    </row>
    <row r="2799" spans="11:12" ht="17.25" customHeight="1" x14ac:dyDescent="0.2">
      <c r="K2799" s="88"/>
      <c r="L2799" s="88"/>
    </row>
    <row r="2800" spans="11:12" ht="17.25" customHeight="1" x14ac:dyDescent="0.2">
      <c r="K2800" s="88"/>
      <c r="L2800" s="88"/>
    </row>
    <row r="2801" spans="11:12" ht="17.25" customHeight="1" x14ac:dyDescent="0.2">
      <c r="K2801" s="88"/>
      <c r="L2801" s="88"/>
    </row>
    <row r="2802" spans="11:12" ht="17.25" customHeight="1" x14ac:dyDescent="0.2">
      <c r="K2802" s="88"/>
      <c r="L2802" s="88"/>
    </row>
    <row r="2803" spans="11:12" ht="17.25" customHeight="1" x14ac:dyDescent="0.2">
      <c r="K2803" s="88"/>
      <c r="L2803" s="88"/>
    </row>
    <row r="2804" spans="11:12" ht="17.25" customHeight="1" x14ac:dyDescent="0.2">
      <c r="K2804" s="88"/>
      <c r="L2804" s="88"/>
    </row>
    <row r="2805" spans="11:12" ht="17.25" customHeight="1" x14ac:dyDescent="0.2">
      <c r="K2805" s="88"/>
      <c r="L2805" s="88"/>
    </row>
    <row r="2806" spans="11:12" ht="17.25" customHeight="1" x14ac:dyDescent="0.2">
      <c r="K2806" s="88"/>
      <c r="L2806" s="88"/>
    </row>
    <row r="2807" spans="11:12" ht="17.25" customHeight="1" x14ac:dyDescent="0.2">
      <c r="K2807" s="88"/>
      <c r="L2807" s="88"/>
    </row>
    <row r="2808" spans="11:12" ht="17.25" customHeight="1" x14ac:dyDescent="0.2">
      <c r="K2808" s="88"/>
      <c r="L2808" s="88"/>
    </row>
    <row r="2809" spans="11:12" ht="17.25" customHeight="1" x14ac:dyDescent="0.2">
      <c r="K2809" s="88"/>
      <c r="L2809" s="88"/>
    </row>
    <row r="2810" spans="11:12" ht="17.25" customHeight="1" x14ac:dyDescent="0.2">
      <c r="K2810" s="88"/>
      <c r="L2810" s="88"/>
    </row>
    <row r="2811" spans="11:12" ht="17.25" customHeight="1" x14ac:dyDescent="0.2">
      <c r="K2811" s="88"/>
      <c r="L2811" s="88"/>
    </row>
    <row r="2812" spans="11:12" ht="17.25" customHeight="1" x14ac:dyDescent="0.2">
      <c r="K2812" s="88"/>
      <c r="L2812" s="88"/>
    </row>
    <row r="2813" spans="11:12" ht="17.25" customHeight="1" x14ac:dyDescent="0.2">
      <c r="K2813" s="88"/>
      <c r="L2813" s="88"/>
    </row>
    <row r="2814" spans="11:12" ht="17.25" customHeight="1" x14ac:dyDescent="0.2">
      <c r="K2814" s="88"/>
      <c r="L2814" s="88"/>
    </row>
    <row r="2815" spans="11:12" ht="17.25" customHeight="1" x14ac:dyDescent="0.2">
      <c r="K2815" s="88"/>
      <c r="L2815" s="88"/>
    </row>
    <row r="2816" spans="11:12" ht="17.25" customHeight="1" x14ac:dyDescent="0.2">
      <c r="K2816" s="88"/>
      <c r="L2816" s="88"/>
    </row>
    <row r="2817" spans="11:12" ht="17.25" customHeight="1" x14ac:dyDescent="0.2">
      <c r="K2817" s="88"/>
      <c r="L2817" s="88"/>
    </row>
    <row r="2818" spans="11:12" ht="17.25" customHeight="1" x14ac:dyDescent="0.2">
      <c r="K2818" s="88"/>
      <c r="L2818" s="88"/>
    </row>
    <row r="2819" spans="11:12" ht="17.25" customHeight="1" x14ac:dyDescent="0.2">
      <c r="K2819" s="88"/>
      <c r="L2819" s="88"/>
    </row>
    <row r="2820" spans="11:12" ht="17.25" customHeight="1" x14ac:dyDescent="0.2">
      <c r="K2820" s="88"/>
      <c r="L2820" s="88"/>
    </row>
    <row r="2821" spans="11:12" ht="17.25" customHeight="1" x14ac:dyDescent="0.2">
      <c r="K2821" s="88"/>
      <c r="L2821" s="88"/>
    </row>
    <row r="2822" spans="11:12" ht="17.25" customHeight="1" x14ac:dyDescent="0.2">
      <c r="K2822" s="88"/>
      <c r="L2822" s="88"/>
    </row>
    <row r="2823" spans="11:12" ht="17.25" customHeight="1" x14ac:dyDescent="0.2">
      <c r="K2823" s="88"/>
      <c r="L2823" s="88"/>
    </row>
    <row r="2824" spans="11:12" ht="17.25" customHeight="1" x14ac:dyDescent="0.2">
      <c r="K2824" s="88"/>
      <c r="L2824" s="88"/>
    </row>
    <row r="2825" spans="11:12" ht="17.25" customHeight="1" x14ac:dyDescent="0.2">
      <c r="K2825" s="88"/>
      <c r="L2825" s="88"/>
    </row>
    <row r="2826" spans="11:12" ht="17.25" customHeight="1" x14ac:dyDescent="0.2">
      <c r="K2826" s="88"/>
      <c r="L2826" s="88"/>
    </row>
    <row r="2827" spans="11:12" ht="17.25" customHeight="1" x14ac:dyDescent="0.2">
      <c r="K2827" s="88"/>
      <c r="L2827" s="88"/>
    </row>
    <row r="2828" spans="11:12" ht="17.25" customHeight="1" x14ac:dyDescent="0.2">
      <c r="K2828" s="88"/>
      <c r="L2828" s="88"/>
    </row>
    <row r="2829" spans="11:12" ht="17.25" customHeight="1" x14ac:dyDescent="0.2">
      <c r="K2829" s="88"/>
      <c r="L2829" s="88"/>
    </row>
    <row r="2830" spans="11:12" ht="17.25" customHeight="1" x14ac:dyDescent="0.2">
      <c r="K2830" s="88"/>
      <c r="L2830" s="88"/>
    </row>
    <row r="2831" spans="11:12" ht="17.25" customHeight="1" x14ac:dyDescent="0.2">
      <c r="K2831" s="88"/>
      <c r="L2831" s="88"/>
    </row>
    <row r="2832" spans="11:12" ht="17.25" customHeight="1" x14ac:dyDescent="0.2">
      <c r="K2832" s="88"/>
      <c r="L2832" s="88"/>
    </row>
    <row r="2833" spans="11:12" ht="17.25" customHeight="1" x14ac:dyDescent="0.2">
      <c r="K2833" s="88"/>
      <c r="L2833" s="88"/>
    </row>
    <row r="2834" spans="11:12" ht="17.25" customHeight="1" x14ac:dyDescent="0.2">
      <c r="K2834" s="88"/>
      <c r="L2834" s="88"/>
    </row>
    <row r="2835" spans="11:12" ht="17.25" customHeight="1" x14ac:dyDescent="0.2">
      <c r="K2835" s="88"/>
      <c r="L2835" s="88"/>
    </row>
    <row r="2836" spans="11:12" ht="17.25" customHeight="1" x14ac:dyDescent="0.2">
      <c r="K2836" s="88"/>
      <c r="L2836" s="88"/>
    </row>
    <row r="2837" spans="11:12" ht="17.25" customHeight="1" x14ac:dyDescent="0.2">
      <c r="K2837" s="88"/>
      <c r="L2837" s="88"/>
    </row>
    <row r="2838" spans="11:12" ht="17.25" customHeight="1" x14ac:dyDescent="0.2">
      <c r="K2838" s="88"/>
      <c r="L2838" s="88"/>
    </row>
    <row r="2839" spans="11:12" ht="17.25" customHeight="1" x14ac:dyDescent="0.2">
      <c r="K2839" s="88"/>
      <c r="L2839" s="88"/>
    </row>
    <row r="2840" spans="11:12" ht="17.25" customHeight="1" x14ac:dyDescent="0.2">
      <c r="K2840" s="88"/>
      <c r="L2840" s="88"/>
    </row>
    <row r="2841" spans="11:12" ht="17.25" customHeight="1" x14ac:dyDescent="0.2">
      <c r="K2841" s="88"/>
      <c r="L2841" s="88"/>
    </row>
    <row r="2842" spans="11:12" ht="17.25" customHeight="1" x14ac:dyDescent="0.2">
      <c r="K2842" s="88"/>
      <c r="L2842" s="88"/>
    </row>
    <row r="2843" spans="11:12" ht="17.25" customHeight="1" x14ac:dyDescent="0.2">
      <c r="K2843" s="88"/>
      <c r="L2843" s="88"/>
    </row>
    <row r="2844" spans="11:12" ht="17.25" customHeight="1" x14ac:dyDescent="0.2">
      <c r="K2844" s="88"/>
      <c r="L2844" s="88"/>
    </row>
    <row r="2845" spans="11:12" ht="17.25" customHeight="1" x14ac:dyDescent="0.2">
      <c r="K2845" s="88"/>
      <c r="L2845" s="88"/>
    </row>
    <row r="2846" spans="11:12" ht="17.25" customHeight="1" x14ac:dyDescent="0.2">
      <c r="K2846" s="88"/>
      <c r="L2846" s="88"/>
    </row>
    <row r="2847" spans="11:12" ht="17.25" customHeight="1" x14ac:dyDescent="0.2">
      <c r="K2847" s="88"/>
      <c r="L2847" s="88"/>
    </row>
    <row r="2848" spans="11:12" ht="17.25" customHeight="1" x14ac:dyDescent="0.2">
      <c r="K2848" s="88"/>
      <c r="L2848" s="88"/>
    </row>
    <row r="2849" spans="11:12" ht="17.25" customHeight="1" x14ac:dyDescent="0.2">
      <c r="K2849" s="88"/>
      <c r="L2849" s="88"/>
    </row>
    <row r="2850" spans="11:12" ht="17.25" customHeight="1" x14ac:dyDescent="0.2">
      <c r="K2850" s="88"/>
      <c r="L2850" s="88"/>
    </row>
    <row r="2851" spans="11:12" ht="17.25" customHeight="1" x14ac:dyDescent="0.2">
      <c r="K2851" s="88"/>
      <c r="L2851" s="88"/>
    </row>
    <row r="2852" spans="11:12" ht="17.25" customHeight="1" x14ac:dyDescent="0.2">
      <c r="K2852" s="88"/>
      <c r="L2852" s="88"/>
    </row>
    <row r="2853" spans="11:12" ht="17.25" customHeight="1" x14ac:dyDescent="0.2">
      <c r="K2853" s="88"/>
      <c r="L2853" s="88"/>
    </row>
    <row r="2854" spans="11:12" ht="17.25" customHeight="1" x14ac:dyDescent="0.2">
      <c r="K2854" s="88"/>
      <c r="L2854" s="88"/>
    </row>
    <row r="2855" spans="11:12" ht="17.25" customHeight="1" x14ac:dyDescent="0.2">
      <c r="K2855" s="88"/>
      <c r="L2855" s="88"/>
    </row>
    <row r="2856" spans="11:12" ht="17.25" customHeight="1" x14ac:dyDescent="0.2">
      <c r="K2856" s="88"/>
      <c r="L2856" s="88"/>
    </row>
    <row r="2857" spans="11:12" ht="17.25" customHeight="1" x14ac:dyDescent="0.2">
      <c r="K2857" s="88"/>
      <c r="L2857" s="88"/>
    </row>
    <row r="2858" spans="11:12" ht="17.25" customHeight="1" x14ac:dyDescent="0.2">
      <c r="K2858" s="88"/>
      <c r="L2858" s="88"/>
    </row>
    <row r="2859" spans="11:12" ht="17.25" customHeight="1" x14ac:dyDescent="0.2">
      <c r="K2859" s="88"/>
      <c r="L2859" s="88"/>
    </row>
    <row r="2860" spans="11:12" ht="17.25" customHeight="1" x14ac:dyDescent="0.2">
      <c r="K2860" s="88"/>
      <c r="L2860" s="88"/>
    </row>
    <row r="2861" spans="11:12" ht="17.25" customHeight="1" x14ac:dyDescent="0.2">
      <c r="K2861" s="88"/>
      <c r="L2861" s="88"/>
    </row>
    <row r="2862" spans="11:12" ht="17.25" customHeight="1" x14ac:dyDescent="0.2">
      <c r="K2862" s="88"/>
      <c r="L2862" s="88"/>
    </row>
    <row r="2863" spans="11:12" ht="17.25" customHeight="1" x14ac:dyDescent="0.2">
      <c r="K2863" s="88"/>
      <c r="L2863" s="88"/>
    </row>
    <row r="2864" spans="11:12" ht="17.25" customHeight="1" x14ac:dyDescent="0.2">
      <c r="K2864" s="88"/>
      <c r="L2864" s="88"/>
    </row>
    <row r="2865" spans="11:12" ht="17.25" customHeight="1" x14ac:dyDescent="0.2">
      <c r="K2865" s="88"/>
      <c r="L2865" s="88"/>
    </row>
    <row r="2866" spans="11:12" ht="17.25" customHeight="1" x14ac:dyDescent="0.2">
      <c r="K2866" s="88"/>
      <c r="L2866" s="88"/>
    </row>
    <row r="2867" spans="11:12" ht="17.25" customHeight="1" x14ac:dyDescent="0.2">
      <c r="K2867" s="88"/>
      <c r="L2867" s="88"/>
    </row>
    <row r="2868" spans="11:12" ht="17.25" customHeight="1" x14ac:dyDescent="0.2">
      <c r="K2868" s="88"/>
      <c r="L2868" s="88"/>
    </row>
    <row r="2869" spans="11:12" ht="17.25" customHeight="1" x14ac:dyDescent="0.2">
      <c r="K2869" s="88"/>
      <c r="L2869" s="88"/>
    </row>
    <row r="2870" spans="11:12" ht="17.25" customHeight="1" x14ac:dyDescent="0.2">
      <c r="K2870" s="88"/>
      <c r="L2870" s="88"/>
    </row>
    <row r="2871" spans="11:12" ht="17.25" customHeight="1" x14ac:dyDescent="0.2">
      <c r="K2871" s="88"/>
      <c r="L2871" s="88"/>
    </row>
    <row r="2872" spans="11:12" ht="17.25" customHeight="1" x14ac:dyDescent="0.2">
      <c r="K2872" s="88"/>
      <c r="L2872" s="88"/>
    </row>
    <row r="2873" spans="11:12" ht="17.25" customHeight="1" x14ac:dyDescent="0.2">
      <c r="K2873" s="88"/>
      <c r="L2873" s="88"/>
    </row>
    <row r="2874" spans="11:12" ht="17.25" customHeight="1" x14ac:dyDescent="0.2">
      <c r="K2874" s="88"/>
      <c r="L2874" s="88"/>
    </row>
    <row r="2875" spans="11:12" ht="17.25" customHeight="1" x14ac:dyDescent="0.2">
      <c r="K2875" s="88"/>
      <c r="L2875" s="88"/>
    </row>
    <row r="2876" spans="11:12" ht="17.25" customHeight="1" x14ac:dyDescent="0.2">
      <c r="K2876" s="88"/>
      <c r="L2876" s="88"/>
    </row>
    <row r="2877" spans="11:12" ht="17.25" customHeight="1" x14ac:dyDescent="0.2">
      <c r="K2877" s="88"/>
      <c r="L2877" s="88"/>
    </row>
    <row r="2878" spans="11:12" ht="17.25" customHeight="1" x14ac:dyDescent="0.2">
      <c r="K2878" s="88"/>
      <c r="L2878" s="88"/>
    </row>
    <row r="2879" spans="11:12" ht="17.25" customHeight="1" x14ac:dyDescent="0.2">
      <c r="K2879" s="88"/>
      <c r="L2879" s="88"/>
    </row>
    <row r="2880" spans="11:12" ht="17.25" customHeight="1" x14ac:dyDescent="0.2">
      <c r="K2880" s="88"/>
      <c r="L2880" s="88"/>
    </row>
    <row r="2881" spans="11:12" ht="17.25" customHeight="1" x14ac:dyDescent="0.2">
      <c r="K2881" s="88"/>
      <c r="L2881" s="88"/>
    </row>
    <row r="2882" spans="11:12" ht="17.25" customHeight="1" x14ac:dyDescent="0.2">
      <c r="K2882" s="88"/>
      <c r="L2882" s="88"/>
    </row>
    <row r="2883" spans="11:12" ht="17.25" customHeight="1" x14ac:dyDescent="0.2">
      <c r="K2883" s="88"/>
      <c r="L2883" s="88"/>
    </row>
    <row r="2884" spans="11:12" ht="17.25" customHeight="1" x14ac:dyDescent="0.2">
      <c r="K2884" s="88"/>
      <c r="L2884" s="88"/>
    </row>
    <row r="2885" spans="11:12" ht="17.25" customHeight="1" x14ac:dyDescent="0.2">
      <c r="K2885" s="88"/>
      <c r="L2885" s="88"/>
    </row>
    <row r="2886" spans="11:12" ht="17.25" customHeight="1" x14ac:dyDescent="0.2">
      <c r="K2886" s="88"/>
      <c r="L2886" s="88"/>
    </row>
    <row r="2887" spans="11:12" ht="17.25" customHeight="1" x14ac:dyDescent="0.2">
      <c r="K2887" s="88"/>
      <c r="L2887" s="88"/>
    </row>
    <row r="2888" spans="11:12" ht="17.25" customHeight="1" x14ac:dyDescent="0.2">
      <c r="K2888" s="88"/>
      <c r="L2888" s="88"/>
    </row>
    <row r="2889" spans="11:12" ht="17.25" customHeight="1" x14ac:dyDescent="0.2">
      <c r="K2889" s="88"/>
      <c r="L2889" s="88"/>
    </row>
    <row r="2890" spans="11:12" ht="17.25" customHeight="1" x14ac:dyDescent="0.2">
      <c r="K2890" s="88"/>
      <c r="L2890" s="88"/>
    </row>
    <row r="2891" spans="11:12" ht="17.25" customHeight="1" x14ac:dyDescent="0.2">
      <c r="K2891" s="88"/>
      <c r="L2891" s="88"/>
    </row>
    <row r="2892" spans="11:12" ht="17.25" customHeight="1" x14ac:dyDescent="0.2">
      <c r="K2892" s="88"/>
      <c r="L2892" s="88"/>
    </row>
    <row r="2893" spans="11:12" ht="17.25" customHeight="1" x14ac:dyDescent="0.2">
      <c r="K2893" s="88"/>
      <c r="L2893" s="88"/>
    </row>
    <row r="2894" spans="11:12" ht="17.25" customHeight="1" x14ac:dyDescent="0.2">
      <c r="K2894" s="88"/>
      <c r="L2894" s="88"/>
    </row>
    <row r="2895" spans="11:12" ht="17.25" customHeight="1" x14ac:dyDescent="0.2">
      <c r="K2895" s="88"/>
      <c r="L2895" s="88"/>
    </row>
    <row r="2896" spans="11:12" ht="17.25" customHeight="1" x14ac:dyDescent="0.2">
      <c r="K2896" s="88"/>
      <c r="L2896" s="88"/>
    </row>
    <row r="2897" spans="11:12" ht="17.25" customHeight="1" x14ac:dyDescent="0.2">
      <c r="K2897" s="88"/>
      <c r="L2897" s="88"/>
    </row>
    <row r="2898" spans="11:12" ht="17.25" customHeight="1" x14ac:dyDescent="0.2">
      <c r="K2898" s="88"/>
      <c r="L2898" s="88"/>
    </row>
    <row r="2899" spans="11:12" ht="17.25" customHeight="1" x14ac:dyDescent="0.2">
      <c r="K2899" s="88"/>
      <c r="L2899" s="88"/>
    </row>
    <row r="2900" spans="11:12" ht="17.25" customHeight="1" x14ac:dyDescent="0.2">
      <c r="K2900" s="88"/>
      <c r="L2900" s="88"/>
    </row>
    <row r="2901" spans="11:12" ht="17.25" customHeight="1" x14ac:dyDescent="0.2">
      <c r="K2901" s="88"/>
      <c r="L2901" s="88"/>
    </row>
    <row r="2902" spans="11:12" ht="17.25" customHeight="1" x14ac:dyDescent="0.2">
      <c r="K2902" s="88"/>
      <c r="L2902" s="88"/>
    </row>
    <row r="2903" spans="11:12" ht="17.25" customHeight="1" x14ac:dyDescent="0.2">
      <c r="K2903" s="88"/>
      <c r="L2903" s="88"/>
    </row>
    <row r="2904" spans="11:12" ht="17.25" customHeight="1" x14ac:dyDescent="0.2">
      <c r="K2904" s="88"/>
      <c r="L2904" s="88"/>
    </row>
    <row r="2905" spans="11:12" ht="17.25" customHeight="1" x14ac:dyDescent="0.2">
      <c r="K2905" s="88"/>
      <c r="L2905" s="88"/>
    </row>
    <row r="2906" spans="11:12" ht="17.25" customHeight="1" x14ac:dyDescent="0.2">
      <c r="K2906" s="88"/>
      <c r="L2906" s="88"/>
    </row>
    <row r="2907" spans="11:12" ht="17.25" customHeight="1" x14ac:dyDescent="0.2">
      <c r="K2907" s="88"/>
      <c r="L2907" s="88"/>
    </row>
    <row r="2908" spans="11:12" ht="17.25" customHeight="1" x14ac:dyDescent="0.2">
      <c r="K2908" s="88"/>
      <c r="L2908" s="88"/>
    </row>
    <row r="2909" spans="11:12" ht="17.25" customHeight="1" x14ac:dyDescent="0.2">
      <c r="K2909" s="88"/>
      <c r="L2909" s="88"/>
    </row>
    <row r="2910" spans="11:12" ht="17.25" customHeight="1" x14ac:dyDescent="0.2">
      <c r="K2910" s="88"/>
      <c r="L2910" s="88"/>
    </row>
    <row r="2911" spans="11:12" ht="17.25" customHeight="1" x14ac:dyDescent="0.2">
      <c r="K2911" s="88"/>
      <c r="L2911" s="88"/>
    </row>
    <row r="2912" spans="11:12" ht="17.25" customHeight="1" x14ac:dyDescent="0.2">
      <c r="K2912" s="88"/>
      <c r="L2912" s="88"/>
    </row>
    <row r="2913" spans="11:12" ht="17.25" customHeight="1" x14ac:dyDescent="0.2">
      <c r="K2913" s="88"/>
      <c r="L2913" s="88"/>
    </row>
    <row r="2914" spans="11:12" ht="17.25" customHeight="1" x14ac:dyDescent="0.2">
      <c r="K2914" s="88"/>
      <c r="L2914" s="88"/>
    </row>
    <row r="2915" spans="11:12" ht="17.25" customHeight="1" x14ac:dyDescent="0.2">
      <c r="K2915" s="88"/>
      <c r="L2915" s="88"/>
    </row>
    <row r="2916" spans="11:12" ht="17.25" customHeight="1" x14ac:dyDescent="0.2">
      <c r="K2916" s="88"/>
      <c r="L2916" s="88"/>
    </row>
    <row r="2917" spans="11:12" ht="17.25" customHeight="1" x14ac:dyDescent="0.2">
      <c r="K2917" s="88"/>
      <c r="L2917" s="88"/>
    </row>
    <row r="2918" spans="11:12" ht="17.25" customHeight="1" x14ac:dyDescent="0.2">
      <c r="K2918" s="88"/>
      <c r="L2918" s="88"/>
    </row>
    <row r="2919" spans="11:12" ht="17.25" customHeight="1" x14ac:dyDescent="0.2">
      <c r="K2919" s="88"/>
      <c r="L2919" s="88"/>
    </row>
    <row r="2920" spans="11:12" ht="17.25" customHeight="1" x14ac:dyDescent="0.2">
      <c r="K2920" s="88"/>
      <c r="L2920" s="88"/>
    </row>
    <row r="2921" spans="11:12" ht="17.25" customHeight="1" x14ac:dyDescent="0.2">
      <c r="K2921" s="88"/>
      <c r="L2921" s="88"/>
    </row>
    <row r="2922" spans="11:12" ht="17.25" customHeight="1" x14ac:dyDescent="0.2">
      <c r="K2922" s="88"/>
      <c r="L2922" s="88"/>
    </row>
    <row r="2923" spans="11:12" ht="17.25" customHeight="1" x14ac:dyDescent="0.2">
      <c r="K2923" s="88"/>
      <c r="L2923" s="88"/>
    </row>
    <row r="2924" spans="11:12" ht="17.25" customHeight="1" x14ac:dyDescent="0.2">
      <c r="K2924" s="88"/>
      <c r="L2924" s="88"/>
    </row>
    <row r="2925" spans="11:12" ht="17.25" customHeight="1" x14ac:dyDescent="0.2">
      <c r="K2925" s="88"/>
      <c r="L2925" s="88"/>
    </row>
    <row r="2926" spans="11:12" ht="17.25" customHeight="1" x14ac:dyDescent="0.2">
      <c r="K2926" s="88"/>
      <c r="L2926" s="88"/>
    </row>
    <row r="2927" spans="11:12" ht="17.25" customHeight="1" x14ac:dyDescent="0.2">
      <c r="K2927" s="88"/>
      <c r="L2927" s="88"/>
    </row>
    <row r="2928" spans="11:12" ht="17.25" customHeight="1" x14ac:dyDescent="0.2">
      <c r="K2928" s="88"/>
      <c r="L2928" s="88"/>
    </row>
    <row r="2929" spans="11:12" ht="17.25" customHeight="1" x14ac:dyDescent="0.2">
      <c r="K2929" s="88"/>
      <c r="L2929" s="88"/>
    </row>
    <row r="2930" spans="11:12" ht="17.25" customHeight="1" x14ac:dyDescent="0.2">
      <c r="K2930" s="88"/>
      <c r="L2930" s="88"/>
    </row>
    <row r="2931" spans="11:12" ht="17.25" customHeight="1" x14ac:dyDescent="0.2">
      <c r="K2931" s="88"/>
      <c r="L2931" s="88"/>
    </row>
    <row r="2932" spans="11:12" ht="17.25" customHeight="1" x14ac:dyDescent="0.2">
      <c r="K2932" s="88"/>
      <c r="L2932" s="88"/>
    </row>
    <row r="2933" spans="11:12" ht="17.25" customHeight="1" x14ac:dyDescent="0.2">
      <c r="K2933" s="88"/>
      <c r="L2933" s="88"/>
    </row>
    <row r="2934" spans="11:12" ht="17.25" customHeight="1" x14ac:dyDescent="0.2">
      <c r="K2934" s="88"/>
      <c r="L2934" s="88"/>
    </row>
    <row r="2935" spans="11:12" ht="17.25" customHeight="1" x14ac:dyDescent="0.2">
      <c r="K2935" s="88"/>
      <c r="L2935" s="88"/>
    </row>
    <row r="2936" spans="11:12" ht="17.25" customHeight="1" x14ac:dyDescent="0.2">
      <c r="K2936" s="88"/>
      <c r="L2936" s="88"/>
    </row>
    <row r="2937" spans="11:12" ht="17.25" customHeight="1" x14ac:dyDescent="0.2">
      <c r="K2937" s="88"/>
      <c r="L2937" s="88"/>
    </row>
    <row r="2938" spans="11:12" ht="17.25" customHeight="1" x14ac:dyDescent="0.2">
      <c r="K2938" s="88"/>
      <c r="L2938" s="88"/>
    </row>
    <row r="2939" spans="11:12" ht="17.25" customHeight="1" x14ac:dyDescent="0.2">
      <c r="K2939" s="88"/>
      <c r="L2939" s="88"/>
    </row>
    <row r="2940" spans="11:12" ht="17.25" customHeight="1" x14ac:dyDescent="0.2">
      <c r="K2940" s="88"/>
      <c r="L2940" s="88"/>
    </row>
    <row r="2941" spans="11:12" ht="17.25" customHeight="1" x14ac:dyDescent="0.2">
      <c r="K2941" s="88"/>
      <c r="L2941" s="88"/>
    </row>
    <row r="2942" spans="11:12" ht="17.25" customHeight="1" x14ac:dyDescent="0.2">
      <c r="K2942" s="88"/>
      <c r="L2942" s="88"/>
    </row>
    <row r="2943" spans="11:12" ht="17.25" customHeight="1" x14ac:dyDescent="0.2">
      <c r="K2943" s="88"/>
      <c r="L2943" s="88"/>
    </row>
    <row r="2944" spans="11:12" ht="17.25" customHeight="1" x14ac:dyDescent="0.2">
      <c r="K2944" s="88"/>
      <c r="L2944" s="88"/>
    </row>
    <row r="2945" spans="11:12" ht="17.25" customHeight="1" x14ac:dyDescent="0.2">
      <c r="K2945" s="88"/>
      <c r="L2945" s="88"/>
    </row>
    <row r="2946" spans="11:12" ht="17.25" customHeight="1" x14ac:dyDescent="0.2">
      <c r="K2946" s="88"/>
      <c r="L2946" s="88"/>
    </row>
    <row r="2947" spans="11:12" ht="17.25" customHeight="1" x14ac:dyDescent="0.2">
      <c r="K2947" s="88"/>
      <c r="L2947" s="88"/>
    </row>
    <row r="2948" spans="11:12" ht="17.25" customHeight="1" x14ac:dyDescent="0.2">
      <c r="K2948" s="88"/>
      <c r="L2948" s="88"/>
    </row>
    <row r="2949" spans="11:12" ht="17.25" customHeight="1" x14ac:dyDescent="0.2">
      <c r="K2949" s="88"/>
      <c r="L2949" s="88"/>
    </row>
    <row r="2950" spans="11:12" ht="17.25" customHeight="1" x14ac:dyDescent="0.2">
      <c r="K2950" s="88"/>
      <c r="L2950" s="88"/>
    </row>
    <row r="2951" spans="11:12" ht="17.25" customHeight="1" x14ac:dyDescent="0.2">
      <c r="K2951" s="88"/>
      <c r="L2951" s="88"/>
    </row>
    <row r="2952" spans="11:12" ht="17.25" customHeight="1" x14ac:dyDescent="0.2">
      <c r="K2952" s="88"/>
      <c r="L2952" s="88"/>
    </row>
    <row r="2953" spans="11:12" ht="17.25" customHeight="1" x14ac:dyDescent="0.2">
      <c r="K2953" s="88"/>
      <c r="L2953" s="88"/>
    </row>
    <row r="2954" spans="11:12" ht="17.25" customHeight="1" x14ac:dyDescent="0.2">
      <c r="K2954" s="88"/>
      <c r="L2954" s="88"/>
    </row>
    <row r="2955" spans="11:12" ht="17.25" customHeight="1" x14ac:dyDescent="0.2">
      <c r="K2955" s="88"/>
      <c r="L2955" s="88"/>
    </row>
    <row r="2956" spans="11:12" ht="17.25" customHeight="1" x14ac:dyDescent="0.2">
      <c r="K2956" s="88"/>
      <c r="L2956" s="88"/>
    </row>
    <row r="2957" spans="11:12" ht="17.25" customHeight="1" x14ac:dyDescent="0.2">
      <c r="K2957" s="88"/>
      <c r="L2957" s="88"/>
    </row>
    <row r="2958" spans="11:12" ht="17.25" customHeight="1" x14ac:dyDescent="0.2">
      <c r="K2958" s="88"/>
      <c r="L2958" s="88"/>
    </row>
    <row r="2959" spans="11:12" ht="17.25" customHeight="1" x14ac:dyDescent="0.2">
      <c r="K2959" s="88"/>
      <c r="L2959" s="88"/>
    </row>
    <row r="2960" spans="11:12" ht="17.25" customHeight="1" x14ac:dyDescent="0.2">
      <c r="K2960" s="88"/>
      <c r="L2960" s="88"/>
    </row>
    <row r="2961" spans="11:12" ht="17.25" customHeight="1" x14ac:dyDescent="0.2">
      <c r="K2961" s="88"/>
      <c r="L2961" s="88"/>
    </row>
    <row r="2962" spans="11:12" ht="17.25" customHeight="1" x14ac:dyDescent="0.2">
      <c r="K2962" s="88"/>
      <c r="L2962" s="88"/>
    </row>
    <row r="2963" spans="11:12" ht="17.25" customHeight="1" x14ac:dyDescent="0.2">
      <c r="K2963" s="88"/>
      <c r="L2963" s="88"/>
    </row>
    <row r="2964" spans="11:12" ht="17.25" customHeight="1" x14ac:dyDescent="0.2">
      <c r="K2964" s="88"/>
      <c r="L2964" s="88"/>
    </row>
    <row r="2965" spans="11:12" ht="17.25" customHeight="1" x14ac:dyDescent="0.2">
      <c r="K2965" s="88"/>
      <c r="L2965" s="88"/>
    </row>
    <row r="2966" spans="11:12" ht="17.25" customHeight="1" x14ac:dyDescent="0.2">
      <c r="K2966" s="88"/>
      <c r="L2966" s="88"/>
    </row>
    <row r="2967" spans="11:12" ht="17.25" customHeight="1" x14ac:dyDescent="0.2">
      <c r="K2967" s="88"/>
      <c r="L2967" s="88"/>
    </row>
    <row r="2968" spans="11:12" ht="17.25" customHeight="1" x14ac:dyDescent="0.2">
      <c r="K2968" s="88"/>
      <c r="L2968" s="88"/>
    </row>
    <row r="2969" spans="11:12" ht="17.25" customHeight="1" x14ac:dyDescent="0.2">
      <c r="K2969" s="88"/>
      <c r="L2969" s="88"/>
    </row>
    <row r="2970" spans="11:12" ht="17.25" customHeight="1" x14ac:dyDescent="0.2">
      <c r="K2970" s="88"/>
      <c r="L2970" s="88"/>
    </row>
    <row r="2971" spans="11:12" ht="17.25" customHeight="1" x14ac:dyDescent="0.2">
      <c r="K2971" s="88"/>
      <c r="L2971" s="88"/>
    </row>
    <row r="2972" spans="11:12" ht="17.25" customHeight="1" x14ac:dyDescent="0.2">
      <c r="K2972" s="88"/>
      <c r="L2972" s="88"/>
    </row>
    <row r="2973" spans="11:12" ht="17.25" customHeight="1" x14ac:dyDescent="0.2">
      <c r="K2973" s="88"/>
      <c r="L2973" s="88"/>
    </row>
    <row r="2974" spans="11:12" ht="17.25" customHeight="1" x14ac:dyDescent="0.2">
      <c r="K2974" s="88"/>
      <c r="L2974" s="88"/>
    </row>
    <row r="2975" spans="11:12" ht="17.25" customHeight="1" x14ac:dyDescent="0.2">
      <c r="K2975" s="88"/>
      <c r="L2975" s="88"/>
    </row>
    <row r="2976" spans="11:12" ht="17.25" customHeight="1" x14ac:dyDescent="0.2">
      <c r="K2976" s="88"/>
      <c r="L2976" s="88"/>
    </row>
    <row r="2977" spans="11:12" ht="17.25" customHeight="1" x14ac:dyDescent="0.2">
      <c r="K2977" s="88"/>
      <c r="L2977" s="88"/>
    </row>
    <row r="2978" spans="11:12" ht="17.25" customHeight="1" x14ac:dyDescent="0.2">
      <c r="K2978" s="88"/>
      <c r="L2978" s="88"/>
    </row>
    <row r="2979" spans="11:12" ht="17.25" customHeight="1" x14ac:dyDescent="0.2">
      <c r="K2979" s="88"/>
      <c r="L2979" s="88"/>
    </row>
    <row r="2980" spans="11:12" ht="17.25" customHeight="1" x14ac:dyDescent="0.2">
      <c r="K2980" s="88"/>
      <c r="L2980" s="88"/>
    </row>
    <row r="2981" spans="11:12" ht="17.25" customHeight="1" x14ac:dyDescent="0.2">
      <c r="K2981" s="88"/>
      <c r="L2981" s="88"/>
    </row>
    <row r="2982" spans="11:12" ht="17.25" customHeight="1" x14ac:dyDescent="0.2">
      <c r="K2982" s="88"/>
      <c r="L2982" s="88"/>
    </row>
    <row r="2983" spans="11:12" ht="17.25" customHeight="1" x14ac:dyDescent="0.2">
      <c r="K2983" s="88"/>
      <c r="L2983" s="88"/>
    </row>
    <row r="2984" spans="11:12" ht="17.25" customHeight="1" x14ac:dyDescent="0.2">
      <c r="K2984" s="88"/>
      <c r="L2984" s="88"/>
    </row>
    <row r="2985" spans="11:12" ht="17.25" customHeight="1" x14ac:dyDescent="0.2">
      <c r="K2985" s="88"/>
      <c r="L2985" s="88"/>
    </row>
    <row r="2986" spans="11:12" ht="17.25" customHeight="1" x14ac:dyDescent="0.2">
      <c r="K2986" s="88"/>
      <c r="L2986" s="88"/>
    </row>
    <row r="2987" spans="11:12" ht="17.25" customHeight="1" x14ac:dyDescent="0.2">
      <c r="K2987" s="88"/>
      <c r="L2987" s="88"/>
    </row>
    <row r="2988" spans="11:12" ht="17.25" customHeight="1" x14ac:dyDescent="0.2">
      <c r="K2988" s="88"/>
      <c r="L2988" s="88"/>
    </row>
    <row r="2989" spans="11:12" ht="17.25" customHeight="1" x14ac:dyDescent="0.2">
      <c r="K2989" s="88"/>
      <c r="L2989" s="88"/>
    </row>
    <row r="2990" spans="11:12" ht="17.25" customHeight="1" x14ac:dyDescent="0.2">
      <c r="K2990" s="88"/>
      <c r="L2990" s="88"/>
    </row>
    <row r="2991" spans="11:12" ht="17.25" customHeight="1" x14ac:dyDescent="0.2">
      <c r="K2991" s="88"/>
      <c r="L2991" s="88"/>
    </row>
    <row r="2992" spans="11:12" ht="17.25" customHeight="1" x14ac:dyDescent="0.2">
      <c r="K2992" s="88"/>
      <c r="L2992" s="88"/>
    </row>
    <row r="2993" spans="11:12" ht="17.25" customHeight="1" x14ac:dyDescent="0.2">
      <c r="K2993" s="88"/>
      <c r="L2993" s="88"/>
    </row>
    <row r="2994" spans="11:12" ht="17.25" customHeight="1" x14ac:dyDescent="0.2">
      <c r="K2994" s="88"/>
      <c r="L2994" s="88"/>
    </row>
    <row r="2995" spans="11:12" ht="17.25" customHeight="1" x14ac:dyDescent="0.2">
      <c r="K2995" s="88"/>
      <c r="L2995" s="88"/>
    </row>
    <row r="2996" spans="11:12" ht="17.25" customHeight="1" x14ac:dyDescent="0.2">
      <c r="K2996" s="88"/>
      <c r="L2996" s="88"/>
    </row>
    <row r="2997" spans="11:12" ht="17.25" customHeight="1" x14ac:dyDescent="0.2">
      <c r="K2997" s="88"/>
      <c r="L2997" s="88"/>
    </row>
    <row r="2998" spans="11:12" ht="17.25" customHeight="1" x14ac:dyDescent="0.2">
      <c r="K2998" s="88"/>
      <c r="L2998" s="88"/>
    </row>
    <row r="2999" spans="11:12" ht="17.25" customHeight="1" x14ac:dyDescent="0.2">
      <c r="K2999" s="88"/>
      <c r="L2999" s="88"/>
    </row>
    <row r="3000" spans="11:12" ht="17.25" customHeight="1" x14ac:dyDescent="0.2">
      <c r="K3000" s="88"/>
      <c r="L3000" s="88"/>
    </row>
    <row r="3001" spans="11:12" ht="17.25" customHeight="1" x14ac:dyDescent="0.2">
      <c r="K3001" s="88"/>
      <c r="L3001" s="88"/>
    </row>
    <row r="3002" spans="11:12" ht="17.25" customHeight="1" x14ac:dyDescent="0.2">
      <c r="K3002" s="88"/>
      <c r="L3002" s="88"/>
    </row>
    <row r="3003" spans="11:12" ht="17.25" customHeight="1" x14ac:dyDescent="0.2">
      <c r="K3003" s="88"/>
      <c r="L3003" s="88"/>
    </row>
    <row r="3004" spans="11:12" ht="17.25" customHeight="1" x14ac:dyDescent="0.2">
      <c r="K3004" s="88"/>
      <c r="L3004" s="88"/>
    </row>
    <row r="3005" spans="11:12" ht="17.25" customHeight="1" x14ac:dyDescent="0.2">
      <c r="K3005" s="88"/>
      <c r="L3005" s="88"/>
    </row>
    <row r="3006" spans="11:12" ht="17.25" customHeight="1" x14ac:dyDescent="0.2">
      <c r="K3006" s="88"/>
      <c r="L3006" s="88"/>
    </row>
    <row r="3007" spans="11:12" ht="17.25" customHeight="1" x14ac:dyDescent="0.2">
      <c r="K3007" s="88"/>
      <c r="L3007" s="88"/>
    </row>
    <row r="3008" spans="11:12" ht="17.25" customHeight="1" x14ac:dyDescent="0.2">
      <c r="K3008" s="88"/>
      <c r="L3008" s="88"/>
    </row>
    <row r="3009" spans="11:12" ht="17.25" customHeight="1" x14ac:dyDescent="0.2">
      <c r="K3009" s="88"/>
      <c r="L3009" s="88"/>
    </row>
    <row r="3010" spans="11:12" ht="17.25" customHeight="1" x14ac:dyDescent="0.2">
      <c r="K3010" s="88"/>
      <c r="L3010" s="88"/>
    </row>
    <row r="3011" spans="11:12" ht="17.25" customHeight="1" x14ac:dyDescent="0.2">
      <c r="K3011" s="88"/>
      <c r="L3011" s="88"/>
    </row>
    <row r="3012" spans="11:12" ht="17.25" customHeight="1" x14ac:dyDescent="0.2">
      <c r="K3012" s="88"/>
      <c r="L3012" s="88"/>
    </row>
    <row r="3013" spans="11:12" ht="17.25" customHeight="1" x14ac:dyDescent="0.2">
      <c r="K3013" s="88"/>
      <c r="L3013" s="88"/>
    </row>
    <row r="3014" spans="11:12" ht="17.25" customHeight="1" x14ac:dyDescent="0.2">
      <c r="K3014" s="88"/>
      <c r="L3014" s="88"/>
    </row>
    <row r="3015" spans="11:12" ht="17.25" customHeight="1" x14ac:dyDescent="0.2">
      <c r="K3015" s="88"/>
      <c r="L3015" s="88"/>
    </row>
    <row r="3016" spans="11:12" ht="17.25" customHeight="1" x14ac:dyDescent="0.2">
      <c r="K3016" s="88"/>
      <c r="L3016" s="88"/>
    </row>
    <row r="3017" spans="11:12" ht="17.25" customHeight="1" x14ac:dyDescent="0.2">
      <c r="K3017" s="88"/>
      <c r="L3017" s="88"/>
    </row>
    <row r="3018" spans="11:12" ht="17.25" customHeight="1" x14ac:dyDescent="0.2">
      <c r="K3018" s="88"/>
      <c r="L3018" s="88"/>
    </row>
    <row r="3019" spans="11:12" ht="17.25" customHeight="1" x14ac:dyDescent="0.2">
      <c r="K3019" s="88"/>
      <c r="L3019" s="88"/>
    </row>
    <row r="3020" spans="11:12" ht="17.25" customHeight="1" x14ac:dyDescent="0.2">
      <c r="K3020" s="88"/>
      <c r="L3020" s="88"/>
    </row>
    <row r="3021" spans="11:12" ht="17.25" customHeight="1" x14ac:dyDescent="0.2">
      <c r="K3021" s="88"/>
      <c r="L3021" s="88"/>
    </row>
    <row r="3022" spans="11:12" ht="17.25" customHeight="1" x14ac:dyDescent="0.2">
      <c r="K3022" s="88"/>
      <c r="L3022" s="88"/>
    </row>
    <row r="3023" spans="11:12" ht="17.25" customHeight="1" x14ac:dyDescent="0.2">
      <c r="K3023" s="88"/>
      <c r="L3023" s="88"/>
    </row>
    <row r="3024" spans="11:12" ht="17.25" customHeight="1" x14ac:dyDescent="0.2">
      <c r="K3024" s="88"/>
      <c r="L3024" s="88"/>
    </row>
    <row r="3025" spans="11:12" ht="17.25" customHeight="1" x14ac:dyDescent="0.2">
      <c r="K3025" s="88"/>
      <c r="L3025" s="88"/>
    </row>
    <row r="3026" spans="11:12" ht="17.25" customHeight="1" x14ac:dyDescent="0.2">
      <c r="K3026" s="88"/>
      <c r="L3026" s="88"/>
    </row>
    <row r="3027" spans="11:12" ht="17.25" customHeight="1" x14ac:dyDescent="0.2">
      <c r="K3027" s="88"/>
      <c r="L3027" s="88"/>
    </row>
    <row r="3028" spans="11:12" ht="17.25" customHeight="1" x14ac:dyDescent="0.2">
      <c r="K3028" s="88"/>
      <c r="L3028" s="88"/>
    </row>
    <row r="3029" spans="11:12" ht="17.25" customHeight="1" x14ac:dyDescent="0.2">
      <c r="K3029" s="88"/>
      <c r="L3029" s="88"/>
    </row>
    <row r="3030" spans="11:12" ht="17.25" customHeight="1" x14ac:dyDescent="0.2">
      <c r="K3030" s="88"/>
      <c r="L3030" s="88"/>
    </row>
    <row r="3031" spans="11:12" ht="17.25" customHeight="1" x14ac:dyDescent="0.2">
      <c r="K3031" s="88"/>
      <c r="L3031" s="88"/>
    </row>
    <row r="3032" spans="11:12" ht="17.25" customHeight="1" x14ac:dyDescent="0.2">
      <c r="K3032" s="88"/>
      <c r="L3032" s="88"/>
    </row>
    <row r="3033" spans="11:12" ht="17.25" customHeight="1" x14ac:dyDescent="0.2">
      <c r="K3033" s="88"/>
      <c r="L3033" s="88"/>
    </row>
    <row r="3034" spans="11:12" ht="17.25" customHeight="1" x14ac:dyDescent="0.2">
      <c r="K3034" s="88"/>
      <c r="L3034" s="88"/>
    </row>
    <row r="3035" spans="11:12" ht="17.25" customHeight="1" x14ac:dyDescent="0.2">
      <c r="K3035" s="88"/>
      <c r="L3035" s="88"/>
    </row>
    <row r="3036" spans="11:12" ht="17.25" customHeight="1" x14ac:dyDescent="0.2">
      <c r="K3036" s="88"/>
      <c r="L3036" s="88"/>
    </row>
    <row r="3037" spans="11:12" ht="17.25" customHeight="1" x14ac:dyDescent="0.2">
      <c r="K3037" s="88"/>
      <c r="L3037" s="88"/>
    </row>
    <row r="3038" spans="11:12" ht="17.25" customHeight="1" x14ac:dyDescent="0.2">
      <c r="K3038" s="88"/>
      <c r="L3038" s="88"/>
    </row>
    <row r="3039" spans="11:12" ht="17.25" customHeight="1" x14ac:dyDescent="0.2">
      <c r="K3039" s="88"/>
      <c r="L3039" s="88"/>
    </row>
    <row r="3040" spans="11:12" ht="17.25" customHeight="1" x14ac:dyDescent="0.2">
      <c r="K3040" s="88"/>
      <c r="L3040" s="88"/>
    </row>
    <row r="3041" spans="11:12" ht="17.25" customHeight="1" x14ac:dyDescent="0.2">
      <c r="K3041" s="88"/>
      <c r="L3041" s="88"/>
    </row>
    <row r="3042" spans="11:12" ht="17.25" customHeight="1" x14ac:dyDescent="0.2">
      <c r="K3042" s="88"/>
      <c r="L3042" s="88"/>
    </row>
    <row r="3043" spans="11:12" ht="17.25" customHeight="1" x14ac:dyDescent="0.2">
      <c r="K3043" s="88"/>
      <c r="L3043" s="88"/>
    </row>
    <row r="3044" spans="11:12" ht="17.25" customHeight="1" x14ac:dyDescent="0.2">
      <c r="K3044" s="88"/>
      <c r="L3044" s="88"/>
    </row>
    <row r="3045" spans="11:12" ht="17.25" customHeight="1" x14ac:dyDescent="0.2">
      <c r="K3045" s="88"/>
      <c r="L3045" s="88"/>
    </row>
    <row r="3046" spans="11:12" ht="17.25" customHeight="1" x14ac:dyDescent="0.2">
      <c r="K3046" s="88"/>
      <c r="L3046" s="88"/>
    </row>
    <row r="3047" spans="11:12" ht="17.25" customHeight="1" x14ac:dyDescent="0.2">
      <c r="K3047" s="88"/>
      <c r="L3047" s="88"/>
    </row>
    <row r="3048" spans="11:12" ht="17.25" customHeight="1" x14ac:dyDescent="0.2">
      <c r="K3048" s="88"/>
      <c r="L3048" s="88"/>
    </row>
    <row r="3049" spans="11:12" ht="17.25" customHeight="1" x14ac:dyDescent="0.2">
      <c r="K3049" s="88"/>
      <c r="L3049" s="88"/>
    </row>
    <row r="3050" spans="11:12" ht="17.25" customHeight="1" x14ac:dyDescent="0.2">
      <c r="K3050" s="88"/>
      <c r="L3050" s="88"/>
    </row>
    <row r="3051" spans="11:12" ht="17.25" customHeight="1" x14ac:dyDescent="0.2">
      <c r="K3051" s="88"/>
      <c r="L3051" s="88"/>
    </row>
    <row r="3052" spans="11:12" ht="17.25" customHeight="1" x14ac:dyDescent="0.2">
      <c r="K3052" s="88"/>
      <c r="L3052" s="88"/>
    </row>
    <row r="3053" spans="11:12" ht="17.25" customHeight="1" x14ac:dyDescent="0.2">
      <c r="K3053" s="88"/>
      <c r="L3053" s="88"/>
    </row>
    <row r="3054" spans="11:12" ht="17.25" customHeight="1" x14ac:dyDescent="0.2">
      <c r="K3054" s="88"/>
      <c r="L3054" s="88"/>
    </row>
    <row r="3055" spans="11:12" ht="17.25" customHeight="1" x14ac:dyDescent="0.2">
      <c r="K3055" s="88"/>
      <c r="L3055" s="88"/>
    </row>
    <row r="3056" spans="11:12" ht="17.25" customHeight="1" x14ac:dyDescent="0.2">
      <c r="K3056" s="88"/>
      <c r="L3056" s="88"/>
    </row>
    <row r="3057" spans="11:12" ht="17.25" customHeight="1" x14ac:dyDescent="0.2">
      <c r="K3057" s="88"/>
      <c r="L3057" s="88"/>
    </row>
    <row r="3058" spans="11:12" ht="17.25" customHeight="1" x14ac:dyDescent="0.2">
      <c r="K3058" s="88"/>
      <c r="L3058" s="88"/>
    </row>
    <row r="3059" spans="11:12" ht="17.25" customHeight="1" x14ac:dyDescent="0.2">
      <c r="K3059" s="88"/>
      <c r="L3059" s="88"/>
    </row>
    <row r="3060" spans="11:12" ht="17.25" customHeight="1" x14ac:dyDescent="0.2">
      <c r="K3060" s="88"/>
      <c r="L3060" s="88"/>
    </row>
    <row r="3061" spans="11:12" ht="17.25" customHeight="1" x14ac:dyDescent="0.2">
      <c r="K3061" s="88"/>
      <c r="L3061" s="88"/>
    </row>
    <row r="3062" spans="11:12" ht="17.25" customHeight="1" x14ac:dyDescent="0.2">
      <c r="K3062" s="88"/>
      <c r="L3062" s="88"/>
    </row>
    <row r="3063" spans="11:12" ht="17.25" customHeight="1" x14ac:dyDescent="0.2">
      <c r="K3063" s="88"/>
      <c r="L3063" s="88"/>
    </row>
    <row r="3064" spans="11:12" ht="17.25" customHeight="1" x14ac:dyDescent="0.2">
      <c r="K3064" s="88"/>
      <c r="L3064" s="88"/>
    </row>
    <row r="3065" spans="11:12" ht="17.25" customHeight="1" x14ac:dyDescent="0.2">
      <c r="K3065" s="88"/>
      <c r="L3065" s="88"/>
    </row>
    <row r="3066" spans="11:12" ht="17.25" customHeight="1" x14ac:dyDescent="0.2">
      <c r="K3066" s="88"/>
      <c r="L3066" s="88"/>
    </row>
    <row r="3067" spans="11:12" ht="17.25" customHeight="1" x14ac:dyDescent="0.2">
      <c r="K3067" s="88"/>
      <c r="L3067" s="88"/>
    </row>
    <row r="3068" spans="11:12" ht="17.25" customHeight="1" x14ac:dyDescent="0.2">
      <c r="K3068" s="88"/>
      <c r="L3068" s="88"/>
    </row>
    <row r="3069" spans="11:12" ht="17.25" customHeight="1" x14ac:dyDescent="0.2">
      <c r="K3069" s="88"/>
      <c r="L3069" s="88"/>
    </row>
    <row r="3070" spans="11:12" ht="17.25" customHeight="1" x14ac:dyDescent="0.2">
      <c r="K3070" s="88"/>
      <c r="L3070" s="88"/>
    </row>
    <row r="3071" spans="11:12" ht="17.25" customHeight="1" x14ac:dyDescent="0.2">
      <c r="K3071" s="88"/>
      <c r="L3071" s="88"/>
    </row>
    <row r="3072" spans="11:12" ht="17.25" customHeight="1" x14ac:dyDescent="0.2">
      <c r="K3072" s="88"/>
      <c r="L3072" s="88"/>
    </row>
    <row r="3073" spans="11:12" ht="17.25" customHeight="1" x14ac:dyDescent="0.2">
      <c r="K3073" s="88"/>
      <c r="L3073" s="88"/>
    </row>
    <row r="3074" spans="11:12" ht="17.25" customHeight="1" x14ac:dyDescent="0.2">
      <c r="K3074" s="88"/>
      <c r="L3074" s="88"/>
    </row>
    <row r="3075" spans="11:12" ht="17.25" customHeight="1" x14ac:dyDescent="0.2">
      <c r="K3075" s="88"/>
      <c r="L3075" s="88"/>
    </row>
    <row r="3076" spans="11:12" ht="17.25" customHeight="1" x14ac:dyDescent="0.2">
      <c r="K3076" s="88"/>
      <c r="L3076" s="88"/>
    </row>
    <row r="3077" spans="11:12" ht="17.25" customHeight="1" x14ac:dyDescent="0.2">
      <c r="K3077" s="88"/>
      <c r="L3077" s="88"/>
    </row>
    <row r="3078" spans="11:12" ht="17.25" customHeight="1" x14ac:dyDescent="0.2">
      <c r="K3078" s="88"/>
      <c r="L3078" s="88"/>
    </row>
    <row r="3079" spans="11:12" ht="17.25" customHeight="1" x14ac:dyDescent="0.2">
      <c r="K3079" s="88"/>
      <c r="L3079" s="88"/>
    </row>
    <row r="3080" spans="11:12" ht="17.25" customHeight="1" x14ac:dyDescent="0.2">
      <c r="K3080" s="88"/>
      <c r="L3080" s="88"/>
    </row>
    <row r="3081" spans="11:12" ht="17.25" customHeight="1" x14ac:dyDescent="0.2">
      <c r="K3081" s="88"/>
      <c r="L3081" s="88"/>
    </row>
    <row r="3082" spans="11:12" ht="17.25" customHeight="1" x14ac:dyDescent="0.2">
      <c r="K3082" s="88"/>
      <c r="L3082" s="88"/>
    </row>
    <row r="3083" spans="11:12" ht="17.25" customHeight="1" x14ac:dyDescent="0.2">
      <c r="K3083" s="88"/>
      <c r="L3083" s="88"/>
    </row>
    <row r="3084" spans="11:12" ht="17.25" customHeight="1" x14ac:dyDescent="0.2">
      <c r="K3084" s="88"/>
      <c r="L3084" s="88"/>
    </row>
    <row r="3085" spans="11:12" ht="17.25" customHeight="1" x14ac:dyDescent="0.2">
      <c r="K3085" s="88"/>
      <c r="L3085" s="88"/>
    </row>
    <row r="3086" spans="11:12" ht="17.25" customHeight="1" x14ac:dyDescent="0.2">
      <c r="K3086" s="88"/>
      <c r="L3086" s="88"/>
    </row>
    <row r="3087" spans="11:12" ht="17.25" customHeight="1" x14ac:dyDescent="0.2">
      <c r="K3087" s="88"/>
      <c r="L3087" s="88"/>
    </row>
    <row r="3088" spans="11:12" ht="17.25" customHeight="1" x14ac:dyDescent="0.2">
      <c r="K3088" s="88"/>
      <c r="L3088" s="88"/>
    </row>
    <row r="3089" spans="11:12" ht="17.25" customHeight="1" x14ac:dyDescent="0.2">
      <c r="K3089" s="88"/>
      <c r="L3089" s="88"/>
    </row>
    <row r="3090" spans="11:12" ht="17.25" customHeight="1" x14ac:dyDescent="0.2">
      <c r="K3090" s="88"/>
      <c r="L3090" s="88"/>
    </row>
    <row r="3091" spans="11:12" ht="17.25" customHeight="1" x14ac:dyDescent="0.2">
      <c r="K3091" s="88"/>
      <c r="L3091" s="88"/>
    </row>
    <row r="3092" spans="11:12" ht="17.25" customHeight="1" x14ac:dyDescent="0.2">
      <c r="K3092" s="88"/>
      <c r="L3092" s="88"/>
    </row>
    <row r="3093" spans="11:12" ht="17.25" customHeight="1" x14ac:dyDescent="0.2">
      <c r="K3093" s="88"/>
      <c r="L3093" s="88"/>
    </row>
    <row r="3094" spans="11:12" ht="17.25" customHeight="1" x14ac:dyDescent="0.2">
      <c r="K3094" s="88"/>
      <c r="L3094" s="88"/>
    </row>
    <row r="3095" spans="11:12" ht="17.25" customHeight="1" x14ac:dyDescent="0.2">
      <c r="K3095" s="88"/>
      <c r="L3095" s="88"/>
    </row>
    <row r="3096" spans="11:12" ht="17.25" customHeight="1" x14ac:dyDescent="0.2">
      <c r="K3096" s="88"/>
      <c r="L3096" s="88"/>
    </row>
    <row r="3097" spans="11:12" ht="17.25" customHeight="1" x14ac:dyDescent="0.2">
      <c r="K3097" s="88"/>
      <c r="L3097" s="88"/>
    </row>
    <row r="3098" spans="11:12" ht="17.25" customHeight="1" x14ac:dyDescent="0.2">
      <c r="K3098" s="88"/>
      <c r="L3098" s="88"/>
    </row>
    <row r="3099" spans="11:12" ht="17.25" customHeight="1" x14ac:dyDescent="0.2">
      <c r="K3099" s="88"/>
      <c r="L3099" s="88"/>
    </row>
    <row r="3100" spans="11:12" ht="17.25" customHeight="1" x14ac:dyDescent="0.2">
      <c r="K3100" s="88"/>
      <c r="L3100" s="88"/>
    </row>
    <row r="3101" spans="11:12" ht="17.25" customHeight="1" x14ac:dyDescent="0.2">
      <c r="K3101" s="88"/>
      <c r="L3101" s="88"/>
    </row>
    <row r="3102" spans="11:12" ht="17.25" customHeight="1" x14ac:dyDescent="0.2">
      <c r="K3102" s="88"/>
      <c r="L3102" s="88"/>
    </row>
    <row r="3103" spans="11:12" ht="17.25" customHeight="1" x14ac:dyDescent="0.2">
      <c r="K3103" s="88"/>
      <c r="L3103" s="88"/>
    </row>
    <row r="3104" spans="11:12" ht="17.25" customHeight="1" x14ac:dyDescent="0.2">
      <c r="K3104" s="88"/>
      <c r="L3104" s="88"/>
    </row>
    <row r="3105" spans="11:12" ht="17.25" customHeight="1" x14ac:dyDescent="0.2">
      <c r="K3105" s="88"/>
      <c r="L3105" s="88"/>
    </row>
    <row r="3106" spans="11:12" ht="17.25" customHeight="1" x14ac:dyDescent="0.2">
      <c r="K3106" s="88"/>
      <c r="L3106" s="88"/>
    </row>
    <row r="3107" spans="11:12" ht="17.25" customHeight="1" x14ac:dyDescent="0.2">
      <c r="K3107" s="88"/>
      <c r="L3107" s="88"/>
    </row>
    <row r="3108" spans="11:12" ht="17.25" customHeight="1" x14ac:dyDescent="0.2">
      <c r="K3108" s="88"/>
      <c r="L3108" s="88"/>
    </row>
    <row r="3109" spans="11:12" ht="17.25" customHeight="1" x14ac:dyDescent="0.2">
      <c r="K3109" s="88"/>
      <c r="L3109" s="88"/>
    </row>
    <row r="3110" spans="11:12" ht="17.25" customHeight="1" x14ac:dyDescent="0.2">
      <c r="K3110" s="88"/>
      <c r="L3110" s="88"/>
    </row>
    <row r="3111" spans="11:12" ht="17.25" customHeight="1" x14ac:dyDescent="0.2">
      <c r="K3111" s="88"/>
      <c r="L3111" s="88"/>
    </row>
    <row r="3112" spans="11:12" ht="17.25" customHeight="1" x14ac:dyDescent="0.2">
      <c r="K3112" s="88"/>
      <c r="L3112" s="88"/>
    </row>
    <row r="3113" spans="11:12" ht="17.25" customHeight="1" x14ac:dyDescent="0.2">
      <c r="K3113" s="88"/>
      <c r="L3113" s="88"/>
    </row>
    <row r="3114" spans="11:12" ht="17.25" customHeight="1" x14ac:dyDescent="0.2">
      <c r="K3114" s="88"/>
      <c r="L3114" s="88"/>
    </row>
    <row r="3115" spans="11:12" ht="17.25" customHeight="1" x14ac:dyDescent="0.2">
      <c r="K3115" s="88"/>
      <c r="L3115" s="88"/>
    </row>
    <row r="3116" spans="11:12" ht="17.25" customHeight="1" x14ac:dyDescent="0.2">
      <c r="K3116" s="88"/>
      <c r="L3116" s="88"/>
    </row>
    <row r="3117" spans="11:12" ht="17.25" customHeight="1" x14ac:dyDescent="0.2">
      <c r="K3117" s="88"/>
      <c r="L3117" s="88"/>
    </row>
    <row r="3118" spans="11:12" ht="17.25" customHeight="1" x14ac:dyDescent="0.2">
      <c r="K3118" s="88"/>
      <c r="L3118" s="88"/>
    </row>
    <row r="3119" spans="11:12" ht="17.25" customHeight="1" x14ac:dyDescent="0.2">
      <c r="K3119" s="88"/>
      <c r="L3119" s="88"/>
    </row>
    <row r="3120" spans="11:12" ht="17.25" customHeight="1" x14ac:dyDescent="0.2">
      <c r="K3120" s="88"/>
      <c r="L3120" s="88"/>
    </row>
    <row r="3121" spans="11:12" ht="17.25" customHeight="1" x14ac:dyDescent="0.2">
      <c r="K3121" s="88"/>
      <c r="L3121" s="88"/>
    </row>
    <row r="3122" spans="11:12" ht="17.25" customHeight="1" x14ac:dyDescent="0.2">
      <c r="K3122" s="88"/>
      <c r="L3122" s="88"/>
    </row>
    <row r="3123" spans="11:12" ht="17.25" customHeight="1" x14ac:dyDescent="0.2">
      <c r="K3123" s="88"/>
      <c r="L3123" s="88"/>
    </row>
    <row r="3124" spans="11:12" ht="17.25" customHeight="1" x14ac:dyDescent="0.2">
      <c r="K3124" s="88"/>
      <c r="L3124" s="88"/>
    </row>
    <row r="3125" spans="11:12" ht="17.25" customHeight="1" x14ac:dyDescent="0.2">
      <c r="K3125" s="88"/>
      <c r="L3125" s="88"/>
    </row>
    <row r="3126" spans="11:12" ht="17.25" customHeight="1" x14ac:dyDescent="0.2">
      <c r="K3126" s="88"/>
      <c r="L3126" s="88"/>
    </row>
    <row r="3127" spans="11:12" ht="17.25" customHeight="1" x14ac:dyDescent="0.2">
      <c r="K3127" s="88"/>
      <c r="L3127" s="88"/>
    </row>
    <row r="3128" spans="11:12" ht="17.25" customHeight="1" x14ac:dyDescent="0.2">
      <c r="K3128" s="88"/>
      <c r="L3128" s="88"/>
    </row>
    <row r="3129" spans="11:12" ht="17.25" customHeight="1" x14ac:dyDescent="0.2">
      <c r="K3129" s="88"/>
      <c r="L3129" s="88"/>
    </row>
    <row r="3130" spans="11:12" ht="17.25" customHeight="1" x14ac:dyDescent="0.2">
      <c r="K3130" s="88"/>
      <c r="L3130" s="88"/>
    </row>
    <row r="3131" spans="11:12" ht="17.25" customHeight="1" x14ac:dyDescent="0.2">
      <c r="K3131" s="88"/>
      <c r="L3131" s="88"/>
    </row>
    <row r="3132" spans="11:12" ht="17.25" customHeight="1" x14ac:dyDescent="0.2">
      <c r="K3132" s="88"/>
      <c r="L3132" s="88"/>
    </row>
    <row r="3133" spans="11:12" ht="17.25" customHeight="1" x14ac:dyDescent="0.2">
      <c r="K3133" s="88"/>
      <c r="L3133" s="88"/>
    </row>
    <row r="3134" spans="11:12" ht="17.25" customHeight="1" x14ac:dyDescent="0.2">
      <c r="K3134" s="88"/>
      <c r="L3134" s="88"/>
    </row>
    <row r="3135" spans="11:12" ht="17.25" customHeight="1" x14ac:dyDescent="0.2">
      <c r="K3135" s="88"/>
      <c r="L3135" s="88"/>
    </row>
    <row r="3136" spans="11:12" ht="17.25" customHeight="1" x14ac:dyDescent="0.2">
      <c r="K3136" s="88"/>
      <c r="L3136" s="88"/>
    </row>
    <row r="3137" spans="11:12" ht="17.25" customHeight="1" x14ac:dyDescent="0.2">
      <c r="K3137" s="88"/>
      <c r="L3137" s="88"/>
    </row>
    <row r="3138" spans="11:12" ht="17.25" customHeight="1" x14ac:dyDescent="0.2">
      <c r="K3138" s="88"/>
      <c r="L3138" s="88"/>
    </row>
    <row r="3139" spans="11:12" ht="17.25" customHeight="1" x14ac:dyDescent="0.2">
      <c r="K3139" s="88"/>
      <c r="L3139" s="88"/>
    </row>
    <row r="3140" spans="11:12" ht="17.25" customHeight="1" x14ac:dyDescent="0.2">
      <c r="K3140" s="88"/>
      <c r="L3140" s="88"/>
    </row>
    <row r="3141" spans="11:12" ht="17.25" customHeight="1" x14ac:dyDescent="0.2">
      <c r="K3141" s="88"/>
      <c r="L3141" s="88"/>
    </row>
    <row r="3142" spans="11:12" ht="17.25" customHeight="1" x14ac:dyDescent="0.2">
      <c r="K3142" s="88"/>
      <c r="L3142" s="88"/>
    </row>
    <row r="3143" spans="11:12" ht="17.25" customHeight="1" x14ac:dyDescent="0.2">
      <c r="K3143" s="88"/>
      <c r="L3143" s="88"/>
    </row>
    <row r="3144" spans="11:12" ht="17.25" customHeight="1" x14ac:dyDescent="0.2">
      <c r="K3144" s="88"/>
      <c r="L3144" s="88"/>
    </row>
    <row r="3145" spans="11:12" ht="17.25" customHeight="1" x14ac:dyDescent="0.2">
      <c r="K3145" s="88"/>
      <c r="L3145" s="88"/>
    </row>
    <row r="3146" spans="11:12" ht="17.25" customHeight="1" x14ac:dyDescent="0.2">
      <c r="K3146" s="88"/>
      <c r="L3146" s="88"/>
    </row>
    <row r="3147" spans="11:12" ht="17.25" customHeight="1" x14ac:dyDescent="0.2">
      <c r="K3147" s="88"/>
      <c r="L3147" s="88"/>
    </row>
    <row r="3148" spans="11:12" ht="17.25" customHeight="1" x14ac:dyDescent="0.2">
      <c r="K3148" s="88"/>
      <c r="L3148" s="88"/>
    </row>
    <row r="3149" spans="11:12" ht="17.25" customHeight="1" x14ac:dyDescent="0.2">
      <c r="K3149" s="88"/>
      <c r="L3149" s="88"/>
    </row>
    <row r="3150" spans="11:12" ht="17.25" customHeight="1" x14ac:dyDescent="0.2">
      <c r="K3150" s="88"/>
      <c r="L3150" s="88"/>
    </row>
    <row r="3151" spans="11:12" ht="17.25" customHeight="1" x14ac:dyDescent="0.2">
      <c r="K3151" s="88"/>
      <c r="L3151" s="88"/>
    </row>
    <row r="3152" spans="11:12" ht="17.25" customHeight="1" x14ac:dyDescent="0.2">
      <c r="K3152" s="88"/>
      <c r="L3152" s="88"/>
    </row>
    <row r="3153" spans="11:12" ht="17.25" customHeight="1" x14ac:dyDescent="0.2">
      <c r="K3153" s="88"/>
      <c r="L3153" s="88"/>
    </row>
    <row r="3154" spans="11:12" ht="17.25" customHeight="1" x14ac:dyDescent="0.2">
      <c r="K3154" s="88"/>
      <c r="L3154" s="88"/>
    </row>
    <row r="3155" spans="11:12" ht="17.25" customHeight="1" x14ac:dyDescent="0.2">
      <c r="K3155" s="88"/>
      <c r="L3155" s="88"/>
    </row>
    <row r="3156" spans="11:12" ht="17.25" customHeight="1" x14ac:dyDescent="0.2">
      <c r="K3156" s="88"/>
      <c r="L3156" s="88"/>
    </row>
    <row r="3157" spans="11:12" ht="17.25" customHeight="1" x14ac:dyDescent="0.2">
      <c r="K3157" s="88"/>
      <c r="L3157" s="88"/>
    </row>
    <row r="3158" spans="11:12" ht="17.25" customHeight="1" x14ac:dyDescent="0.2">
      <c r="K3158" s="88"/>
      <c r="L3158" s="88"/>
    </row>
    <row r="3159" spans="11:12" ht="17.25" customHeight="1" x14ac:dyDescent="0.2">
      <c r="K3159" s="88"/>
      <c r="L3159" s="88"/>
    </row>
    <row r="3160" spans="11:12" ht="17.25" customHeight="1" x14ac:dyDescent="0.2">
      <c r="K3160" s="88"/>
      <c r="L3160" s="88"/>
    </row>
    <row r="3161" spans="11:12" ht="17.25" customHeight="1" x14ac:dyDescent="0.2">
      <c r="K3161" s="88"/>
      <c r="L3161" s="88"/>
    </row>
    <row r="3162" spans="11:12" ht="17.25" customHeight="1" x14ac:dyDescent="0.2">
      <c r="K3162" s="88"/>
      <c r="L3162" s="88"/>
    </row>
    <row r="3163" spans="11:12" ht="17.25" customHeight="1" x14ac:dyDescent="0.2">
      <c r="K3163" s="88"/>
      <c r="L3163" s="88"/>
    </row>
    <row r="3164" spans="11:12" ht="17.25" customHeight="1" x14ac:dyDescent="0.2">
      <c r="K3164" s="88"/>
      <c r="L3164" s="88"/>
    </row>
    <row r="3165" spans="11:12" ht="17.25" customHeight="1" x14ac:dyDescent="0.2">
      <c r="K3165" s="88"/>
      <c r="L3165" s="88"/>
    </row>
    <row r="3166" spans="11:12" ht="17.25" customHeight="1" x14ac:dyDescent="0.2">
      <c r="K3166" s="88"/>
      <c r="L3166" s="88"/>
    </row>
    <row r="3167" spans="11:12" ht="17.25" customHeight="1" x14ac:dyDescent="0.2">
      <c r="K3167" s="88"/>
      <c r="L3167" s="88"/>
    </row>
    <row r="3168" spans="11:12" ht="17.25" customHeight="1" x14ac:dyDescent="0.2">
      <c r="K3168" s="88"/>
      <c r="L3168" s="88"/>
    </row>
    <row r="3169" spans="11:12" ht="17.25" customHeight="1" x14ac:dyDescent="0.2">
      <c r="K3169" s="88"/>
      <c r="L3169" s="88"/>
    </row>
    <row r="3170" spans="11:12" ht="17.25" customHeight="1" x14ac:dyDescent="0.2">
      <c r="K3170" s="88"/>
      <c r="L3170" s="88"/>
    </row>
    <row r="3171" spans="11:12" ht="17.25" customHeight="1" x14ac:dyDescent="0.2">
      <c r="K3171" s="88"/>
      <c r="L3171" s="88"/>
    </row>
    <row r="3172" spans="11:12" ht="17.25" customHeight="1" x14ac:dyDescent="0.2">
      <c r="K3172" s="88"/>
      <c r="L3172" s="88"/>
    </row>
    <row r="3173" spans="11:12" ht="17.25" customHeight="1" x14ac:dyDescent="0.2">
      <c r="K3173" s="88"/>
      <c r="L3173" s="88"/>
    </row>
    <row r="3174" spans="11:12" ht="17.25" customHeight="1" x14ac:dyDescent="0.2">
      <c r="K3174" s="88"/>
      <c r="L3174" s="88"/>
    </row>
    <row r="3175" spans="11:12" ht="17.25" customHeight="1" x14ac:dyDescent="0.2">
      <c r="K3175" s="88"/>
      <c r="L3175" s="88"/>
    </row>
    <row r="3176" spans="11:12" ht="17.25" customHeight="1" x14ac:dyDescent="0.2">
      <c r="K3176" s="88"/>
      <c r="L3176" s="88"/>
    </row>
    <row r="3177" spans="11:12" ht="17.25" customHeight="1" x14ac:dyDescent="0.2">
      <c r="K3177" s="88"/>
      <c r="L3177" s="88"/>
    </row>
    <row r="3178" spans="11:12" ht="17.25" customHeight="1" x14ac:dyDescent="0.2">
      <c r="K3178" s="88"/>
      <c r="L3178" s="88"/>
    </row>
    <row r="3179" spans="11:12" ht="17.25" customHeight="1" x14ac:dyDescent="0.2">
      <c r="K3179" s="88"/>
      <c r="L3179" s="88"/>
    </row>
    <row r="3180" spans="11:12" ht="17.25" customHeight="1" x14ac:dyDescent="0.2">
      <c r="K3180" s="88"/>
      <c r="L3180" s="88"/>
    </row>
    <row r="3181" spans="11:12" ht="17.25" customHeight="1" x14ac:dyDescent="0.2">
      <c r="K3181" s="88"/>
      <c r="L3181" s="88"/>
    </row>
    <row r="3182" spans="11:12" ht="17.25" customHeight="1" x14ac:dyDescent="0.2">
      <c r="K3182" s="88"/>
      <c r="L3182" s="88"/>
    </row>
    <row r="3183" spans="11:12" ht="17.25" customHeight="1" x14ac:dyDescent="0.2">
      <c r="K3183" s="88"/>
      <c r="L3183" s="88"/>
    </row>
    <row r="3184" spans="11:12" ht="17.25" customHeight="1" x14ac:dyDescent="0.2">
      <c r="K3184" s="88"/>
      <c r="L3184" s="88"/>
    </row>
    <row r="3185" spans="11:12" ht="17.25" customHeight="1" x14ac:dyDescent="0.2">
      <c r="K3185" s="88"/>
      <c r="L3185" s="88"/>
    </row>
    <row r="3186" spans="11:12" ht="17.25" customHeight="1" x14ac:dyDescent="0.2">
      <c r="K3186" s="88"/>
      <c r="L3186" s="88"/>
    </row>
    <row r="3187" spans="11:12" ht="17.25" customHeight="1" x14ac:dyDescent="0.2">
      <c r="K3187" s="88"/>
      <c r="L3187" s="88"/>
    </row>
    <row r="3188" spans="11:12" ht="17.25" customHeight="1" x14ac:dyDescent="0.2">
      <c r="K3188" s="88"/>
      <c r="L3188" s="88"/>
    </row>
    <row r="3189" spans="11:12" ht="17.25" customHeight="1" x14ac:dyDescent="0.2">
      <c r="K3189" s="88"/>
      <c r="L3189" s="88"/>
    </row>
    <row r="3190" spans="11:12" ht="17.25" customHeight="1" x14ac:dyDescent="0.2">
      <c r="K3190" s="88"/>
      <c r="L3190" s="88"/>
    </row>
    <row r="3191" spans="11:12" ht="17.25" customHeight="1" x14ac:dyDescent="0.2">
      <c r="K3191" s="88"/>
      <c r="L3191" s="88"/>
    </row>
    <row r="3192" spans="11:12" ht="17.25" customHeight="1" x14ac:dyDescent="0.2">
      <c r="K3192" s="88"/>
      <c r="L3192" s="88"/>
    </row>
    <row r="3193" spans="11:12" ht="17.25" customHeight="1" x14ac:dyDescent="0.2">
      <c r="K3193" s="88"/>
      <c r="L3193" s="88"/>
    </row>
    <row r="3194" spans="11:12" ht="17.25" customHeight="1" x14ac:dyDescent="0.2">
      <c r="K3194" s="88"/>
      <c r="L3194" s="88"/>
    </row>
    <row r="3195" spans="11:12" ht="17.25" customHeight="1" x14ac:dyDescent="0.2">
      <c r="K3195" s="88"/>
      <c r="L3195" s="88"/>
    </row>
    <row r="3196" spans="11:12" ht="17.25" customHeight="1" x14ac:dyDescent="0.2">
      <c r="K3196" s="88"/>
      <c r="L3196" s="88"/>
    </row>
    <row r="3197" spans="11:12" ht="17.25" customHeight="1" x14ac:dyDescent="0.2">
      <c r="K3197" s="88"/>
      <c r="L3197" s="88"/>
    </row>
    <row r="3198" spans="11:12" ht="17.25" customHeight="1" x14ac:dyDescent="0.2">
      <c r="K3198" s="88"/>
      <c r="L3198" s="88"/>
    </row>
    <row r="3199" spans="11:12" ht="17.25" customHeight="1" x14ac:dyDescent="0.2">
      <c r="K3199" s="88"/>
      <c r="L3199" s="88"/>
    </row>
    <row r="3200" spans="11:12" ht="17.25" customHeight="1" x14ac:dyDescent="0.2">
      <c r="K3200" s="88"/>
      <c r="L3200" s="88"/>
    </row>
    <row r="3201" spans="11:12" ht="17.25" customHeight="1" x14ac:dyDescent="0.2">
      <c r="K3201" s="88"/>
      <c r="L3201" s="88"/>
    </row>
    <row r="3202" spans="11:12" ht="17.25" customHeight="1" x14ac:dyDescent="0.2">
      <c r="K3202" s="88"/>
      <c r="L3202" s="88"/>
    </row>
    <row r="3203" spans="11:12" ht="17.25" customHeight="1" x14ac:dyDescent="0.2">
      <c r="K3203" s="88"/>
      <c r="L3203" s="88"/>
    </row>
    <row r="3204" spans="11:12" ht="17.25" customHeight="1" x14ac:dyDescent="0.2">
      <c r="K3204" s="88"/>
      <c r="L3204" s="88"/>
    </row>
    <row r="3205" spans="11:12" ht="17.25" customHeight="1" x14ac:dyDescent="0.2">
      <c r="K3205" s="88"/>
      <c r="L3205" s="88"/>
    </row>
    <row r="3206" spans="11:12" ht="17.25" customHeight="1" x14ac:dyDescent="0.2">
      <c r="K3206" s="88"/>
      <c r="L3206" s="88"/>
    </row>
    <row r="3207" spans="11:12" ht="17.25" customHeight="1" x14ac:dyDescent="0.2">
      <c r="K3207" s="88"/>
      <c r="L3207" s="88"/>
    </row>
    <row r="3208" spans="11:12" ht="17.25" customHeight="1" x14ac:dyDescent="0.2">
      <c r="K3208" s="88"/>
      <c r="L3208" s="88"/>
    </row>
    <row r="3209" spans="11:12" ht="17.25" customHeight="1" x14ac:dyDescent="0.2">
      <c r="K3209" s="88"/>
      <c r="L3209" s="88"/>
    </row>
    <row r="3210" spans="11:12" ht="17.25" customHeight="1" x14ac:dyDescent="0.2">
      <c r="K3210" s="88"/>
      <c r="L3210" s="88"/>
    </row>
    <row r="3211" spans="11:12" ht="17.25" customHeight="1" x14ac:dyDescent="0.2">
      <c r="K3211" s="88"/>
      <c r="L3211" s="88"/>
    </row>
    <row r="3212" spans="11:12" ht="17.25" customHeight="1" x14ac:dyDescent="0.2">
      <c r="K3212" s="88"/>
      <c r="L3212" s="88"/>
    </row>
    <row r="3213" spans="11:12" ht="17.25" customHeight="1" x14ac:dyDescent="0.2">
      <c r="K3213" s="88"/>
      <c r="L3213" s="88"/>
    </row>
    <row r="3214" spans="11:12" ht="17.25" customHeight="1" x14ac:dyDescent="0.2">
      <c r="K3214" s="88"/>
      <c r="L3214" s="88"/>
    </row>
    <row r="3215" spans="11:12" ht="17.25" customHeight="1" x14ac:dyDescent="0.2">
      <c r="K3215" s="88"/>
      <c r="L3215" s="88"/>
    </row>
    <row r="3216" spans="11:12" ht="17.25" customHeight="1" x14ac:dyDescent="0.2">
      <c r="K3216" s="88"/>
      <c r="L3216" s="88"/>
    </row>
    <row r="3217" spans="11:12" ht="17.25" customHeight="1" x14ac:dyDescent="0.2">
      <c r="K3217" s="88"/>
      <c r="L3217" s="88"/>
    </row>
    <row r="3218" spans="11:12" ht="17.25" customHeight="1" x14ac:dyDescent="0.2">
      <c r="K3218" s="88"/>
      <c r="L3218" s="88"/>
    </row>
    <row r="3219" spans="11:12" ht="17.25" customHeight="1" x14ac:dyDescent="0.2">
      <c r="K3219" s="88"/>
      <c r="L3219" s="88"/>
    </row>
    <row r="3220" spans="11:12" ht="17.25" customHeight="1" x14ac:dyDescent="0.2">
      <c r="K3220" s="88"/>
      <c r="L3220" s="88"/>
    </row>
    <row r="3221" spans="11:12" ht="17.25" customHeight="1" x14ac:dyDescent="0.2">
      <c r="K3221" s="88"/>
      <c r="L3221" s="88"/>
    </row>
    <row r="3222" spans="11:12" ht="17.25" customHeight="1" x14ac:dyDescent="0.2">
      <c r="K3222" s="88"/>
      <c r="L3222" s="88"/>
    </row>
    <row r="3223" spans="11:12" ht="17.25" customHeight="1" x14ac:dyDescent="0.2">
      <c r="K3223" s="88"/>
      <c r="L3223" s="88"/>
    </row>
    <row r="3224" spans="11:12" ht="17.25" customHeight="1" x14ac:dyDescent="0.2">
      <c r="K3224" s="88"/>
      <c r="L3224" s="88"/>
    </row>
    <row r="3225" spans="11:12" ht="17.25" customHeight="1" x14ac:dyDescent="0.2">
      <c r="K3225" s="88"/>
      <c r="L3225" s="88"/>
    </row>
    <row r="3226" spans="11:12" ht="17.25" customHeight="1" x14ac:dyDescent="0.2">
      <c r="K3226" s="88"/>
      <c r="L3226" s="88"/>
    </row>
    <row r="3227" spans="11:12" ht="17.25" customHeight="1" x14ac:dyDescent="0.2">
      <c r="K3227" s="88"/>
      <c r="L3227" s="88"/>
    </row>
    <row r="3228" spans="11:12" ht="17.25" customHeight="1" x14ac:dyDescent="0.2">
      <c r="K3228" s="88"/>
      <c r="L3228" s="88"/>
    </row>
    <row r="3229" spans="11:12" ht="17.25" customHeight="1" x14ac:dyDescent="0.2">
      <c r="K3229" s="88"/>
      <c r="L3229" s="88"/>
    </row>
    <row r="3230" spans="11:12" ht="17.25" customHeight="1" x14ac:dyDescent="0.2">
      <c r="K3230" s="88"/>
      <c r="L3230" s="88"/>
    </row>
    <row r="3231" spans="11:12" ht="17.25" customHeight="1" x14ac:dyDescent="0.2">
      <c r="K3231" s="88"/>
      <c r="L3231" s="88"/>
    </row>
    <row r="3232" spans="11:12" ht="17.25" customHeight="1" x14ac:dyDescent="0.2">
      <c r="K3232" s="88"/>
      <c r="L3232" s="88"/>
    </row>
    <row r="3233" spans="11:12" ht="17.25" customHeight="1" x14ac:dyDescent="0.2">
      <c r="K3233" s="88"/>
      <c r="L3233" s="88"/>
    </row>
    <row r="3234" spans="11:12" ht="17.25" customHeight="1" x14ac:dyDescent="0.2">
      <c r="K3234" s="88"/>
      <c r="L3234" s="88"/>
    </row>
    <row r="3235" spans="11:12" ht="17.25" customHeight="1" x14ac:dyDescent="0.2">
      <c r="K3235" s="88"/>
      <c r="L3235" s="88"/>
    </row>
    <row r="3236" spans="11:12" ht="17.25" customHeight="1" x14ac:dyDescent="0.2">
      <c r="K3236" s="88"/>
      <c r="L3236" s="88"/>
    </row>
    <row r="3237" spans="11:12" ht="17.25" customHeight="1" x14ac:dyDescent="0.2">
      <c r="K3237" s="88"/>
      <c r="L3237" s="88"/>
    </row>
    <row r="3238" spans="11:12" ht="17.25" customHeight="1" x14ac:dyDescent="0.2">
      <c r="K3238" s="88"/>
      <c r="L3238" s="88"/>
    </row>
    <row r="3239" spans="11:12" ht="17.25" customHeight="1" x14ac:dyDescent="0.2">
      <c r="K3239" s="88"/>
      <c r="L3239" s="88"/>
    </row>
    <row r="3240" spans="11:12" ht="17.25" customHeight="1" x14ac:dyDescent="0.2">
      <c r="K3240" s="88"/>
      <c r="L3240" s="88"/>
    </row>
    <row r="3241" spans="11:12" ht="17.25" customHeight="1" x14ac:dyDescent="0.2">
      <c r="K3241" s="88"/>
      <c r="L3241" s="88"/>
    </row>
    <row r="3242" spans="11:12" ht="17.25" customHeight="1" x14ac:dyDescent="0.2">
      <c r="K3242" s="88"/>
      <c r="L3242" s="88"/>
    </row>
    <row r="3243" spans="11:12" ht="17.25" customHeight="1" x14ac:dyDescent="0.2">
      <c r="K3243" s="88"/>
      <c r="L3243" s="88"/>
    </row>
    <row r="3244" spans="11:12" ht="17.25" customHeight="1" x14ac:dyDescent="0.2">
      <c r="K3244" s="88"/>
      <c r="L3244" s="88"/>
    </row>
    <row r="3245" spans="11:12" ht="17.25" customHeight="1" x14ac:dyDescent="0.2">
      <c r="K3245" s="88"/>
      <c r="L3245" s="88"/>
    </row>
    <row r="3246" spans="11:12" ht="17.25" customHeight="1" x14ac:dyDescent="0.2">
      <c r="K3246" s="88"/>
      <c r="L3246" s="88"/>
    </row>
    <row r="3247" spans="11:12" ht="17.25" customHeight="1" x14ac:dyDescent="0.2">
      <c r="K3247" s="88"/>
      <c r="L3247" s="88"/>
    </row>
    <row r="3248" spans="11:12" ht="17.25" customHeight="1" x14ac:dyDescent="0.2">
      <c r="K3248" s="88"/>
      <c r="L3248" s="88"/>
    </row>
    <row r="3249" spans="11:12" ht="17.25" customHeight="1" x14ac:dyDescent="0.2">
      <c r="K3249" s="88"/>
      <c r="L3249" s="88"/>
    </row>
    <row r="3250" spans="11:12" ht="17.25" customHeight="1" x14ac:dyDescent="0.2">
      <c r="K3250" s="88"/>
      <c r="L3250" s="88"/>
    </row>
    <row r="3251" spans="11:12" ht="17.25" customHeight="1" x14ac:dyDescent="0.2">
      <c r="K3251" s="88"/>
      <c r="L3251" s="88"/>
    </row>
    <row r="3252" spans="11:12" ht="17.25" customHeight="1" x14ac:dyDescent="0.2">
      <c r="K3252" s="88"/>
      <c r="L3252" s="88"/>
    </row>
    <row r="3253" spans="11:12" ht="17.25" customHeight="1" x14ac:dyDescent="0.2">
      <c r="K3253" s="88"/>
      <c r="L3253" s="88"/>
    </row>
    <row r="3254" spans="11:12" ht="17.25" customHeight="1" x14ac:dyDescent="0.2">
      <c r="K3254" s="88"/>
      <c r="L3254" s="88"/>
    </row>
    <row r="3255" spans="11:12" ht="17.25" customHeight="1" x14ac:dyDescent="0.2">
      <c r="K3255" s="88"/>
      <c r="L3255" s="88"/>
    </row>
    <row r="3256" spans="11:12" ht="17.25" customHeight="1" x14ac:dyDescent="0.2">
      <c r="K3256" s="88"/>
      <c r="L3256" s="88"/>
    </row>
    <row r="3257" spans="11:12" ht="17.25" customHeight="1" x14ac:dyDescent="0.2">
      <c r="K3257" s="88"/>
      <c r="L3257" s="88"/>
    </row>
    <row r="3258" spans="11:12" ht="17.25" customHeight="1" x14ac:dyDescent="0.2">
      <c r="K3258" s="88"/>
      <c r="L3258" s="88"/>
    </row>
    <row r="3259" spans="11:12" ht="17.25" customHeight="1" x14ac:dyDescent="0.2">
      <c r="K3259" s="88"/>
      <c r="L3259" s="88"/>
    </row>
    <row r="3260" spans="11:12" ht="17.25" customHeight="1" x14ac:dyDescent="0.2">
      <c r="K3260" s="88"/>
      <c r="L3260" s="88"/>
    </row>
    <row r="3261" spans="11:12" ht="17.25" customHeight="1" x14ac:dyDescent="0.2">
      <c r="K3261" s="88"/>
      <c r="L3261" s="88"/>
    </row>
    <row r="3262" spans="11:12" ht="17.25" customHeight="1" x14ac:dyDescent="0.2">
      <c r="K3262" s="88"/>
      <c r="L3262" s="88"/>
    </row>
    <row r="3263" spans="11:12" ht="17.25" customHeight="1" x14ac:dyDescent="0.2">
      <c r="K3263" s="88"/>
      <c r="L3263" s="88"/>
    </row>
    <row r="3264" spans="11:12" ht="17.25" customHeight="1" x14ac:dyDescent="0.2">
      <c r="K3264" s="88"/>
      <c r="L3264" s="88"/>
    </row>
    <row r="3265" spans="11:12" ht="17.25" customHeight="1" x14ac:dyDescent="0.2">
      <c r="K3265" s="88"/>
      <c r="L3265" s="88"/>
    </row>
    <row r="3266" spans="11:12" ht="17.25" customHeight="1" x14ac:dyDescent="0.2">
      <c r="K3266" s="88"/>
      <c r="L3266" s="88"/>
    </row>
    <row r="3267" spans="11:12" ht="17.25" customHeight="1" x14ac:dyDescent="0.2">
      <c r="K3267" s="88"/>
      <c r="L3267" s="88"/>
    </row>
    <row r="3268" spans="11:12" ht="17.25" customHeight="1" x14ac:dyDescent="0.2">
      <c r="K3268" s="88"/>
      <c r="L3268" s="88"/>
    </row>
    <row r="3269" spans="11:12" ht="17.25" customHeight="1" x14ac:dyDescent="0.2">
      <c r="K3269" s="88"/>
      <c r="L3269" s="88"/>
    </row>
    <row r="3270" spans="11:12" ht="17.25" customHeight="1" x14ac:dyDescent="0.2">
      <c r="K3270" s="88"/>
      <c r="L3270" s="88"/>
    </row>
    <row r="3271" spans="11:12" ht="17.25" customHeight="1" x14ac:dyDescent="0.2">
      <c r="K3271" s="88"/>
      <c r="L3271" s="88"/>
    </row>
    <row r="3272" spans="11:12" ht="17.25" customHeight="1" x14ac:dyDescent="0.2">
      <c r="K3272" s="88"/>
      <c r="L3272" s="88"/>
    </row>
    <row r="3273" spans="11:12" ht="17.25" customHeight="1" x14ac:dyDescent="0.2">
      <c r="K3273" s="88"/>
      <c r="L3273" s="88"/>
    </row>
    <row r="3274" spans="11:12" ht="17.25" customHeight="1" x14ac:dyDescent="0.2">
      <c r="K3274" s="88"/>
      <c r="L3274" s="88"/>
    </row>
    <row r="3275" spans="11:12" ht="17.25" customHeight="1" x14ac:dyDescent="0.2">
      <c r="K3275" s="88"/>
      <c r="L3275" s="88"/>
    </row>
    <row r="3276" spans="11:12" ht="17.25" customHeight="1" x14ac:dyDescent="0.2">
      <c r="K3276" s="88"/>
      <c r="L3276" s="88"/>
    </row>
    <row r="3277" spans="11:12" ht="17.25" customHeight="1" x14ac:dyDescent="0.2">
      <c r="K3277" s="88"/>
      <c r="L3277" s="88"/>
    </row>
    <row r="3278" spans="11:12" ht="17.25" customHeight="1" x14ac:dyDescent="0.2">
      <c r="K3278" s="88"/>
      <c r="L3278" s="88"/>
    </row>
    <row r="3279" spans="11:12" ht="17.25" customHeight="1" x14ac:dyDescent="0.2">
      <c r="K3279" s="88"/>
      <c r="L3279" s="88"/>
    </row>
    <row r="3280" spans="11:12" ht="17.25" customHeight="1" x14ac:dyDescent="0.2">
      <c r="K3280" s="88"/>
      <c r="L3280" s="88"/>
    </row>
    <row r="3281" spans="11:12" ht="17.25" customHeight="1" x14ac:dyDescent="0.2">
      <c r="K3281" s="88"/>
      <c r="L3281" s="88"/>
    </row>
    <row r="3282" spans="11:12" ht="17.25" customHeight="1" x14ac:dyDescent="0.2">
      <c r="K3282" s="88"/>
      <c r="L3282" s="88"/>
    </row>
    <row r="3283" spans="11:12" ht="17.25" customHeight="1" x14ac:dyDescent="0.2">
      <c r="K3283" s="88"/>
      <c r="L3283" s="88"/>
    </row>
    <row r="3284" spans="11:12" ht="17.25" customHeight="1" x14ac:dyDescent="0.2">
      <c r="K3284" s="88"/>
      <c r="L3284" s="88"/>
    </row>
    <row r="3285" spans="11:12" ht="17.25" customHeight="1" x14ac:dyDescent="0.2">
      <c r="K3285" s="88"/>
      <c r="L3285" s="88"/>
    </row>
    <row r="3286" spans="11:12" ht="17.25" customHeight="1" x14ac:dyDescent="0.2">
      <c r="K3286" s="88"/>
      <c r="L3286" s="88"/>
    </row>
    <row r="3287" spans="11:12" ht="17.25" customHeight="1" x14ac:dyDescent="0.2">
      <c r="K3287" s="88"/>
      <c r="L3287" s="88"/>
    </row>
    <row r="3288" spans="11:12" ht="17.25" customHeight="1" x14ac:dyDescent="0.2">
      <c r="K3288" s="88"/>
      <c r="L3288" s="88"/>
    </row>
    <row r="3289" spans="11:12" ht="17.25" customHeight="1" x14ac:dyDescent="0.2">
      <c r="K3289" s="88"/>
      <c r="L3289" s="88"/>
    </row>
    <row r="3290" spans="11:12" ht="17.25" customHeight="1" x14ac:dyDescent="0.2">
      <c r="K3290" s="88"/>
      <c r="L3290" s="88"/>
    </row>
    <row r="3291" spans="11:12" ht="17.25" customHeight="1" x14ac:dyDescent="0.2">
      <c r="K3291" s="88"/>
      <c r="L3291" s="88"/>
    </row>
    <row r="3292" spans="11:12" ht="17.25" customHeight="1" x14ac:dyDescent="0.2">
      <c r="K3292" s="88"/>
      <c r="L3292" s="88"/>
    </row>
    <row r="3293" spans="11:12" ht="17.25" customHeight="1" x14ac:dyDescent="0.2">
      <c r="K3293" s="88"/>
      <c r="L3293" s="88"/>
    </row>
    <row r="3294" spans="11:12" ht="17.25" customHeight="1" x14ac:dyDescent="0.2">
      <c r="K3294" s="88"/>
      <c r="L3294" s="88"/>
    </row>
    <row r="3295" spans="11:12" ht="17.25" customHeight="1" x14ac:dyDescent="0.2">
      <c r="K3295" s="88"/>
      <c r="L3295" s="88"/>
    </row>
    <row r="3296" spans="11:12" ht="17.25" customHeight="1" x14ac:dyDescent="0.2">
      <c r="K3296" s="88"/>
      <c r="L3296" s="88"/>
    </row>
    <row r="3297" spans="11:12" ht="17.25" customHeight="1" x14ac:dyDescent="0.2">
      <c r="K3297" s="88"/>
      <c r="L3297" s="88"/>
    </row>
    <row r="3298" spans="11:12" ht="17.25" customHeight="1" x14ac:dyDescent="0.2">
      <c r="K3298" s="88"/>
      <c r="L3298" s="88"/>
    </row>
    <row r="3299" spans="11:12" ht="17.25" customHeight="1" x14ac:dyDescent="0.2">
      <c r="K3299" s="88"/>
      <c r="L3299" s="88"/>
    </row>
    <row r="3300" spans="11:12" ht="17.25" customHeight="1" x14ac:dyDescent="0.2">
      <c r="K3300" s="88"/>
      <c r="L3300" s="88"/>
    </row>
    <row r="3301" spans="11:12" ht="17.25" customHeight="1" x14ac:dyDescent="0.2">
      <c r="K3301" s="88"/>
      <c r="L3301" s="88"/>
    </row>
    <row r="3302" spans="11:12" ht="17.25" customHeight="1" x14ac:dyDescent="0.2">
      <c r="K3302" s="88"/>
      <c r="L3302" s="88"/>
    </row>
    <row r="3303" spans="11:12" ht="17.25" customHeight="1" x14ac:dyDescent="0.2">
      <c r="K3303" s="88"/>
      <c r="L3303" s="88"/>
    </row>
    <row r="3304" spans="11:12" ht="17.25" customHeight="1" x14ac:dyDescent="0.2">
      <c r="K3304" s="88"/>
      <c r="L3304" s="88"/>
    </row>
    <row r="3305" spans="11:12" ht="17.25" customHeight="1" x14ac:dyDescent="0.2">
      <c r="K3305" s="88"/>
      <c r="L3305" s="88"/>
    </row>
    <row r="3306" spans="11:12" ht="17.25" customHeight="1" x14ac:dyDescent="0.2">
      <c r="K3306" s="88"/>
      <c r="L3306" s="88"/>
    </row>
    <row r="3307" spans="11:12" ht="17.25" customHeight="1" x14ac:dyDescent="0.2">
      <c r="K3307" s="88"/>
      <c r="L3307" s="88"/>
    </row>
    <row r="3308" spans="11:12" ht="17.25" customHeight="1" x14ac:dyDescent="0.2">
      <c r="K3308" s="88"/>
      <c r="L3308" s="88"/>
    </row>
    <row r="3309" spans="11:12" ht="17.25" customHeight="1" x14ac:dyDescent="0.2">
      <c r="K3309" s="88"/>
      <c r="L3309" s="88"/>
    </row>
    <row r="3310" spans="11:12" ht="17.25" customHeight="1" x14ac:dyDescent="0.2">
      <c r="K3310" s="88"/>
      <c r="L3310" s="88"/>
    </row>
    <row r="3311" spans="11:12" ht="17.25" customHeight="1" x14ac:dyDescent="0.2">
      <c r="K3311" s="88"/>
      <c r="L3311" s="88"/>
    </row>
    <row r="3312" spans="11:12" ht="17.25" customHeight="1" x14ac:dyDescent="0.2">
      <c r="K3312" s="88"/>
      <c r="L3312" s="88"/>
    </row>
    <row r="3313" spans="11:12" ht="17.25" customHeight="1" x14ac:dyDescent="0.2">
      <c r="K3313" s="88"/>
      <c r="L3313" s="88"/>
    </row>
    <row r="3314" spans="11:12" ht="17.25" customHeight="1" x14ac:dyDescent="0.2">
      <c r="K3314" s="88"/>
      <c r="L3314" s="88"/>
    </row>
    <row r="3315" spans="11:12" ht="17.25" customHeight="1" x14ac:dyDescent="0.2">
      <c r="K3315" s="88"/>
      <c r="L3315" s="88"/>
    </row>
    <row r="3316" spans="11:12" ht="17.25" customHeight="1" x14ac:dyDescent="0.2">
      <c r="K3316" s="88"/>
      <c r="L3316" s="88"/>
    </row>
    <row r="3317" spans="11:12" ht="17.25" customHeight="1" x14ac:dyDescent="0.2">
      <c r="K3317" s="88"/>
      <c r="L3317" s="88"/>
    </row>
    <row r="3318" spans="11:12" ht="17.25" customHeight="1" x14ac:dyDescent="0.2">
      <c r="K3318" s="88"/>
      <c r="L3318" s="88"/>
    </row>
    <row r="3319" spans="11:12" ht="17.25" customHeight="1" x14ac:dyDescent="0.2">
      <c r="K3319" s="88"/>
      <c r="L3319" s="88"/>
    </row>
    <row r="3320" spans="11:12" ht="17.25" customHeight="1" x14ac:dyDescent="0.2">
      <c r="K3320" s="88"/>
      <c r="L3320" s="88"/>
    </row>
    <row r="3321" spans="11:12" ht="17.25" customHeight="1" x14ac:dyDescent="0.2">
      <c r="K3321" s="88"/>
      <c r="L3321" s="88"/>
    </row>
    <row r="3322" spans="11:12" ht="17.25" customHeight="1" x14ac:dyDescent="0.2">
      <c r="K3322" s="88"/>
      <c r="L3322" s="88"/>
    </row>
    <row r="3323" spans="11:12" ht="17.25" customHeight="1" x14ac:dyDescent="0.2">
      <c r="K3323" s="88"/>
      <c r="L3323" s="88"/>
    </row>
    <row r="3324" spans="11:12" ht="17.25" customHeight="1" x14ac:dyDescent="0.2">
      <c r="K3324" s="88"/>
      <c r="L3324" s="88"/>
    </row>
    <row r="3325" spans="11:12" ht="17.25" customHeight="1" x14ac:dyDescent="0.2">
      <c r="K3325" s="88"/>
      <c r="L3325" s="88"/>
    </row>
    <row r="3326" spans="11:12" ht="17.25" customHeight="1" x14ac:dyDescent="0.2">
      <c r="K3326" s="88"/>
      <c r="L3326" s="88"/>
    </row>
    <row r="3327" spans="11:12" ht="17.25" customHeight="1" x14ac:dyDescent="0.2">
      <c r="K3327" s="88"/>
      <c r="L3327" s="88"/>
    </row>
    <row r="3328" spans="11:12" ht="17.25" customHeight="1" x14ac:dyDescent="0.2">
      <c r="K3328" s="88"/>
      <c r="L3328" s="88"/>
    </row>
    <row r="3329" spans="11:12" ht="17.25" customHeight="1" x14ac:dyDescent="0.2">
      <c r="K3329" s="88"/>
      <c r="L3329" s="88"/>
    </row>
    <row r="3330" spans="11:12" ht="17.25" customHeight="1" x14ac:dyDescent="0.2">
      <c r="K3330" s="88"/>
      <c r="L3330" s="88"/>
    </row>
    <row r="3331" spans="11:12" ht="17.25" customHeight="1" x14ac:dyDescent="0.2">
      <c r="K3331" s="88"/>
      <c r="L3331" s="88"/>
    </row>
    <row r="3332" spans="11:12" ht="17.25" customHeight="1" x14ac:dyDescent="0.2">
      <c r="K3332" s="88"/>
      <c r="L3332" s="88"/>
    </row>
    <row r="3333" spans="11:12" ht="17.25" customHeight="1" x14ac:dyDescent="0.2">
      <c r="K3333" s="88"/>
      <c r="L3333" s="88"/>
    </row>
    <row r="3334" spans="11:12" ht="17.25" customHeight="1" x14ac:dyDescent="0.2">
      <c r="K3334" s="88"/>
      <c r="L3334" s="88"/>
    </row>
    <row r="3335" spans="11:12" ht="17.25" customHeight="1" x14ac:dyDescent="0.2">
      <c r="K3335" s="88"/>
      <c r="L3335" s="88"/>
    </row>
    <row r="3336" spans="11:12" ht="17.25" customHeight="1" x14ac:dyDescent="0.2">
      <c r="K3336" s="88"/>
      <c r="L3336" s="88"/>
    </row>
    <row r="3337" spans="11:12" ht="17.25" customHeight="1" x14ac:dyDescent="0.2">
      <c r="K3337" s="88"/>
      <c r="L3337" s="88"/>
    </row>
    <row r="3338" spans="11:12" ht="17.25" customHeight="1" x14ac:dyDescent="0.2">
      <c r="K3338" s="88"/>
      <c r="L3338" s="88"/>
    </row>
    <row r="3339" spans="11:12" ht="17.25" customHeight="1" x14ac:dyDescent="0.2">
      <c r="K3339" s="88"/>
      <c r="L3339" s="88"/>
    </row>
    <row r="3340" spans="11:12" ht="17.25" customHeight="1" x14ac:dyDescent="0.2">
      <c r="K3340" s="88"/>
      <c r="L3340" s="88"/>
    </row>
    <row r="3341" spans="11:12" ht="17.25" customHeight="1" x14ac:dyDescent="0.2">
      <c r="K3341" s="88"/>
      <c r="L3341" s="88"/>
    </row>
    <row r="3342" spans="11:12" ht="17.25" customHeight="1" x14ac:dyDescent="0.2">
      <c r="K3342" s="88"/>
      <c r="L3342" s="88"/>
    </row>
    <row r="3343" spans="11:12" ht="17.25" customHeight="1" x14ac:dyDescent="0.2">
      <c r="K3343" s="88"/>
      <c r="L3343" s="88"/>
    </row>
    <row r="3344" spans="11:12" ht="17.25" customHeight="1" x14ac:dyDescent="0.2">
      <c r="K3344" s="88"/>
      <c r="L3344" s="88"/>
    </row>
    <row r="3345" spans="11:12" ht="17.25" customHeight="1" x14ac:dyDescent="0.2">
      <c r="K3345" s="88"/>
      <c r="L3345" s="88"/>
    </row>
    <row r="3346" spans="11:12" ht="17.25" customHeight="1" x14ac:dyDescent="0.2">
      <c r="K3346" s="88"/>
      <c r="L3346" s="88"/>
    </row>
    <row r="3347" spans="11:12" ht="17.25" customHeight="1" x14ac:dyDescent="0.2">
      <c r="K3347" s="88"/>
      <c r="L3347" s="88"/>
    </row>
    <row r="3348" spans="11:12" ht="17.25" customHeight="1" x14ac:dyDescent="0.2">
      <c r="K3348" s="88"/>
      <c r="L3348" s="88"/>
    </row>
    <row r="3349" spans="11:12" ht="17.25" customHeight="1" x14ac:dyDescent="0.2">
      <c r="K3349" s="88"/>
      <c r="L3349" s="88"/>
    </row>
    <row r="3350" spans="11:12" ht="17.25" customHeight="1" x14ac:dyDescent="0.2">
      <c r="K3350" s="88"/>
      <c r="L3350" s="88"/>
    </row>
    <row r="3351" spans="11:12" ht="17.25" customHeight="1" x14ac:dyDescent="0.2">
      <c r="K3351" s="88"/>
      <c r="L3351" s="88"/>
    </row>
    <row r="3352" spans="11:12" ht="17.25" customHeight="1" x14ac:dyDescent="0.2">
      <c r="K3352" s="88"/>
      <c r="L3352" s="88"/>
    </row>
    <row r="3353" spans="11:12" ht="17.25" customHeight="1" x14ac:dyDescent="0.2">
      <c r="K3353" s="88"/>
      <c r="L3353" s="88"/>
    </row>
    <row r="3354" spans="11:12" ht="17.25" customHeight="1" x14ac:dyDescent="0.2">
      <c r="K3354" s="88"/>
      <c r="L3354" s="88"/>
    </row>
    <row r="3355" spans="11:12" ht="17.25" customHeight="1" x14ac:dyDescent="0.2">
      <c r="K3355" s="88"/>
      <c r="L3355" s="88"/>
    </row>
    <row r="3356" spans="11:12" ht="17.25" customHeight="1" x14ac:dyDescent="0.2">
      <c r="K3356" s="88"/>
      <c r="L3356" s="88"/>
    </row>
    <row r="3357" spans="11:12" ht="17.25" customHeight="1" x14ac:dyDescent="0.2">
      <c r="K3357" s="88"/>
      <c r="L3357" s="88"/>
    </row>
    <row r="3358" spans="11:12" ht="17.25" customHeight="1" x14ac:dyDescent="0.2">
      <c r="K3358" s="88"/>
      <c r="L3358" s="88"/>
    </row>
    <row r="3359" spans="11:12" ht="17.25" customHeight="1" x14ac:dyDescent="0.2">
      <c r="K3359" s="88"/>
      <c r="L3359" s="88"/>
    </row>
    <row r="3360" spans="11:12" ht="17.25" customHeight="1" x14ac:dyDescent="0.2">
      <c r="K3360" s="88"/>
      <c r="L3360" s="88"/>
    </row>
    <row r="3361" spans="11:12" ht="17.25" customHeight="1" x14ac:dyDescent="0.2">
      <c r="K3361" s="88"/>
      <c r="L3361" s="88"/>
    </row>
    <row r="3362" spans="11:12" ht="17.25" customHeight="1" x14ac:dyDescent="0.2">
      <c r="K3362" s="88"/>
      <c r="L3362" s="88"/>
    </row>
    <row r="3363" spans="11:12" ht="17.25" customHeight="1" x14ac:dyDescent="0.2">
      <c r="K3363" s="88"/>
      <c r="L3363" s="88"/>
    </row>
    <row r="3364" spans="11:12" ht="17.25" customHeight="1" x14ac:dyDescent="0.2">
      <c r="K3364" s="88"/>
      <c r="L3364" s="88"/>
    </row>
    <row r="3365" spans="11:12" ht="17.25" customHeight="1" x14ac:dyDescent="0.2">
      <c r="K3365" s="88"/>
      <c r="L3365" s="88"/>
    </row>
    <row r="3366" spans="11:12" ht="17.25" customHeight="1" x14ac:dyDescent="0.2">
      <c r="K3366" s="88"/>
      <c r="L3366" s="88"/>
    </row>
    <row r="3367" spans="11:12" ht="17.25" customHeight="1" x14ac:dyDescent="0.2">
      <c r="K3367" s="88"/>
      <c r="L3367" s="88"/>
    </row>
    <row r="3368" spans="11:12" ht="17.25" customHeight="1" x14ac:dyDescent="0.2">
      <c r="K3368" s="88"/>
      <c r="L3368" s="88"/>
    </row>
    <row r="3369" spans="11:12" ht="17.25" customHeight="1" x14ac:dyDescent="0.2">
      <c r="K3369" s="88"/>
      <c r="L3369" s="88"/>
    </row>
    <row r="3370" spans="11:12" ht="17.25" customHeight="1" x14ac:dyDescent="0.2">
      <c r="K3370" s="88"/>
      <c r="L3370" s="88"/>
    </row>
    <row r="3371" spans="11:12" ht="17.25" customHeight="1" x14ac:dyDescent="0.2">
      <c r="K3371" s="88"/>
      <c r="L3371" s="88"/>
    </row>
    <row r="3372" spans="11:12" ht="17.25" customHeight="1" x14ac:dyDescent="0.2">
      <c r="K3372" s="88"/>
      <c r="L3372" s="88"/>
    </row>
    <row r="3373" spans="11:12" ht="17.25" customHeight="1" x14ac:dyDescent="0.2">
      <c r="K3373" s="88"/>
      <c r="L3373" s="88"/>
    </row>
    <row r="3374" spans="11:12" ht="17.25" customHeight="1" x14ac:dyDescent="0.2">
      <c r="K3374" s="88"/>
      <c r="L3374" s="88"/>
    </row>
    <row r="3375" spans="11:12" ht="17.25" customHeight="1" x14ac:dyDescent="0.2">
      <c r="K3375" s="88"/>
      <c r="L3375" s="88"/>
    </row>
    <row r="3376" spans="11:12" ht="17.25" customHeight="1" x14ac:dyDescent="0.2">
      <c r="K3376" s="88"/>
      <c r="L3376" s="88"/>
    </row>
    <row r="3377" spans="11:12" ht="17.25" customHeight="1" x14ac:dyDescent="0.2">
      <c r="K3377" s="88"/>
      <c r="L3377" s="88"/>
    </row>
    <row r="3378" spans="11:12" ht="17.25" customHeight="1" x14ac:dyDescent="0.2">
      <c r="K3378" s="88"/>
      <c r="L3378" s="88"/>
    </row>
    <row r="3379" spans="11:12" ht="17.25" customHeight="1" x14ac:dyDescent="0.2">
      <c r="K3379" s="88"/>
      <c r="L3379" s="88"/>
    </row>
    <row r="3380" spans="11:12" ht="17.25" customHeight="1" x14ac:dyDescent="0.2">
      <c r="K3380" s="88"/>
      <c r="L3380" s="88"/>
    </row>
    <row r="3381" spans="11:12" ht="17.25" customHeight="1" x14ac:dyDescent="0.2">
      <c r="K3381" s="88"/>
      <c r="L3381" s="88"/>
    </row>
    <row r="3382" spans="11:12" ht="17.25" customHeight="1" x14ac:dyDescent="0.2">
      <c r="K3382" s="88"/>
      <c r="L3382" s="88"/>
    </row>
    <row r="3383" spans="11:12" ht="17.25" customHeight="1" x14ac:dyDescent="0.2">
      <c r="K3383" s="88"/>
      <c r="L3383" s="88"/>
    </row>
    <row r="3384" spans="11:12" ht="17.25" customHeight="1" x14ac:dyDescent="0.2">
      <c r="K3384" s="88"/>
      <c r="L3384" s="88"/>
    </row>
    <row r="3385" spans="11:12" ht="17.25" customHeight="1" x14ac:dyDescent="0.2">
      <c r="K3385" s="88"/>
      <c r="L3385" s="88"/>
    </row>
    <row r="3386" spans="11:12" ht="17.25" customHeight="1" x14ac:dyDescent="0.2">
      <c r="K3386" s="88"/>
      <c r="L3386" s="88"/>
    </row>
    <row r="3387" spans="11:12" ht="17.25" customHeight="1" x14ac:dyDescent="0.2">
      <c r="K3387" s="88"/>
      <c r="L3387" s="88"/>
    </row>
    <row r="3388" spans="11:12" ht="17.25" customHeight="1" x14ac:dyDescent="0.2">
      <c r="K3388" s="88"/>
      <c r="L3388" s="88"/>
    </row>
    <row r="3389" spans="11:12" ht="17.25" customHeight="1" x14ac:dyDescent="0.2">
      <c r="K3389" s="88"/>
      <c r="L3389" s="88"/>
    </row>
    <row r="3390" spans="11:12" ht="17.25" customHeight="1" x14ac:dyDescent="0.2">
      <c r="K3390" s="88"/>
      <c r="L3390" s="88"/>
    </row>
    <row r="3391" spans="11:12" ht="17.25" customHeight="1" x14ac:dyDescent="0.2">
      <c r="K3391" s="88"/>
      <c r="L3391" s="88"/>
    </row>
    <row r="3392" spans="11:12" ht="17.25" customHeight="1" x14ac:dyDescent="0.2">
      <c r="K3392" s="88"/>
      <c r="L3392" s="88"/>
    </row>
    <row r="3393" spans="11:12" ht="17.25" customHeight="1" x14ac:dyDescent="0.2">
      <c r="K3393" s="88"/>
      <c r="L3393" s="88"/>
    </row>
    <row r="3394" spans="11:12" ht="17.25" customHeight="1" x14ac:dyDescent="0.2">
      <c r="K3394" s="88"/>
      <c r="L3394" s="88"/>
    </row>
    <row r="3395" spans="11:12" ht="17.25" customHeight="1" x14ac:dyDescent="0.2">
      <c r="K3395" s="88"/>
      <c r="L3395" s="88"/>
    </row>
    <row r="3396" spans="11:12" ht="17.25" customHeight="1" x14ac:dyDescent="0.2">
      <c r="K3396" s="88"/>
      <c r="L3396" s="88"/>
    </row>
    <row r="3397" spans="11:12" ht="17.25" customHeight="1" x14ac:dyDescent="0.2">
      <c r="K3397" s="88"/>
      <c r="L3397" s="88"/>
    </row>
    <row r="3398" spans="11:12" ht="17.25" customHeight="1" x14ac:dyDescent="0.2">
      <c r="K3398" s="88"/>
      <c r="L3398" s="88"/>
    </row>
    <row r="3399" spans="11:12" ht="17.25" customHeight="1" x14ac:dyDescent="0.2">
      <c r="K3399" s="88"/>
      <c r="L3399" s="88"/>
    </row>
    <row r="3400" spans="11:12" ht="17.25" customHeight="1" x14ac:dyDescent="0.2">
      <c r="K3400" s="88"/>
      <c r="L3400" s="88"/>
    </row>
    <row r="3401" spans="11:12" ht="17.25" customHeight="1" x14ac:dyDescent="0.2">
      <c r="K3401" s="88"/>
      <c r="L3401" s="88"/>
    </row>
    <row r="3402" spans="11:12" ht="17.25" customHeight="1" x14ac:dyDescent="0.2">
      <c r="K3402" s="88"/>
      <c r="L3402" s="88"/>
    </row>
    <row r="3403" spans="11:12" ht="17.25" customHeight="1" x14ac:dyDescent="0.2">
      <c r="K3403" s="88"/>
      <c r="L3403" s="88"/>
    </row>
    <row r="3404" spans="11:12" ht="17.25" customHeight="1" x14ac:dyDescent="0.2">
      <c r="K3404" s="88"/>
      <c r="L3404" s="88"/>
    </row>
    <row r="3405" spans="11:12" ht="17.25" customHeight="1" x14ac:dyDescent="0.2">
      <c r="K3405" s="88"/>
      <c r="L3405" s="88"/>
    </row>
    <row r="3406" spans="11:12" ht="17.25" customHeight="1" x14ac:dyDescent="0.2">
      <c r="K3406" s="88"/>
      <c r="L3406" s="88"/>
    </row>
    <row r="3407" spans="11:12" ht="17.25" customHeight="1" x14ac:dyDescent="0.2">
      <c r="K3407" s="88"/>
      <c r="L3407" s="88"/>
    </row>
    <row r="3408" spans="11:12" ht="17.25" customHeight="1" x14ac:dyDescent="0.2">
      <c r="K3408" s="88"/>
      <c r="L3408" s="88"/>
    </row>
    <row r="3409" spans="11:12" ht="17.25" customHeight="1" x14ac:dyDescent="0.2">
      <c r="K3409" s="88"/>
      <c r="L3409" s="88"/>
    </row>
    <row r="3410" spans="11:12" ht="17.25" customHeight="1" x14ac:dyDescent="0.2">
      <c r="K3410" s="88"/>
      <c r="L3410" s="88"/>
    </row>
    <row r="3411" spans="11:12" ht="17.25" customHeight="1" x14ac:dyDescent="0.2">
      <c r="K3411" s="88"/>
      <c r="L3411" s="88"/>
    </row>
    <row r="3412" spans="11:12" ht="17.25" customHeight="1" x14ac:dyDescent="0.2">
      <c r="K3412" s="88"/>
      <c r="L3412" s="88"/>
    </row>
    <row r="3413" spans="11:12" ht="17.25" customHeight="1" x14ac:dyDescent="0.2">
      <c r="K3413" s="88"/>
      <c r="L3413" s="88"/>
    </row>
    <row r="3414" spans="11:12" ht="17.25" customHeight="1" x14ac:dyDescent="0.2">
      <c r="K3414" s="88"/>
      <c r="L3414" s="88"/>
    </row>
    <row r="3415" spans="11:12" ht="17.25" customHeight="1" x14ac:dyDescent="0.2">
      <c r="K3415" s="88"/>
      <c r="L3415" s="88"/>
    </row>
    <row r="3416" spans="11:12" ht="17.25" customHeight="1" x14ac:dyDescent="0.2">
      <c r="K3416" s="88"/>
      <c r="L3416" s="88"/>
    </row>
    <row r="3417" spans="11:12" ht="17.25" customHeight="1" x14ac:dyDescent="0.2">
      <c r="K3417" s="88"/>
      <c r="L3417" s="88"/>
    </row>
    <row r="3418" spans="11:12" ht="17.25" customHeight="1" x14ac:dyDescent="0.2">
      <c r="K3418" s="88"/>
      <c r="L3418" s="88"/>
    </row>
    <row r="3419" spans="11:12" ht="17.25" customHeight="1" x14ac:dyDescent="0.2">
      <c r="K3419" s="88"/>
      <c r="L3419" s="88"/>
    </row>
    <row r="3420" spans="11:12" ht="17.25" customHeight="1" x14ac:dyDescent="0.2">
      <c r="K3420" s="88"/>
      <c r="L3420" s="88"/>
    </row>
    <row r="3421" spans="11:12" ht="17.25" customHeight="1" x14ac:dyDescent="0.2">
      <c r="K3421" s="88"/>
      <c r="L3421" s="88"/>
    </row>
    <row r="3422" spans="11:12" ht="17.25" customHeight="1" x14ac:dyDescent="0.2">
      <c r="K3422" s="88"/>
      <c r="L3422" s="88"/>
    </row>
    <row r="3423" spans="11:12" ht="17.25" customHeight="1" x14ac:dyDescent="0.2">
      <c r="K3423" s="88"/>
      <c r="L3423" s="88"/>
    </row>
    <row r="3424" spans="11:12" ht="17.25" customHeight="1" x14ac:dyDescent="0.2">
      <c r="K3424" s="88"/>
      <c r="L3424" s="88"/>
    </row>
    <row r="3425" spans="11:12" ht="17.25" customHeight="1" x14ac:dyDescent="0.2">
      <c r="K3425" s="88"/>
      <c r="L3425" s="88"/>
    </row>
    <row r="3426" spans="11:12" ht="17.25" customHeight="1" x14ac:dyDescent="0.2">
      <c r="K3426" s="88"/>
      <c r="L3426" s="88"/>
    </row>
    <row r="3427" spans="11:12" ht="17.25" customHeight="1" x14ac:dyDescent="0.2">
      <c r="K3427" s="88"/>
      <c r="L3427" s="88"/>
    </row>
    <row r="3428" spans="11:12" ht="17.25" customHeight="1" x14ac:dyDescent="0.2">
      <c r="K3428" s="88"/>
      <c r="L3428" s="88"/>
    </row>
    <row r="3429" spans="11:12" ht="17.25" customHeight="1" x14ac:dyDescent="0.2">
      <c r="K3429" s="88"/>
      <c r="L3429" s="88"/>
    </row>
    <row r="3430" spans="11:12" ht="17.25" customHeight="1" x14ac:dyDescent="0.2">
      <c r="K3430" s="88"/>
      <c r="L3430" s="88"/>
    </row>
    <row r="3431" spans="11:12" ht="17.25" customHeight="1" x14ac:dyDescent="0.2">
      <c r="K3431" s="88"/>
      <c r="L3431" s="88"/>
    </row>
    <row r="3432" spans="11:12" ht="17.25" customHeight="1" x14ac:dyDescent="0.2">
      <c r="K3432" s="88"/>
      <c r="L3432" s="88"/>
    </row>
    <row r="3433" spans="11:12" ht="17.25" customHeight="1" x14ac:dyDescent="0.2">
      <c r="K3433" s="88"/>
      <c r="L3433" s="88"/>
    </row>
    <row r="3434" spans="11:12" ht="17.25" customHeight="1" x14ac:dyDescent="0.2">
      <c r="K3434" s="88"/>
      <c r="L3434" s="88"/>
    </row>
    <row r="3435" spans="11:12" ht="17.25" customHeight="1" x14ac:dyDescent="0.2">
      <c r="K3435" s="88"/>
      <c r="L3435" s="88"/>
    </row>
    <row r="3436" spans="11:12" ht="17.25" customHeight="1" x14ac:dyDescent="0.2">
      <c r="K3436" s="88"/>
      <c r="L3436" s="88"/>
    </row>
    <row r="3437" spans="11:12" ht="17.25" customHeight="1" x14ac:dyDescent="0.2">
      <c r="K3437" s="88"/>
      <c r="L3437" s="88"/>
    </row>
    <row r="3438" spans="11:12" ht="17.25" customHeight="1" x14ac:dyDescent="0.2">
      <c r="K3438" s="88"/>
      <c r="L3438" s="88"/>
    </row>
    <row r="3439" spans="11:12" ht="17.25" customHeight="1" x14ac:dyDescent="0.2">
      <c r="K3439" s="88"/>
      <c r="L3439" s="88"/>
    </row>
    <row r="3440" spans="11:12" ht="17.25" customHeight="1" x14ac:dyDescent="0.2">
      <c r="K3440" s="88"/>
      <c r="L3440" s="88"/>
    </row>
    <row r="3441" spans="11:12" ht="17.25" customHeight="1" x14ac:dyDescent="0.2">
      <c r="K3441" s="88"/>
      <c r="L3441" s="88"/>
    </row>
    <row r="3442" spans="11:12" ht="17.25" customHeight="1" x14ac:dyDescent="0.2">
      <c r="K3442" s="88"/>
      <c r="L3442" s="88"/>
    </row>
    <row r="3443" spans="11:12" ht="17.25" customHeight="1" x14ac:dyDescent="0.2">
      <c r="K3443" s="88"/>
      <c r="L3443" s="88"/>
    </row>
    <row r="3444" spans="11:12" ht="17.25" customHeight="1" x14ac:dyDescent="0.2">
      <c r="K3444" s="88"/>
      <c r="L3444" s="88"/>
    </row>
    <row r="3445" spans="11:12" ht="17.25" customHeight="1" x14ac:dyDescent="0.2">
      <c r="K3445" s="88"/>
      <c r="L3445" s="88"/>
    </row>
    <row r="3446" spans="11:12" ht="17.25" customHeight="1" x14ac:dyDescent="0.2">
      <c r="K3446" s="88"/>
      <c r="L3446" s="88"/>
    </row>
    <row r="3447" spans="11:12" ht="17.25" customHeight="1" x14ac:dyDescent="0.2">
      <c r="K3447" s="88"/>
      <c r="L3447" s="88"/>
    </row>
    <row r="3448" spans="11:12" ht="17.25" customHeight="1" x14ac:dyDescent="0.2">
      <c r="K3448" s="88"/>
      <c r="L3448" s="88"/>
    </row>
    <row r="3449" spans="11:12" ht="17.25" customHeight="1" x14ac:dyDescent="0.2">
      <c r="K3449" s="88"/>
      <c r="L3449" s="88"/>
    </row>
    <row r="3450" spans="11:12" ht="17.25" customHeight="1" x14ac:dyDescent="0.2">
      <c r="K3450" s="88"/>
      <c r="L3450" s="88"/>
    </row>
    <row r="3451" spans="11:12" ht="17.25" customHeight="1" x14ac:dyDescent="0.2">
      <c r="K3451" s="88"/>
      <c r="L3451" s="88"/>
    </row>
    <row r="3452" spans="11:12" ht="17.25" customHeight="1" x14ac:dyDescent="0.2">
      <c r="K3452" s="88"/>
      <c r="L3452" s="88"/>
    </row>
    <row r="3453" spans="11:12" ht="17.25" customHeight="1" x14ac:dyDescent="0.2">
      <c r="K3453" s="88"/>
      <c r="L3453" s="88"/>
    </row>
    <row r="3454" spans="11:12" ht="17.25" customHeight="1" x14ac:dyDescent="0.2">
      <c r="K3454" s="88"/>
      <c r="L3454" s="88"/>
    </row>
    <row r="3455" spans="11:12" ht="17.25" customHeight="1" x14ac:dyDescent="0.2">
      <c r="K3455" s="88"/>
      <c r="L3455" s="88"/>
    </row>
    <row r="3456" spans="11:12" ht="17.25" customHeight="1" x14ac:dyDescent="0.2">
      <c r="K3456" s="88"/>
      <c r="L3456" s="88"/>
    </row>
    <row r="3457" spans="11:12" ht="17.25" customHeight="1" x14ac:dyDescent="0.2">
      <c r="K3457" s="88"/>
      <c r="L3457" s="88"/>
    </row>
    <row r="3458" spans="11:12" ht="17.25" customHeight="1" x14ac:dyDescent="0.2">
      <c r="K3458" s="88"/>
      <c r="L3458" s="88"/>
    </row>
    <row r="3459" spans="11:12" ht="17.25" customHeight="1" x14ac:dyDescent="0.2">
      <c r="K3459" s="88"/>
      <c r="L3459" s="88"/>
    </row>
    <row r="3460" spans="11:12" ht="17.25" customHeight="1" x14ac:dyDescent="0.2">
      <c r="K3460" s="88"/>
      <c r="L3460" s="88"/>
    </row>
    <row r="3461" spans="11:12" ht="17.25" customHeight="1" x14ac:dyDescent="0.2">
      <c r="K3461" s="88"/>
      <c r="L3461" s="88"/>
    </row>
    <row r="3462" spans="11:12" ht="17.25" customHeight="1" x14ac:dyDescent="0.2">
      <c r="K3462" s="88"/>
      <c r="L3462" s="88"/>
    </row>
    <row r="3463" spans="11:12" ht="17.25" customHeight="1" x14ac:dyDescent="0.2">
      <c r="K3463" s="88"/>
      <c r="L3463" s="88"/>
    </row>
    <row r="3464" spans="11:12" ht="17.25" customHeight="1" x14ac:dyDescent="0.2">
      <c r="K3464" s="88"/>
      <c r="L3464" s="88"/>
    </row>
    <row r="3465" spans="11:12" ht="17.25" customHeight="1" x14ac:dyDescent="0.2">
      <c r="K3465" s="88"/>
      <c r="L3465" s="88"/>
    </row>
    <row r="3466" spans="11:12" ht="17.25" customHeight="1" x14ac:dyDescent="0.2">
      <c r="K3466" s="88"/>
      <c r="L3466" s="88"/>
    </row>
    <row r="3467" spans="11:12" ht="17.25" customHeight="1" x14ac:dyDescent="0.2">
      <c r="K3467" s="88"/>
      <c r="L3467" s="88"/>
    </row>
    <row r="3468" spans="11:12" ht="17.25" customHeight="1" x14ac:dyDescent="0.2">
      <c r="K3468" s="88"/>
      <c r="L3468" s="88"/>
    </row>
    <row r="3469" spans="11:12" ht="17.25" customHeight="1" x14ac:dyDescent="0.2">
      <c r="K3469" s="88"/>
      <c r="L3469" s="88"/>
    </row>
    <row r="3470" spans="11:12" ht="17.25" customHeight="1" x14ac:dyDescent="0.2">
      <c r="K3470" s="88"/>
      <c r="L3470" s="88"/>
    </row>
    <row r="3471" spans="11:12" ht="17.25" customHeight="1" x14ac:dyDescent="0.2">
      <c r="K3471" s="88"/>
      <c r="L3471" s="88"/>
    </row>
    <row r="3472" spans="11:12" ht="17.25" customHeight="1" x14ac:dyDescent="0.2">
      <c r="K3472" s="88"/>
      <c r="L3472" s="88"/>
    </row>
    <row r="3473" spans="11:12" ht="17.25" customHeight="1" x14ac:dyDescent="0.2">
      <c r="K3473" s="88"/>
      <c r="L3473" s="88"/>
    </row>
    <row r="3474" spans="11:12" ht="17.25" customHeight="1" x14ac:dyDescent="0.2">
      <c r="K3474" s="88"/>
      <c r="L3474" s="88"/>
    </row>
    <row r="3475" spans="11:12" ht="17.25" customHeight="1" x14ac:dyDescent="0.2">
      <c r="K3475" s="88"/>
      <c r="L3475" s="88"/>
    </row>
    <row r="3476" spans="11:12" ht="17.25" customHeight="1" x14ac:dyDescent="0.2">
      <c r="K3476" s="88"/>
      <c r="L3476" s="88"/>
    </row>
    <row r="3477" spans="11:12" ht="17.25" customHeight="1" x14ac:dyDescent="0.2">
      <c r="K3477" s="88"/>
      <c r="L3477" s="88"/>
    </row>
    <row r="3478" spans="11:12" ht="17.25" customHeight="1" x14ac:dyDescent="0.2">
      <c r="K3478" s="88"/>
      <c r="L3478" s="88"/>
    </row>
    <row r="3479" spans="11:12" ht="17.25" customHeight="1" x14ac:dyDescent="0.2">
      <c r="K3479" s="88"/>
      <c r="L3479" s="88"/>
    </row>
    <row r="3480" spans="11:12" ht="17.25" customHeight="1" x14ac:dyDescent="0.2">
      <c r="K3480" s="88"/>
      <c r="L3480" s="88"/>
    </row>
    <row r="3481" spans="11:12" ht="17.25" customHeight="1" x14ac:dyDescent="0.2">
      <c r="K3481" s="88"/>
      <c r="L3481" s="88"/>
    </row>
    <row r="3482" spans="11:12" ht="17.25" customHeight="1" x14ac:dyDescent="0.2">
      <c r="K3482" s="88"/>
      <c r="L3482" s="88"/>
    </row>
    <row r="3483" spans="11:12" ht="17.25" customHeight="1" x14ac:dyDescent="0.2">
      <c r="K3483" s="88"/>
      <c r="L3483" s="88"/>
    </row>
    <row r="3484" spans="11:12" ht="17.25" customHeight="1" x14ac:dyDescent="0.2">
      <c r="K3484" s="88"/>
      <c r="L3484" s="88"/>
    </row>
    <row r="3485" spans="11:12" ht="17.25" customHeight="1" x14ac:dyDescent="0.2">
      <c r="K3485" s="88"/>
      <c r="L3485" s="88"/>
    </row>
    <row r="3486" spans="11:12" ht="17.25" customHeight="1" x14ac:dyDescent="0.2">
      <c r="K3486" s="88"/>
      <c r="L3486" s="88"/>
    </row>
    <row r="3487" spans="11:12" ht="17.25" customHeight="1" x14ac:dyDescent="0.2">
      <c r="K3487" s="88"/>
      <c r="L3487" s="88"/>
    </row>
    <row r="3488" spans="11:12" ht="17.25" customHeight="1" x14ac:dyDescent="0.2">
      <c r="K3488" s="88"/>
      <c r="L3488" s="88"/>
    </row>
    <row r="3489" spans="11:12" ht="17.25" customHeight="1" x14ac:dyDescent="0.2">
      <c r="K3489" s="88"/>
      <c r="L3489" s="88"/>
    </row>
    <row r="3490" spans="11:12" ht="17.25" customHeight="1" x14ac:dyDescent="0.2">
      <c r="K3490" s="88"/>
      <c r="L3490" s="88"/>
    </row>
    <row r="3491" spans="11:12" ht="17.25" customHeight="1" x14ac:dyDescent="0.2">
      <c r="K3491" s="88"/>
      <c r="L3491" s="88"/>
    </row>
    <row r="3492" spans="11:12" ht="17.25" customHeight="1" x14ac:dyDescent="0.2">
      <c r="K3492" s="88"/>
      <c r="L3492" s="88"/>
    </row>
    <row r="3493" spans="11:12" ht="17.25" customHeight="1" x14ac:dyDescent="0.2">
      <c r="K3493" s="88"/>
      <c r="L3493" s="88"/>
    </row>
    <row r="3494" spans="11:12" ht="17.25" customHeight="1" x14ac:dyDescent="0.2">
      <c r="K3494" s="88"/>
      <c r="L3494" s="88"/>
    </row>
    <row r="3495" spans="11:12" ht="17.25" customHeight="1" x14ac:dyDescent="0.2">
      <c r="K3495" s="88"/>
      <c r="L3495" s="88"/>
    </row>
    <row r="3496" spans="11:12" ht="17.25" customHeight="1" x14ac:dyDescent="0.2">
      <c r="K3496" s="88"/>
      <c r="L3496" s="88"/>
    </row>
    <row r="3497" spans="11:12" ht="17.25" customHeight="1" x14ac:dyDescent="0.2">
      <c r="K3497" s="88"/>
      <c r="L3497" s="88"/>
    </row>
    <row r="3498" spans="11:12" ht="17.25" customHeight="1" x14ac:dyDescent="0.2">
      <c r="K3498" s="88"/>
      <c r="L3498" s="88"/>
    </row>
    <row r="3499" spans="11:12" ht="17.25" customHeight="1" x14ac:dyDescent="0.2">
      <c r="K3499" s="88"/>
      <c r="L3499" s="88"/>
    </row>
    <row r="3500" spans="11:12" ht="17.25" customHeight="1" x14ac:dyDescent="0.2">
      <c r="K3500" s="88"/>
      <c r="L3500" s="88"/>
    </row>
    <row r="3501" spans="11:12" ht="17.25" customHeight="1" x14ac:dyDescent="0.2">
      <c r="K3501" s="88"/>
      <c r="L3501" s="88"/>
    </row>
    <row r="3502" spans="11:12" ht="17.25" customHeight="1" x14ac:dyDescent="0.2">
      <c r="K3502" s="88"/>
      <c r="L3502" s="88"/>
    </row>
    <row r="3503" spans="11:12" ht="17.25" customHeight="1" x14ac:dyDescent="0.2">
      <c r="K3503" s="88"/>
      <c r="L3503" s="88"/>
    </row>
    <row r="3504" spans="11:12" ht="17.25" customHeight="1" x14ac:dyDescent="0.2">
      <c r="K3504" s="88"/>
      <c r="L3504" s="88"/>
    </row>
    <row r="3505" spans="11:12" ht="17.25" customHeight="1" x14ac:dyDescent="0.2">
      <c r="K3505" s="88"/>
      <c r="L3505" s="88"/>
    </row>
    <row r="3506" spans="11:12" ht="17.25" customHeight="1" x14ac:dyDescent="0.2">
      <c r="K3506" s="88"/>
      <c r="L3506" s="88"/>
    </row>
    <row r="3507" spans="11:12" ht="17.25" customHeight="1" x14ac:dyDescent="0.2">
      <c r="K3507" s="88"/>
      <c r="L3507" s="88"/>
    </row>
    <row r="3508" spans="11:12" ht="17.25" customHeight="1" x14ac:dyDescent="0.2">
      <c r="K3508" s="88"/>
      <c r="L3508" s="88"/>
    </row>
    <row r="3509" spans="11:12" ht="17.25" customHeight="1" x14ac:dyDescent="0.2">
      <c r="K3509" s="88"/>
      <c r="L3509" s="88"/>
    </row>
    <row r="3510" spans="11:12" ht="17.25" customHeight="1" x14ac:dyDescent="0.2">
      <c r="K3510" s="88"/>
      <c r="L3510" s="88"/>
    </row>
    <row r="3511" spans="11:12" ht="17.25" customHeight="1" x14ac:dyDescent="0.2">
      <c r="K3511" s="88"/>
      <c r="L3511" s="88"/>
    </row>
    <row r="3512" spans="11:12" ht="17.25" customHeight="1" x14ac:dyDescent="0.2">
      <c r="K3512" s="88"/>
      <c r="L3512" s="88"/>
    </row>
    <row r="3513" spans="11:12" ht="17.25" customHeight="1" x14ac:dyDescent="0.2">
      <c r="K3513" s="88"/>
      <c r="L3513" s="88"/>
    </row>
    <row r="3514" spans="11:12" ht="17.25" customHeight="1" x14ac:dyDescent="0.2">
      <c r="K3514" s="88"/>
      <c r="L3514" s="88"/>
    </row>
    <row r="3515" spans="11:12" ht="17.25" customHeight="1" x14ac:dyDescent="0.2">
      <c r="K3515" s="88"/>
      <c r="L3515" s="88"/>
    </row>
    <row r="3516" spans="11:12" ht="17.25" customHeight="1" x14ac:dyDescent="0.2">
      <c r="K3516" s="88"/>
      <c r="L3516" s="88"/>
    </row>
    <row r="3517" spans="11:12" ht="17.25" customHeight="1" x14ac:dyDescent="0.2">
      <c r="K3517" s="88"/>
      <c r="L3517" s="88"/>
    </row>
    <row r="3518" spans="11:12" ht="17.25" customHeight="1" x14ac:dyDescent="0.2">
      <c r="K3518" s="88"/>
      <c r="L3518" s="88"/>
    </row>
    <row r="3519" spans="11:12" ht="17.25" customHeight="1" x14ac:dyDescent="0.2">
      <c r="K3519" s="88"/>
      <c r="L3519" s="88"/>
    </row>
    <row r="3520" spans="11:12" ht="17.25" customHeight="1" x14ac:dyDescent="0.2">
      <c r="K3520" s="88"/>
      <c r="L3520" s="88"/>
    </row>
    <row r="3521" spans="11:12" ht="17.25" customHeight="1" x14ac:dyDescent="0.2">
      <c r="K3521" s="88"/>
      <c r="L3521" s="88"/>
    </row>
    <row r="3522" spans="11:12" ht="17.25" customHeight="1" x14ac:dyDescent="0.2">
      <c r="K3522" s="88"/>
      <c r="L3522" s="88"/>
    </row>
    <row r="3523" spans="11:12" ht="17.25" customHeight="1" x14ac:dyDescent="0.2">
      <c r="K3523" s="88"/>
      <c r="L3523" s="88"/>
    </row>
    <row r="3524" spans="11:12" ht="17.25" customHeight="1" x14ac:dyDescent="0.2">
      <c r="K3524" s="88"/>
      <c r="L3524" s="88"/>
    </row>
    <row r="3525" spans="11:12" ht="17.25" customHeight="1" x14ac:dyDescent="0.2">
      <c r="K3525" s="88"/>
      <c r="L3525" s="88"/>
    </row>
    <row r="3526" spans="11:12" ht="17.25" customHeight="1" x14ac:dyDescent="0.2">
      <c r="K3526" s="88"/>
      <c r="L3526" s="88"/>
    </row>
    <row r="3527" spans="11:12" ht="17.25" customHeight="1" x14ac:dyDescent="0.2">
      <c r="K3527" s="88"/>
      <c r="L3527" s="88"/>
    </row>
    <row r="3528" spans="11:12" ht="17.25" customHeight="1" x14ac:dyDescent="0.2">
      <c r="K3528" s="88"/>
      <c r="L3528" s="88"/>
    </row>
    <row r="3529" spans="11:12" ht="17.25" customHeight="1" x14ac:dyDescent="0.2">
      <c r="K3529" s="88"/>
      <c r="L3529" s="88"/>
    </row>
    <row r="3530" spans="11:12" ht="17.25" customHeight="1" x14ac:dyDescent="0.2">
      <c r="K3530" s="88"/>
      <c r="L3530" s="88"/>
    </row>
    <row r="3531" spans="11:12" ht="17.25" customHeight="1" x14ac:dyDescent="0.2">
      <c r="K3531" s="88"/>
      <c r="L3531" s="88"/>
    </row>
    <row r="3532" spans="11:12" ht="17.25" customHeight="1" x14ac:dyDescent="0.2">
      <c r="K3532" s="88"/>
      <c r="L3532" s="88"/>
    </row>
    <row r="3533" spans="11:12" ht="17.25" customHeight="1" x14ac:dyDescent="0.2">
      <c r="K3533" s="88"/>
      <c r="L3533" s="88"/>
    </row>
    <row r="3534" spans="11:12" ht="17.25" customHeight="1" x14ac:dyDescent="0.2">
      <c r="K3534" s="88"/>
      <c r="L3534" s="88"/>
    </row>
    <row r="3535" spans="11:12" ht="17.25" customHeight="1" x14ac:dyDescent="0.2">
      <c r="K3535" s="88"/>
      <c r="L3535" s="88"/>
    </row>
    <row r="3536" spans="11:12" ht="17.25" customHeight="1" x14ac:dyDescent="0.2">
      <c r="K3536" s="88"/>
      <c r="L3536" s="88"/>
    </row>
    <row r="3537" spans="11:12" ht="17.25" customHeight="1" x14ac:dyDescent="0.2">
      <c r="K3537" s="88"/>
      <c r="L3537" s="88"/>
    </row>
    <row r="3538" spans="11:12" ht="17.25" customHeight="1" x14ac:dyDescent="0.2">
      <c r="K3538" s="88"/>
      <c r="L3538" s="88"/>
    </row>
    <row r="3539" spans="11:12" ht="17.25" customHeight="1" x14ac:dyDescent="0.2">
      <c r="K3539" s="88"/>
      <c r="L3539" s="88"/>
    </row>
    <row r="3540" spans="11:12" ht="17.25" customHeight="1" x14ac:dyDescent="0.2">
      <c r="K3540" s="88"/>
      <c r="L3540" s="88"/>
    </row>
    <row r="3541" spans="11:12" ht="17.25" customHeight="1" x14ac:dyDescent="0.2">
      <c r="K3541" s="88"/>
      <c r="L3541" s="88"/>
    </row>
    <row r="3542" spans="11:12" ht="17.25" customHeight="1" x14ac:dyDescent="0.2">
      <c r="K3542" s="88"/>
      <c r="L3542" s="88"/>
    </row>
    <row r="3543" spans="11:12" ht="17.25" customHeight="1" x14ac:dyDescent="0.2">
      <c r="K3543" s="88"/>
      <c r="L3543" s="88"/>
    </row>
    <row r="3544" spans="11:12" ht="17.25" customHeight="1" x14ac:dyDescent="0.2">
      <c r="K3544" s="88"/>
      <c r="L3544" s="88"/>
    </row>
    <row r="3545" spans="11:12" ht="17.25" customHeight="1" x14ac:dyDescent="0.2">
      <c r="K3545" s="88"/>
      <c r="L3545" s="88"/>
    </row>
    <row r="3546" spans="11:12" ht="17.25" customHeight="1" x14ac:dyDescent="0.2">
      <c r="K3546" s="88"/>
      <c r="L3546" s="88"/>
    </row>
    <row r="3547" spans="11:12" ht="17.25" customHeight="1" x14ac:dyDescent="0.2">
      <c r="K3547" s="88"/>
      <c r="L3547" s="88"/>
    </row>
    <row r="3548" spans="11:12" ht="17.25" customHeight="1" x14ac:dyDescent="0.2">
      <c r="K3548" s="88"/>
      <c r="L3548" s="88"/>
    </row>
    <row r="3549" spans="11:12" ht="17.25" customHeight="1" x14ac:dyDescent="0.2">
      <c r="K3549" s="88"/>
      <c r="L3549" s="88"/>
    </row>
    <row r="3550" spans="11:12" ht="17.25" customHeight="1" x14ac:dyDescent="0.2">
      <c r="K3550" s="88"/>
      <c r="L3550" s="88"/>
    </row>
    <row r="3551" spans="11:12" ht="17.25" customHeight="1" x14ac:dyDescent="0.2">
      <c r="K3551" s="88"/>
      <c r="L3551" s="88"/>
    </row>
    <row r="3552" spans="11:12" ht="17.25" customHeight="1" x14ac:dyDescent="0.2">
      <c r="K3552" s="88"/>
      <c r="L3552" s="88"/>
    </row>
    <row r="3553" spans="11:12" ht="17.25" customHeight="1" x14ac:dyDescent="0.2">
      <c r="K3553" s="88"/>
      <c r="L3553" s="88"/>
    </row>
    <row r="3554" spans="11:12" ht="17.25" customHeight="1" x14ac:dyDescent="0.2">
      <c r="K3554" s="88"/>
      <c r="L3554" s="88"/>
    </row>
    <row r="3555" spans="11:12" ht="17.25" customHeight="1" x14ac:dyDescent="0.2">
      <c r="K3555" s="88"/>
      <c r="L3555" s="88"/>
    </row>
    <row r="3556" spans="11:12" ht="17.25" customHeight="1" x14ac:dyDescent="0.2">
      <c r="K3556" s="88"/>
      <c r="L3556" s="88"/>
    </row>
    <row r="3557" spans="11:12" ht="17.25" customHeight="1" x14ac:dyDescent="0.2">
      <c r="K3557" s="88"/>
      <c r="L3557" s="88"/>
    </row>
    <row r="3558" spans="11:12" ht="17.25" customHeight="1" x14ac:dyDescent="0.2">
      <c r="K3558" s="88"/>
      <c r="L3558" s="88"/>
    </row>
    <row r="3559" spans="11:12" ht="17.25" customHeight="1" x14ac:dyDescent="0.2">
      <c r="K3559" s="88"/>
      <c r="L3559" s="88"/>
    </row>
    <row r="3560" spans="11:12" ht="17.25" customHeight="1" x14ac:dyDescent="0.2">
      <c r="K3560" s="88"/>
      <c r="L3560" s="88"/>
    </row>
    <row r="3561" spans="11:12" ht="17.25" customHeight="1" x14ac:dyDescent="0.2">
      <c r="K3561" s="88"/>
      <c r="L3561" s="88"/>
    </row>
    <row r="3562" spans="11:12" ht="17.25" customHeight="1" x14ac:dyDescent="0.2">
      <c r="K3562" s="88"/>
      <c r="L3562" s="88"/>
    </row>
    <row r="3563" spans="11:12" ht="17.25" customHeight="1" x14ac:dyDescent="0.2">
      <c r="K3563" s="88"/>
      <c r="L3563" s="88"/>
    </row>
    <row r="3564" spans="11:12" ht="17.25" customHeight="1" x14ac:dyDescent="0.2">
      <c r="K3564" s="88"/>
      <c r="L3564" s="88"/>
    </row>
    <row r="3565" spans="11:12" ht="17.25" customHeight="1" x14ac:dyDescent="0.2">
      <c r="K3565" s="88"/>
      <c r="L3565" s="88"/>
    </row>
    <row r="3566" spans="11:12" ht="17.25" customHeight="1" x14ac:dyDescent="0.2">
      <c r="K3566" s="88"/>
      <c r="L3566" s="88"/>
    </row>
    <row r="3567" spans="11:12" ht="17.25" customHeight="1" x14ac:dyDescent="0.2">
      <c r="K3567" s="88"/>
      <c r="L3567" s="88"/>
    </row>
    <row r="3568" spans="11:12" ht="17.25" customHeight="1" x14ac:dyDescent="0.2">
      <c r="K3568" s="88"/>
      <c r="L3568" s="88"/>
    </row>
    <row r="3569" spans="11:12" ht="17.25" customHeight="1" x14ac:dyDescent="0.2">
      <c r="K3569" s="88"/>
      <c r="L3569" s="88"/>
    </row>
    <row r="3570" spans="11:12" ht="17.25" customHeight="1" x14ac:dyDescent="0.2">
      <c r="K3570" s="88"/>
      <c r="L3570" s="88"/>
    </row>
    <row r="3571" spans="11:12" ht="17.25" customHeight="1" x14ac:dyDescent="0.2">
      <c r="K3571" s="88"/>
      <c r="L3571" s="88"/>
    </row>
    <row r="3572" spans="11:12" ht="17.25" customHeight="1" x14ac:dyDescent="0.2">
      <c r="K3572" s="88"/>
      <c r="L3572" s="88"/>
    </row>
    <row r="3573" spans="11:12" ht="17.25" customHeight="1" x14ac:dyDescent="0.2">
      <c r="K3573" s="88"/>
      <c r="L3573" s="88"/>
    </row>
    <row r="3574" spans="11:12" ht="17.25" customHeight="1" x14ac:dyDescent="0.2">
      <c r="K3574" s="88"/>
      <c r="L3574" s="88"/>
    </row>
    <row r="3575" spans="11:12" ht="17.25" customHeight="1" x14ac:dyDescent="0.2">
      <c r="K3575" s="88"/>
      <c r="L3575" s="88"/>
    </row>
    <row r="3576" spans="11:12" ht="17.25" customHeight="1" x14ac:dyDescent="0.2">
      <c r="K3576" s="88"/>
      <c r="L3576" s="88"/>
    </row>
    <row r="3577" spans="11:12" ht="17.25" customHeight="1" x14ac:dyDescent="0.2">
      <c r="K3577" s="88"/>
      <c r="L3577" s="88"/>
    </row>
    <row r="3578" spans="11:12" ht="17.25" customHeight="1" x14ac:dyDescent="0.2">
      <c r="K3578" s="88"/>
      <c r="L3578" s="88"/>
    </row>
    <row r="3579" spans="11:12" ht="17.25" customHeight="1" x14ac:dyDescent="0.2">
      <c r="K3579" s="88"/>
      <c r="L3579" s="88"/>
    </row>
    <row r="3580" spans="11:12" ht="17.25" customHeight="1" x14ac:dyDescent="0.2">
      <c r="K3580" s="88"/>
      <c r="L3580" s="88"/>
    </row>
    <row r="3581" spans="11:12" ht="17.25" customHeight="1" x14ac:dyDescent="0.2">
      <c r="K3581" s="88"/>
      <c r="L3581" s="88"/>
    </row>
    <row r="3582" spans="11:12" ht="17.25" customHeight="1" x14ac:dyDescent="0.2">
      <c r="K3582" s="88"/>
      <c r="L3582" s="88"/>
    </row>
    <row r="3583" spans="11:12" ht="17.25" customHeight="1" x14ac:dyDescent="0.2">
      <c r="K3583" s="88"/>
      <c r="L3583" s="88"/>
    </row>
    <row r="3584" spans="11:12" ht="17.25" customHeight="1" x14ac:dyDescent="0.2">
      <c r="K3584" s="88"/>
      <c r="L3584" s="88"/>
    </row>
    <row r="3585" spans="11:12" ht="17.25" customHeight="1" x14ac:dyDescent="0.2">
      <c r="K3585" s="88"/>
      <c r="L3585" s="88"/>
    </row>
    <row r="3586" spans="11:12" ht="17.25" customHeight="1" x14ac:dyDescent="0.2">
      <c r="K3586" s="88"/>
      <c r="L3586" s="88"/>
    </row>
    <row r="3587" spans="11:12" ht="17.25" customHeight="1" x14ac:dyDescent="0.2">
      <c r="K3587" s="88"/>
      <c r="L3587" s="88"/>
    </row>
    <row r="3588" spans="11:12" ht="17.25" customHeight="1" x14ac:dyDescent="0.2">
      <c r="K3588" s="88"/>
      <c r="L3588" s="88"/>
    </row>
    <row r="3589" spans="11:12" ht="17.25" customHeight="1" x14ac:dyDescent="0.2">
      <c r="K3589" s="88"/>
      <c r="L3589" s="88"/>
    </row>
    <row r="3590" spans="11:12" ht="17.25" customHeight="1" x14ac:dyDescent="0.2">
      <c r="K3590" s="88"/>
      <c r="L3590" s="88"/>
    </row>
    <row r="3591" spans="11:12" ht="17.25" customHeight="1" x14ac:dyDescent="0.2">
      <c r="K3591" s="88"/>
      <c r="L3591" s="88"/>
    </row>
    <row r="3592" spans="11:12" ht="17.25" customHeight="1" x14ac:dyDescent="0.2">
      <c r="K3592" s="88"/>
      <c r="L3592" s="88"/>
    </row>
    <row r="3593" spans="11:12" ht="17.25" customHeight="1" x14ac:dyDescent="0.2">
      <c r="K3593" s="88"/>
      <c r="L3593" s="88"/>
    </row>
    <row r="3594" spans="11:12" ht="17.25" customHeight="1" x14ac:dyDescent="0.2">
      <c r="K3594" s="88"/>
      <c r="L3594" s="88"/>
    </row>
    <row r="3595" spans="11:12" ht="17.25" customHeight="1" x14ac:dyDescent="0.2">
      <c r="K3595" s="88"/>
      <c r="L3595" s="88"/>
    </row>
    <row r="3596" spans="11:12" ht="17.25" customHeight="1" x14ac:dyDescent="0.2">
      <c r="K3596" s="88"/>
      <c r="L3596" s="88"/>
    </row>
    <row r="3597" spans="11:12" ht="17.25" customHeight="1" x14ac:dyDescent="0.2">
      <c r="K3597" s="88"/>
      <c r="L3597" s="88"/>
    </row>
    <row r="3598" spans="11:12" ht="17.25" customHeight="1" x14ac:dyDescent="0.2">
      <c r="K3598" s="88"/>
      <c r="L3598" s="88"/>
    </row>
    <row r="3599" spans="11:12" ht="17.25" customHeight="1" x14ac:dyDescent="0.2">
      <c r="K3599" s="88"/>
      <c r="L3599" s="88"/>
    </row>
    <row r="3600" spans="11:12" ht="17.25" customHeight="1" x14ac:dyDescent="0.2">
      <c r="K3600" s="88"/>
      <c r="L3600" s="88"/>
    </row>
    <row r="3601" spans="11:12" ht="17.25" customHeight="1" x14ac:dyDescent="0.2">
      <c r="K3601" s="88"/>
      <c r="L3601" s="88"/>
    </row>
    <row r="3602" spans="11:12" ht="17.25" customHeight="1" x14ac:dyDescent="0.2">
      <c r="K3602" s="88"/>
      <c r="L3602" s="88"/>
    </row>
    <row r="3603" spans="11:12" ht="17.25" customHeight="1" x14ac:dyDescent="0.2">
      <c r="K3603" s="88"/>
      <c r="L3603" s="88"/>
    </row>
    <row r="3604" spans="11:12" ht="17.25" customHeight="1" x14ac:dyDescent="0.2">
      <c r="K3604" s="88"/>
      <c r="L3604" s="88"/>
    </row>
    <row r="3605" spans="11:12" ht="17.25" customHeight="1" x14ac:dyDescent="0.2">
      <c r="K3605" s="88"/>
      <c r="L3605" s="88"/>
    </row>
    <row r="3606" spans="11:12" ht="17.25" customHeight="1" x14ac:dyDescent="0.2">
      <c r="K3606" s="88"/>
      <c r="L3606" s="88"/>
    </row>
    <row r="3607" spans="11:12" ht="17.25" customHeight="1" x14ac:dyDescent="0.2">
      <c r="K3607" s="88"/>
      <c r="L3607" s="88"/>
    </row>
    <row r="3608" spans="11:12" ht="17.25" customHeight="1" x14ac:dyDescent="0.2">
      <c r="K3608" s="88"/>
      <c r="L3608" s="88"/>
    </row>
    <row r="3609" spans="11:12" ht="17.25" customHeight="1" x14ac:dyDescent="0.2">
      <c r="K3609" s="88"/>
      <c r="L3609" s="88"/>
    </row>
    <row r="3610" spans="11:12" ht="17.25" customHeight="1" x14ac:dyDescent="0.2">
      <c r="K3610" s="88"/>
      <c r="L3610" s="88"/>
    </row>
    <row r="3611" spans="11:12" ht="17.25" customHeight="1" x14ac:dyDescent="0.2">
      <c r="K3611" s="88"/>
      <c r="L3611" s="88"/>
    </row>
    <row r="3612" spans="11:12" ht="17.25" customHeight="1" x14ac:dyDescent="0.2">
      <c r="K3612" s="88"/>
      <c r="L3612" s="88"/>
    </row>
    <row r="3613" spans="11:12" ht="17.25" customHeight="1" x14ac:dyDescent="0.2">
      <c r="K3613" s="88"/>
      <c r="L3613" s="88"/>
    </row>
    <row r="3614" spans="11:12" ht="17.25" customHeight="1" x14ac:dyDescent="0.2">
      <c r="K3614" s="88"/>
      <c r="L3614" s="88"/>
    </row>
    <row r="3615" spans="11:12" ht="17.25" customHeight="1" x14ac:dyDescent="0.2">
      <c r="K3615" s="88"/>
      <c r="L3615" s="88"/>
    </row>
    <row r="3616" spans="11:12" ht="17.25" customHeight="1" x14ac:dyDescent="0.2">
      <c r="K3616" s="88"/>
      <c r="L3616" s="88"/>
    </row>
    <row r="3617" spans="11:12" ht="17.25" customHeight="1" x14ac:dyDescent="0.2">
      <c r="K3617" s="88"/>
      <c r="L3617" s="88"/>
    </row>
    <row r="3618" spans="11:12" ht="17.25" customHeight="1" x14ac:dyDescent="0.2">
      <c r="K3618" s="88"/>
      <c r="L3618" s="88"/>
    </row>
    <row r="3619" spans="11:12" ht="17.25" customHeight="1" x14ac:dyDescent="0.2">
      <c r="K3619" s="88"/>
      <c r="L3619" s="88"/>
    </row>
    <row r="3620" spans="11:12" ht="17.25" customHeight="1" x14ac:dyDescent="0.2">
      <c r="K3620" s="88"/>
      <c r="L3620" s="88"/>
    </row>
    <row r="3621" spans="11:12" ht="17.25" customHeight="1" x14ac:dyDescent="0.2">
      <c r="K3621" s="88"/>
      <c r="L3621" s="88"/>
    </row>
    <row r="3622" spans="11:12" ht="17.25" customHeight="1" x14ac:dyDescent="0.2">
      <c r="K3622" s="88"/>
      <c r="L3622" s="88"/>
    </row>
    <row r="3623" spans="11:12" ht="17.25" customHeight="1" x14ac:dyDescent="0.2">
      <c r="K3623" s="88"/>
      <c r="L3623" s="88"/>
    </row>
    <row r="3624" spans="11:12" ht="17.25" customHeight="1" x14ac:dyDescent="0.2">
      <c r="K3624" s="88"/>
      <c r="L3624" s="88"/>
    </row>
    <row r="3625" spans="11:12" ht="17.25" customHeight="1" x14ac:dyDescent="0.2">
      <c r="K3625" s="88"/>
      <c r="L3625" s="88"/>
    </row>
    <row r="3626" spans="11:12" ht="17.25" customHeight="1" x14ac:dyDescent="0.2">
      <c r="K3626" s="88"/>
      <c r="L3626" s="88"/>
    </row>
    <row r="3627" spans="11:12" ht="17.25" customHeight="1" x14ac:dyDescent="0.2">
      <c r="K3627" s="88"/>
      <c r="L3627" s="88"/>
    </row>
    <row r="3628" spans="11:12" ht="17.25" customHeight="1" x14ac:dyDescent="0.2">
      <c r="K3628" s="88"/>
      <c r="L3628" s="88"/>
    </row>
    <row r="3629" spans="11:12" ht="17.25" customHeight="1" x14ac:dyDescent="0.2">
      <c r="K3629" s="88"/>
      <c r="L3629" s="88"/>
    </row>
    <row r="3630" spans="11:12" ht="17.25" customHeight="1" x14ac:dyDescent="0.2">
      <c r="K3630" s="88"/>
      <c r="L3630" s="88"/>
    </row>
    <row r="3631" spans="11:12" ht="17.25" customHeight="1" x14ac:dyDescent="0.2">
      <c r="K3631" s="88"/>
      <c r="L3631" s="88"/>
    </row>
    <row r="3632" spans="11:12" ht="17.25" customHeight="1" x14ac:dyDescent="0.2">
      <c r="K3632" s="88"/>
      <c r="L3632" s="88"/>
    </row>
    <row r="3633" spans="11:12" ht="17.25" customHeight="1" x14ac:dyDescent="0.2">
      <c r="K3633" s="88"/>
      <c r="L3633" s="88"/>
    </row>
    <row r="3634" spans="11:12" ht="17.25" customHeight="1" x14ac:dyDescent="0.2">
      <c r="K3634" s="88"/>
      <c r="L3634" s="88"/>
    </row>
    <row r="3635" spans="11:12" ht="17.25" customHeight="1" x14ac:dyDescent="0.2">
      <c r="K3635" s="88"/>
      <c r="L3635" s="88"/>
    </row>
    <row r="3636" spans="11:12" ht="17.25" customHeight="1" x14ac:dyDescent="0.2">
      <c r="K3636" s="88"/>
      <c r="L3636" s="88"/>
    </row>
    <row r="3637" spans="11:12" ht="17.25" customHeight="1" x14ac:dyDescent="0.2">
      <c r="K3637" s="88"/>
      <c r="L3637" s="88"/>
    </row>
    <row r="3638" spans="11:12" ht="17.25" customHeight="1" x14ac:dyDescent="0.2">
      <c r="K3638" s="88"/>
      <c r="L3638" s="88"/>
    </row>
    <row r="3639" spans="11:12" ht="17.25" customHeight="1" x14ac:dyDescent="0.2">
      <c r="K3639" s="88"/>
      <c r="L3639" s="88"/>
    </row>
    <row r="3640" spans="11:12" ht="17.25" customHeight="1" x14ac:dyDescent="0.2">
      <c r="K3640" s="88"/>
      <c r="L3640" s="88"/>
    </row>
    <row r="3641" spans="11:12" ht="17.25" customHeight="1" x14ac:dyDescent="0.2">
      <c r="K3641" s="88"/>
      <c r="L3641" s="88"/>
    </row>
    <row r="3642" spans="11:12" ht="17.25" customHeight="1" x14ac:dyDescent="0.2">
      <c r="K3642" s="88"/>
      <c r="L3642" s="88"/>
    </row>
    <row r="3643" spans="11:12" ht="17.25" customHeight="1" x14ac:dyDescent="0.2">
      <c r="K3643" s="88"/>
      <c r="L3643" s="88"/>
    </row>
    <row r="3644" spans="11:12" ht="17.25" customHeight="1" x14ac:dyDescent="0.2">
      <c r="K3644" s="88"/>
      <c r="L3644" s="88"/>
    </row>
    <row r="3645" spans="11:12" ht="17.25" customHeight="1" x14ac:dyDescent="0.2">
      <c r="K3645" s="88"/>
      <c r="L3645" s="88"/>
    </row>
    <row r="3646" spans="11:12" ht="17.25" customHeight="1" x14ac:dyDescent="0.2">
      <c r="K3646" s="88"/>
      <c r="L3646" s="88"/>
    </row>
    <row r="3647" spans="11:12" ht="17.25" customHeight="1" x14ac:dyDescent="0.2">
      <c r="K3647" s="88"/>
      <c r="L3647" s="88"/>
    </row>
    <row r="3648" spans="11:12" ht="17.25" customHeight="1" x14ac:dyDescent="0.2">
      <c r="K3648" s="88"/>
      <c r="L3648" s="88"/>
    </row>
    <row r="3649" spans="11:12" ht="17.25" customHeight="1" x14ac:dyDescent="0.2">
      <c r="K3649" s="88"/>
      <c r="L3649" s="88"/>
    </row>
    <row r="3650" spans="11:12" ht="17.25" customHeight="1" x14ac:dyDescent="0.2">
      <c r="K3650" s="88"/>
      <c r="L3650" s="88"/>
    </row>
    <row r="3651" spans="11:12" ht="17.25" customHeight="1" x14ac:dyDescent="0.2">
      <c r="K3651" s="88"/>
      <c r="L3651" s="88"/>
    </row>
    <row r="3652" spans="11:12" ht="17.25" customHeight="1" x14ac:dyDescent="0.2">
      <c r="K3652" s="88"/>
      <c r="L3652" s="88"/>
    </row>
    <row r="3653" spans="11:12" ht="17.25" customHeight="1" x14ac:dyDescent="0.2">
      <c r="K3653" s="88"/>
      <c r="L3653" s="88"/>
    </row>
    <row r="3654" spans="11:12" ht="17.25" customHeight="1" x14ac:dyDescent="0.2">
      <c r="K3654" s="88"/>
      <c r="L3654" s="88"/>
    </row>
    <row r="3655" spans="11:12" ht="17.25" customHeight="1" x14ac:dyDescent="0.2">
      <c r="K3655" s="88"/>
      <c r="L3655" s="88"/>
    </row>
    <row r="3656" spans="11:12" ht="17.25" customHeight="1" x14ac:dyDescent="0.2">
      <c r="K3656" s="88"/>
      <c r="L3656" s="88"/>
    </row>
    <row r="3657" spans="11:12" ht="17.25" customHeight="1" x14ac:dyDescent="0.2">
      <c r="K3657" s="88"/>
      <c r="L3657" s="88"/>
    </row>
    <row r="3658" spans="11:12" ht="17.25" customHeight="1" x14ac:dyDescent="0.2">
      <c r="K3658" s="88"/>
      <c r="L3658" s="88"/>
    </row>
    <row r="3659" spans="11:12" ht="17.25" customHeight="1" x14ac:dyDescent="0.2">
      <c r="K3659" s="88"/>
      <c r="L3659" s="88"/>
    </row>
    <row r="3660" spans="11:12" ht="17.25" customHeight="1" x14ac:dyDescent="0.2">
      <c r="K3660" s="88"/>
      <c r="L3660" s="88"/>
    </row>
    <row r="3661" spans="11:12" ht="17.25" customHeight="1" x14ac:dyDescent="0.2">
      <c r="K3661" s="88"/>
      <c r="L3661" s="88"/>
    </row>
    <row r="3662" spans="11:12" ht="17.25" customHeight="1" x14ac:dyDescent="0.2">
      <c r="K3662" s="88"/>
      <c r="L3662" s="88"/>
    </row>
    <row r="3663" spans="11:12" ht="17.25" customHeight="1" x14ac:dyDescent="0.2">
      <c r="K3663" s="88"/>
      <c r="L3663" s="88"/>
    </row>
    <row r="3664" spans="11:12" ht="17.25" customHeight="1" x14ac:dyDescent="0.2">
      <c r="K3664" s="88"/>
      <c r="L3664" s="88"/>
    </row>
    <row r="3665" spans="11:12" ht="17.25" customHeight="1" x14ac:dyDescent="0.2">
      <c r="K3665" s="88"/>
      <c r="L3665" s="88"/>
    </row>
    <row r="3666" spans="11:12" ht="17.25" customHeight="1" x14ac:dyDescent="0.2">
      <c r="K3666" s="88"/>
      <c r="L3666" s="88"/>
    </row>
    <row r="3667" spans="11:12" ht="17.25" customHeight="1" x14ac:dyDescent="0.2">
      <c r="K3667" s="88"/>
      <c r="L3667" s="88"/>
    </row>
    <row r="3668" spans="11:12" ht="17.25" customHeight="1" x14ac:dyDescent="0.2">
      <c r="K3668" s="88"/>
      <c r="L3668" s="88"/>
    </row>
    <row r="3669" spans="11:12" ht="17.25" customHeight="1" x14ac:dyDescent="0.2">
      <c r="K3669" s="88"/>
      <c r="L3669" s="88"/>
    </row>
    <row r="3670" spans="11:12" ht="17.25" customHeight="1" x14ac:dyDescent="0.2">
      <c r="K3670" s="88"/>
      <c r="L3670" s="88"/>
    </row>
    <row r="3671" spans="11:12" ht="17.25" customHeight="1" x14ac:dyDescent="0.2">
      <c r="K3671" s="88"/>
      <c r="L3671" s="88"/>
    </row>
    <row r="3672" spans="11:12" ht="17.25" customHeight="1" x14ac:dyDescent="0.2">
      <c r="K3672" s="88"/>
      <c r="L3672" s="88"/>
    </row>
    <row r="3673" spans="11:12" ht="17.25" customHeight="1" x14ac:dyDescent="0.2">
      <c r="K3673" s="88"/>
      <c r="L3673" s="88"/>
    </row>
    <row r="3674" spans="11:12" ht="17.25" customHeight="1" x14ac:dyDescent="0.2">
      <c r="K3674" s="88"/>
      <c r="L3674" s="88"/>
    </row>
    <row r="3675" spans="11:12" ht="17.25" customHeight="1" x14ac:dyDescent="0.2">
      <c r="K3675" s="88"/>
      <c r="L3675" s="88"/>
    </row>
    <row r="3676" spans="11:12" ht="17.25" customHeight="1" x14ac:dyDescent="0.2">
      <c r="K3676" s="88"/>
      <c r="L3676" s="88"/>
    </row>
    <row r="3677" spans="11:12" ht="17.25" customHeight="1" x14ac:dyDescent="0.2">
      <c r="K3677" s="88"/>
      <c r="L3677" s="88"/>
    </row>
    <row r="3678" spans="11:12" ht="17.25" customHeight="1" x14ac:dyDescent="0.2">
      <c r="K3678" s="88"/>
      <c r="L3678" s="88"/>
    </row>
    <row r="3679" spans="11:12" ht="17.25" customHeight="1" x14ac:dyDescent="0.2">
      <c r="K3679" s="88"/>
      <c r="L3679" s="88"/>
    </row>
    <row r="3680" spans="11:12" ht="17.25" customHeight="1" x14ac:dyDescent="0.2">
      <c r="K3680" s="88"/>
      <c r="L3680" s="88"/>
    </row>
    <row r="3681" spans="11:12" ht="17.25" customHeight="1" x14ac:dyDescent="0.2">
      <c r="K3681" s="88"/>
      <c r="L3681" s="88"/>
    </row>
    <row r="3682" spans="11:12" ht="17.25" customHeight="1" x14ac:dyDescent="0.2">
      <c r="K3682" s="88"/>
      <c r="L3682" s="88"/>
    </row>
    <row r="3683" spans="11:12" ht="17.25" customHeight="1" x14ac:dyDescent="0.2">
      <c r="K3683" s="88"/>
      <c r="L3683" s="88"/>
    </row>
    <row r="3684" spans="11:12" ht="17.25" customHeight="1" x14ac:dyDescent="0.2">
      <c r="K3684" s="88"/>
      <c r="L3684" s="88"/>
    </row>
    <row r="3685" spans="11:12" ht="17.25" customHeight="1" x14ac:dyDescent="0.2">
      <c r="K3685" s="88"/>
      <c r="L3685" s="88"/>
    </row>
    <row r="3686" spans="11:12" ht="17.25" customHeight="1" x14ac:dyDescent="0.2">
      <c r="K3686" s="88"/>
      <c r="L3686" s="88"/>
    </row>
    <row r="3687" spans="11:12" ht="17.25" customHeight="1" x14ac:dyDescent="0.2">
      <c r="K3687" s="88"/>
      <c r="L3687" s="88"/>
    </row>
    <row r="3688" spans="11:12" ht="17.25" customHeight="1" x14ac:dyDescent="0.2">
      <c r="K3688" s="88"/>
      <c r="L3688" s="88"/>
    </row>
    <row r="3689" spans="11:12" ht="17.25" customHeight="1" x14ac:dyDescent="0.2">
      <c r="K3689" s="88"/>
      <c r="L3689" s="88"/>
    </row>
    <row r="3690" spans="11:12" ht="17.25" customHeight="1" x14ac:dyDescent="0.2">
      <c r="K3690" s="88"/>
      <c r="L3690" s="88"/>
    </row>
    <row r="3691" spans="11:12" ht="17.25" customHeight="1" x14ac:dyDescent="0.2">
      <c r="K3691" s="88"/>
      <c r="L3691" s="88"/>
    </row>
    <row r="3692" spans="11:12" ht="17.25" customHeight="1" x14ac:dyDescent="0.2">
      <c r="K3692" s="88"/>
      <c r="L3692" s="88"/>
    </row>
    <row r="3693" spans="11:12" ht="17.25" customHeight="1" x14ac:dyDescent="0.2">
      <c r="K3693" s="88"/>
      <c r="L3693" s="88"/>
    </row>
    <row r="3694" spans="11:12" ht="17.25" customHeight="1" x14ac:dyDescent="0.2">
      <c r="K3694" s="88"/>
      <c r="L3694" s="88"/>
    </row>
    <row r="3695" spans="11:12" ht="17.25" customHeight="1" x14ac:dyDescent="0.2">
      <c r="K3695" s="88"/>
      <c r="L3695" s="88"/>
    </row>
    <row r="3696" spans="11:12" ht="17.25" customHeight="1" x14ac:dyDescent="0.2">
      <c r="K3696" s="88"/>
      <c r="L3696" s="88"/>
    </row>
    <row r="3697" spans="11:12" ht="17.25" customHeight="1" x14ac:dyDescent="0.2">
      <c r="K3697" s="88"/>
      <c r="L3697" s="88"/>
    </row>
    <row r="3698" spans="11:12" ht="17.25" customHeight="1" x14ac:dyDescent="0.2">
      <c r="K3698" s="88"/>
      <c r="L3698" s="88"/>
    </row>
    <row r="3699" spans="11:12" ht="17.25" customHeight="1" x14ac:dyDescent="0.2">
      <c r="K3699" s="88"/>
      <c r="L3699" s="88"/>
    </row>
    <row r="3700" spans="11:12" ht="17.25" customHeight="1" x14ac:dyDescent="0.2">
      <c r="K3700" s="88"/>
      <c r="L3700" s="88"/>
    </row>
    <row r="3701" spans="11:12" ht="17.25" customHeight="1" x14ac:dyDescent="0.2">
      <c r="K3701" s="88"/>
      <c r="L3701" s="88"/>
    </row>
    <row r="3702" spans="11:12" ht="17.25" customHeight="1" x14ac:dyDescent="0.2">
      <c r="K3702" s="88"/>
      <c r="L3702" s="88"/>
    </row>
    <row r="3703" spans="11:12" ht="17.25" customHeight="1" x14ac:dyDescent="0.2">
      <c r="K3703" s="88"/>
      <c r="L3703" s="88"/>
    </row>
    <row r="3704" spans="11:12" ht="17.25" customHeight="1" x14ac:dyDescent="0.2">
      <c r="K3704" s="88"/>
      <c r="L3704" s="88"/>
    </row>
    <row r="3705" spans="11:12" ht="17.25" customHeight="1" x14ac:dyDescent="0.2">
      <c r="K3705" s="88"/>
      <c r="L3705" s="88"/>
    </row>
    <row r="3706" spans="11:12" ht="17.25" customHeight="1" x14ac:dyDescent="0.2">
      <c r="K3706" s="88"/>
      <c r="L3706" s="88"/>
    </row>
    <row r="3707" spans="11:12" ht="17.25" customHeight="1" x14ac:dyDescent="0.2">
      <c r="K3707" s="88"/>
      <c r="L3707" s="88"/>
    </row>
    <row r="3708" spans="11:12" ht="17.25" customHeight="1" x14ac:dyDescent="0.2">
      <c r="K3708" s="88"/>
      <c r="L3708" s="88"/>
    </row>
    <row r="3709" spans="11:12" ht="17.25" customHeight="1" x14ac:dyDescent="0.2">
      <c r="K3709" s="88"/>
      <c r="L3709" s="88"/>
    </row>
    <row r="3710" spans="11:12" ht="17.25" customHeight="1" x14ac:dyDescent="0.2">
      <c r="K3710" s="88"/>
      <c r="L3710" s="88"/>
    </row>
    <row r="3711" spans="11:12" ht="17.25" customHeight="1" x14ac:dyDescent="0.2">
      <c r="K3711" s="88"/>
      <c r="L3711" s="88"/>
    </row>
    <row r="3712" spans="11:12" ht="17.25" customHeight="1" x14ac:dyDescent="0.2">
      <c r="K3712" s="88"/>
      <c r="L3712" s="88"/>
    </row>
    <row r="3713" spans="11:12" ht="17.25" customHeight="1" x14ac:dyDescent="0.2">
      <c r="K3713" s="88"/>
      <c r="L3713" s="88"/>
    </row>
    <row r="3714" spans="11:12" ht="17.25" customHeight="1" x14ac:dyDescent="0.2">
      <c r="K3714" s="88"/>
      <c r="L3714" s="88"/>
    </row>
    <row r="3715" spans="11:12" ht="17.25" customHeight="1" x14ac:dyDescent="0.2">
      <c r="K3715" s="88"/>
      <c r="L3715" s="88"/>
    </row>
    <row r="3716" spans="11:12" ht="17.25" customHeight="1" x14ac:dyDescent="0.2">
      <c r="K3716" s="88"/>
      <c r="L3716" s="88"/>
    </row>
    <row r="3717" spans="11:12" ht="17.25" customHeight="1" x14ac:dyDescent="0.2">
      <c r="K3717" s="88"/>
      <c r="L3717" s="88"/>
    </row>
    <row r="3718" spans="11:12" ht="17.25" customHeight="1" x14ac:dyDescent="0.2">
      <c r="K3718" s="88"/>
      <c r="L3718" s="88"/>
    </row>
    <row r="3719" spans="11:12" ht="17.25" customHeight="1" x14ac:dyDescent="0.2">
      <c r="K3719" s="88"/>
      <c r="L3719" s="88"/>
    </row>
    <row r="3720" spans="11:12" ht="17.25" customHeight="1" x14ac:dyDescent="0.2">
      <c r="K3720" s="88"/>
      <c r="L3720" s="88"/>
    </row>
    <row r="3721" spans="11:12" ht="17.25" customHeight="1" x14ac:dyDescent="0.2">
      <c r="K3721" s="88"/>
      <c r="L3721" s="88"/>
    </row>
    <row r="3722" spans="11:12" ht="17.25" customHeight="1" x14ac:dyDescent="0.2">
      <c r="K3722" s="88"/>
      <c r="L3722" s="88"/>
    </row>
    <row r="3723" spans="11:12" ht="17.25" customHeight="1" x14ac:dyDescent="0.2">
      <c r="K3723" s="88"/>
      <c r="L3723" s="88"/>
    </row>
    <row r="3724" spans="11:12" ht="17.25" customHeight="1" x14ac:dyDescent="0.2">
      <c r="K3724" s="88"/>
      <c r="L3724" s="88"/>
    </row>
    <row r="3725" spans="11:12" ht="17.25" customHeight="1" x14ac:dyDescent="0.2">
      <c r="K3725" s="88"/>
      <c r="L3725" s="88"/>
    </row>
    <row r="3726" spans="11:12" ht="17.25" customHeight="1" x14ac:dyDescent="0.2">
      <c r="K3726" s="88"/>
      <c r="L3726" s="88"/>
    </row>
    <row r="3727" spans="11:12" ht="17.25" customHeight="1" x14ac:dyDescent="0.2">
      <c r="K3727" s="88"/>
      <c r="L3727" s="88"/>
    </row>
    <row r="3728" spans="11:12" ht="17.25" customHeight="1" x14ac:dyDescent="0.2">
      <c r="K3728" s="88"/>
      <c r="L3728" s="88"/>
    </row>
    <row r="3729" spans="11:12" ht="17.25" customHeight="1" x14ac:dyDescent="0.2">
      <c r="K3729" s="88"/>
      <c r="L3729" s="88"/>
    </row>
    <row r="3730" spans="11:12" ht="17.25" customHeight="1" x14ac:dyDescent="0.2">
      <c r="K3730" s="88"/>
      <c r="L3730" s="88"/>
    </row>
    <row r="3731" spans="11:12" ht="17.25" customHeight="1" x14ac:dyDescent="0.2">
      <c r="K3731" s="88"/>
      <c r="L3731" s="88"/>
    </row>
    <row r="3732" spans="11:12" ht="17.25" customHeight="1" x14ac:dyDescent="0.2">
      <c r="K3732" s="88"/>
      <c r="L3732" s="88"/>
    </row>
    <row r="3733" spans="11:12" ht="17.25" customHeight="1" x14ac:dyDescent="0.2">
      <c r="K3733" s="88"/>
      <c r="L3733" s="88"/>
    </row>
    <row r="3734" spans="11:12" ht="17.25" customHeight="1" x14ac:dyDescent="0.2">
      <c r="K3734" s="88"/>
      <c r="L3734" s="88"/>
    </row>
    <row r="3735" spans="11:12" ht="17.25" customHeight="1" x14ac:dyDescent="0.2">
      <c r="K3735" s="88"/>
      <c r="L3735" s="88"/>
    </row>
    <row r="3736" spans="11:12" ht="17.25" customHeight="1" x14ac:dyDescent="0.2">
      <c r="K3736" s="88"/>
      <c r="L3736" s="88"/>
    </row>
    <row r="3737" spans="11:12" ht="17.25" customHeight="1" x14ac:dyDescent="0.2">
      <c r="K3737" s="88"/>
      <c r="L3737" s="88"/>
    </row>
    <row r="3738" spans="11:12" ht="17.25" customHeight="1" x14ac:dyDescent="0.2">
      <c r="K3738" s="88"/>
      <c r="L3738" s="88"/>
    </row>
    <row r="3739" spans="11:12" ht="17.25" customHeight="1" x14ac:dyDescent="0.2">
      <c r="K3739" s="88"/>
      <c r="L3739" s="88"/>
    </row>
    <row r="3740" spans="11:12" ht="17.25" customHeight="1" x14ac:dyDescent="0.2">
      <c r="K3740" s="88"/>
      <c r="L3740" s="88"/>
    </row>
    <row r="3741" spans="11:12" ht="17.25" customHeight="1" x14ac:dyDescent="0.2">
      <c r="K3741" s="88"/>
      <c r="L3741" s="88"/>
    </row>
    <row r="3742" spans="11:12" ht="17.25" customHeight="1" x14ac:dyDescent="0.2">
      <c r="K3742" s="88"/>
      <c r="L3742" s="88"/>
    </row>
    <row r="3743" spans="11:12" ht="17.25" customHeight="1" x14ac:dyDescent="0.2">
      <c r="K3743" s="88"/>
      <c r="L3743" s="88"/>
    </row>
    <row r="3744" spans="11:12" ht="17.25" customHeight="1" x14ac:dyDescent="0.2">
      <c r="K3744" s="88"/>
      <c r="L3744" s="88"/>
    </row>
    <row r="3745" spans="11:12" ht="17.25" customHeight="1" x14ac:dyDescent="0.2">
      <c r="K3745" s="88"/>
      <c r="L3745" s="88"/>
    </row>
    <row r="3746" spans="11:12" ht="17.25" customHeight="1" x14ac:dyDescent="0.2">
      <c r="K3746" s="88"/>
      <c r="L3746" s="88"/>
    </row>
    <row r="3747" spans="11:12" ht="17.25" customHeight="1" x14ac:dyDescent="0.2">
      <c r="K3747" s="88"/>
      <c r="L3747" s="88"/>
    </row>
    <row r="3748" spans="11:12" ht="17.25" customHeight="1" x14ac:dyDescent="0.2">
      <c r="K3748" s="88"/>
      <c r="L3748" s="88"/>
    </row>
    <row r="3749" spans="11:12" ht="17.25" customHeight="1" x14ac:dyDescent="0.2">
      <c r="K3749" s="88"/>
      <c r="L3749" s="88"/>
    </row>
    <row r="3750" spans="11:12" ht="17.25" customHeight="1" x14ac:dyDescent="0.2">
      <c r="K3750" s="88"/>
      <c r="L3750" s="88"/>
    </row>
    <row r="3751" spans="11:12" ht="17.25" customHeight="1" x14ac:dyDescent="0.2">
      <c r="K3751" s="88"/>
      <c r="L3751" s="88"/>
    </row>
    <row r="3752" spans="11:12" ht="17.25" customHeight="1" x14ac:dyDescent="0.2">
      <c r="K3752" s="88"/>
      <c r="L3752" s="88"/>
    </row>
    <row r="3753" spans="11:12" ht="17.25" customHeight="1" x14ac:dyDescent="0.2">
      <c r="K3753" s="88"/>
      <c r="L3753" s="88"/>
    </row>
    <row r="3754" spans="11:12" ht="17.25" customHeight="1" x14ac:dyDescent="0.2">
      <c r="K3754" s="88"/>
      <c r="L3754" s="88"/>
    </row>
    <row r="3755" spans="11:12" ht="17.25" customHeight="1" x14ac:dyDescent="0.2">
      <c r="K3755" s="88"/>
      <c r="L3755" s="88"/>
    </row>
    <row r="3756" spans="11:12" ht="17.25" customHeight="1" x14ac:dyDescent="0.2">
      <c r="K3756" s="88"/>
      <c r="L3756" s="88"/>
    </row>
    <row r="3757" spans="11:12" ht="17.25" customHeight="1" x14ac:dyDescent="0.2">
      <c r="K3757" s="88"/>
      <c r="L3757" s="88"/>
    </row>
    <row r="3758" spans="11:12" ht="17.25" customHeight="1" x14ac:dyDescent="0.2">
      <c r="K3758" s="88"/>
      <c r="L3758" s="88"/>
    </row>
    <row r="3759" spans="11:12" ht="17.25" customHeight="1" x14ac:dyDescent="0.2">
      <c r="K3759" s="88"/>
      <c r="L3759" s="88"/>
    </row>
    <row r="3760" spans="11:12" ht="17.25" customHeight="1" x14ac:dyDescent="0.2">
      <c r="K3760" s="88"/>
      <c r="L3760" s="88"/>
    </row>
    <row r="3761" spans="11:12" ht="17.25" customHeight="1" x14ac:dyDescent="0.2">
      <c r="K3761" s="88"/>
      <c r="L3761" s="88"/>
    </row>
    <row r="3762" spans="11:12" ht="17.25" customHeight="1" x14ac:dyDescent="0.2">
      <c r="K3762" s="88"/>
      <c r="L3762" s="88"/>
    </row>
    <row r="3763" spans="11:12" ht="17.25" customHeight="1" x14ac:dyDescent="0.2">
      <c r="K3763" s="88"/>
      <c r="L3763" s="88"/>
    </row>
    <row r="3764" spans="11:12" ht="17.25" customHeight="1" x14ac:dyDescent="0.2">
      <c r="K3764" s="88"/>
      <c r="L3764" s="88"/>
    </row>
    <row r="3765" spans="11:12" ht="17.25" customHeight="1" x14ac:dyDescent="0.2">
      <c r="K3765" s="88"/>
      <c r="L3765" s="88"/>
    </row>
    <row r="3766" spans="11:12" ht="17.25" customHeight="1" x14ac:dyDescent="0.2">
      <c r="K3766" s="88"/>
      <c r="L3766" s="88"/>
    </row>
    <row r="3767" spans="11:12" ht="17.25" customHeight="1" x14ac:dyDescent="0.2">
      <c r="K3767" s="88"/>
      <c r="L3767" s="88"/>
    </row>
    <row r="3768" spans="11:12" ht="17.25" customHeight="1" x14ac:dyDescent="0.2">
      <c r="K3768" s="88"/>
      <c r="L3768" s="88"/>
    </row>
    <row r="3769" spans="11:12" ht="17.25" customHeight="1" x14ac:dyDescent="0.2">
      <c r="K3769" s="88"/>
      <c r="L3769" s="88"/>
    </row>
    <row r="3770" spans="11:12" ht="17.25" customHeight="1" x14ac:dyDescent="0.2">
      <c r="K3770" s="88"/>
      <c r="L3770" s="88"/>
    </row>
    <row r="3771" spans="11:12" ht="17.25" customHeight="1" x14ac:dyDescent="0.2">
      <c r="K3771" s="88"/>
      <c r="L3771" s="88"/>
    </row>
    <row r="3772" spans="11:12" ht="17.25" customHeight="1" x14ac:dyDescent="0.2">
      <c r="K3772" s="88"/>
      <c r="L3772" s="88"/>
    </row>
    <row r="3773" spans="11:12" ht="17.25" customHeight="1" x14ac:dyDescent="0.2">
      <c r="K3773" s="88"/>
      <c r="L3773" s="88"/>
    </row>
    <row r="3774" spans="11:12" ht="17.25" customHeight="1" x14ac:dyDescent="0.2">
      <c r="K3774" s="88"/>
      <c r="L3774" s="88"/>
    </row>
    <row r="3775" spans="11:12" ht="17.25" customHeight="1" x14ac:dyDescent="0.2">
      <c r="K3775" s="88"/>
      <c r="L3775" s="88"/>
    </row>
    <row r="3776" spans="11:12" ht="17.25" customHeight="1" x14ac:dyDescent="0.2">
      <c r="K3776" s="88"/>
      <c r="L3776" s="88"/>
    </row>
    <row r="3777" spans="11:12" ht="17.25" customHeight="1" x14ac:dyDescent="0.2">
      <c r="K3777" s="88"/>
      <c r="L3777" s="88"/>
    </row>
    <row r="3778" spans="11:12" ht="17.25" customHeight="1" x14ac:dyDescent="0.2">
      <c r="K3778" s="88"/>
      <c r="L3778" s="88"/>
    </row>
    <row r="3779" spans="11:12" ht="17.25" customHeight="1" x14ac:dyDescent="0.2">
      <c r="K3779" s="88"/>
      <c r="L3779" s="88"/>
    </row>
    <row r="3780" spans="11:12" ht="17.25" customHeight="1" x14ac:dyDescent="0.2">
      <c r="K3780" s="88"/>
      <c r="L3780" s="88"/>
    </row>
    <row r="3781" spans="11:12" ht="17.25" customHeight="1" x14ac:dyDescent="0.2">
      <c r="K3781" s="88"/>
      <c r="L3781" s="88"/>
    </row>
    <row r="3782" spans="11:12" ht="17.25" customHeight="1" x14ac:dyDescent="0.2">
      <c r="K3782" s="88"/>
      <c r="L3782" s="88"/>
    </row>
    <row r="3783" spans="11:12" ht="17.25" customHeight="1" x14ac:dyDescent="0.2">
      <c r="K3783" s="88"/>
      <c r="L3783" s="88"/>
    </row>
    <row r="3784" spans="11:12" ht="17.25" customHeight="1" x14ac:dyDescent="0.2">
      <c r="K3784" s="88"/>
      <c r="L3784" s="88"/>
    </row>
    <row r="3785" spans="11:12" ht="17.25" customHeight="1" x14ac:dyDescent="0.2">
      <c r="K3785" s="88"/>
      <c r="L3785" s="88"/>
    </row>
    <row r="3786" spans="11:12" ht="17.25" customHeight="1" x14ac:dyDescent="0.2">
      <c r="K3786" s="88"/>
      <c r="L3786" s="88"/>
    </row>
    <row r="3787" spans="11:12" ht="17.25" customHeight="1" x14ac:dyDescent="0.2">
      <c r="K3787" s="88"/>
      <c r="L3787" s="88"/>
    </row>
    <row r="3788" spans="11:12" ht="17.25" customHeight="1" x14ac:dyDescent="0.2">
      <c r="K3788" s="88"/>
      <c r="L3788" s="88"/>
    </row>
    <row r="3789" spans="11:12" ht="17.25" customHeight="1" x14ac:dyDescent="0.2">
      <c r="K3789" s="88"/>
      <c r="L3789" s="88"/>
    </row>
    <row r="3790" spans="11:12" ht="17.25" customHeight="1" x14ac:dyDescent="0.2">
      <c r="K3790" s="88"/>
      <c r="L3790" s="88"/>
    </row>
    <row r="3791" spans="11:12" ht="17.25" customHeight="1" x14ac:dyDescent="0.2">
      <c r="K3791" s="88"/>
      <c r="L3791" s="88"/>
    </row>
    <row r="3792" spans="11:12" ht="17.25" customHeight="1" x14ac:dyDescent="0.2">
      <c r="K3792" s="88"/>
      <c r="L3792" s="88"/>
    </row>
    <row r="3793" spans="11:12" ht="17.25" customHeight="1" x14ac:dyDescent="0.2">
      <c r="K3793" s="88"/>
      <c r="L3793" s="88"/>
    </row>
    <row r="3794" spans="11:12" ht="17.25" customHeight="1" x14ac:dyDescent="0.2">
      <c r="K3794" s="88"/>
      <c r="L3794" s="88"/>
    </row>
    <row r="3795" spans="11:12" ht="17.25" customHeight="1" x14ac:dyDescent="0.2">
      <c r="K3795" s="88"/>
      <c r="L3795" s="88"/>
    </row>
    <row r="3796" spans="11:12" ht="17.25" customHeight="1" x14ac:dyDescent="0.2">
      <c r="K3796" s="88"/>
      <c r="L3796" s="88"/>
    </row>
    <row r="3797" spans="11:12" ht="17.25" customHeight="1" x14ac:dyDescent="0.2">
      <c r="K3797" s="88"/>
      <c r="L3797" s="88"/>
    </row>
    <row r="3798" spans="11:12" ht="17.25" customHeight="1" x14ac:dyDescent="0.2">
      <c r="K3798" s="88"/>
      <c r="L3798" s="88"/>
    </row>
    <row r="3799" spans="11:12" ht="17.25" customHeight="1" x14ac:dyDescent="0.2">
      <c r="K3799" s="88"/>
      <c r="L3799" s="88"/>
    </row>
    <row r="3800" spans="11:12" ht="17.25" customHeight="1" x14ac:dyDescent="0.2">
      <c r="K3800" s="88"/>
      <c r="L3800" s="88"/>
    </row>
    <row r="3801" spans="11:12" ht="17.25" customHeight="1" x14ac:dyDescent="0.2">
      <c r="K3801" s="88"/>
      <c r="L3801" s="88"/>
    </row>
    <row r="3802" spans="11:12" ht="17.25" customHeight="1" x14ac:dyDescent="0.2">
      <c r="K3802" s="88"/>
      <c r="L3802" s="88"/>
    </row>
    <row r="3803" spans="11:12" ht="17.25" customHeight="1" x14ac:dyDescent="0.2">
      <c r="K3803" s="88"/>
      <c r="L3803" s="88"/>
    </row>
    <row r="3804" spans="11:12" ht="17.25" customHeight="1" x14ac:dyDescent="0.2">
      <c r="K3804" s="88"/>
      <c r="L3804" s="88"/>
    </row>
    <row r="3805" spans="11:12" ht="17.25" customHeight="1" x14ac:dyDescent="0.2">
      <c r="K3805" s="88"/>
      <c r="L3805" s="88"/>
    </row>
    <row r="3806" spans="11:12" ht="17.25" customHeight="1" x14ac:dyDescent="0.2">
      <c r="K3806" s="88"/>
      <c r="L3806" s="88"/>
    </row>
    <row r="3807" spans="11:12" ht="17.25" customHeight="1" x14ac:dyDescent="0.2">
      <c r="K3807" s="88"/>
      <c r="L3807" s="88"/>
    </row>
    <row r="3808" spans="11:12" ht="17.25" customHeight="1" x14ac:dyDescent="0.2">
      <c r="K3808" s="88"/>
      <c r="L3808" s="88"/>
    </row>
    <row r="3809" spans="11:12" ht="17.25" customHeight="1" x14ac:dyDescent="0.2">
      <c r="K3809" s="88"/>
      <c r="L3809" s="88"/>
    </row>
    <row r="3810" spans="11:12" ht="17.25" customHeight="1" x14ac:dyDescent="0.2">
      <c r="K3810" s="88"/>
      <c r="L3810" s="88"/>
    </row>
    <row r="3811" spans="11:12" ht="17.25" customHeight="1" x14ac:dyDescent="0.2">
      <c r="K3811" s="88"/>
      <c r="L3811" s="88"/>
    </row>
    <row r="3812" spans="11:12" ht="17.25" customHeight="1" x14ac:dyDescent="0.2">
      <c r="K3812" s="88"/>
      <c r="L3812" s="88"/>
    </row>
    <row r="3813" spans="11:12" ht="17.25" customHeight="1" x14ac:dyDescent="0.2">
      <c r="K3813" s="88"/>
      <c r="L3813" s="88"/>
    </row>
    <row r="3814" spans="11:12" ht="17.25" customHeight="1" x14ac:dyDescent="0.2">
      <c r="K3814" s="88"/>
      <c r="L3814" s="88"/>
    </row>
    <row r="3815" spans="11:12" ht="17.25" customHeight="1" x14ac:dyDescent="0.2">
      <c r="K3815" s="88"/>
      <c r="L3815" s="88"/>
    </row>
    <row r="3816" spans="11:12" ht="17.25" customHeight="1" x14ac:dyDescent="0.2">
      <c r="K3816" s="88"/>
      <c r="L3816" s="88"/>
    </row>
    <row r="3817" spans="11:12" ht="17.25" customHeight="1" x14ac:dyDescent="0.2">
      <c r="K3817" s="88"/>
      <c r="L3817" s="88"/>
    </row>
    <row r="3818" spans="11:12" ht="17.25" customHeight="1" x14ac:dyDescent="0.2">
      <c r="K3818" s="88"/>
      <c r="L3818" s="88"/>
    </row>
    <row r="3819" spans="11:12" ht="17.25" customHeight="1" x14ac:dyDescent="0.2">
      <c r="K3819" s="88"/>
      <c r="L3819" s="88"/>
    </row>
    <row r="3820" spans="11:12" ht="17.25" customHeight="1" x14ac:dyDescent="0.2">
      <c r="K3820" s="88"/>
      <c r="L3820" s="88"/>
    </row>
    <row r="3821" spans="11:12" ht="17.25" customHeight="1" x14ac:dyDescent="0.2">
      <c r="K3821" s="88"/>
      <c r="L3821" s="88"/>
    </row>
    <row r="3822" spans="11:12" ht="17.25" customHeight="1" x14ac:dyDescent="0.2">
      <c r="K3822" s="88"/>
      <c r="L3822" s="88"/>
    </row>
    <row r="3823" spans="11:12" ht="17.25" customHeight="1" x14ac:dyDescent="0.2">
      <c r="K3823" s="88"/>
      <c r="L3823" s="88"/>
    </row>
    <row r="3824" spans="11:12" ht="17.25" customHeight="1" x14ac:dyDescent="0.2">
      <c r="K3824" s="88"/>
      <c r="L3824" s="88"/>
    </row>
    <row r="3825" spans="11:12" ht="17.25" customHeight="1" x14ac:dyDescent="0.2">
      <c r="K3825" s="88"/>
      <c r="L3825" s="88"/>
    </row>
    <row r="3826" spans="11:12" ht="17.25" customHeight="1" x14ac:dyDescent="0.2">
      <c r="K3826" s="88"/>
      <c r="L3826" s="88"/>
    </row>
    <row r="3827" spans="11:12" ht="17.25" customHeight="1" x14ac:dyDescent="0.2">
      <c r="K3827" s="88"/>
      <c r="L3827" s="88"/>
    </row>
    <row r="3828" spans="11:12" ht="17.25" customHeight="1" x14ac:dyDescent="0.2">
      <c r="K3828" s="88"/>
      <c r="L3828" s="88"/>
    </row>
    <row r="3829" spans="11:12" ht="17.25" customHeight="1" x14ac:dyDescent="0.2">
      <c r="K3829" s="88"/>
      <c r="L3829" s="88"/>
    </row>
    <row r="3830" spans="11:12" ht="17.25" customHeight="1" x14ac:dyDescent="0.2">
      <c r="K3830" s="88"/>
      <c r="L3830" s="88"/>
    </row>
    <row r="3831" spans="11:12" ht="17.25" customHeight="1" x14ac:dyDescent="0.2">
      <c r="K3831" s="88"/>
      <c r="L3831" s="88"/>
    </row>
    <row r="3832" spans="11:12" ht="17.25" customHeight="1" x14ac:dyDescent="0.2">
      <c r="K3832" s="88"/>
      <c r="L3832" s="88"/>
    </row>
    <row r="3833" spans="11:12" ht="17.25" customHeight="1" x14ac:dyDescent="0.2">
      <c r="K3833" s="88"/>
      <c r="L3833" s="88"/>
    </row>
    <row r="3834" spans="11:12" ht="17.25" customHeight="1" x14ac:dyDescent="0.2">
      <c r="K3834" s="88"/>
      <c r="L3834" s="88"/>
    </row>
    <row r="3835" spans="11:12" ht="17.25" customHeight="1" x14ac:dyDescent="0.2">
      <c r="K3835" s="88"/>
      <c r="L3835" s="88"/>
    </row>
    <row r="3836" spans="11:12" ht="17.25" customHeight="1" x14ac:dyDescent="0.2">
      <c r="K3836" s="88"/>
      <c r="L3836" s="88"/>
    </row>
    <row r="3837" spans="11:12" ht="17.25" customHeight="1" x14ac:dyDescent="0.2">
      <c r="K3837" s="88"/>
      <c r="L3837" s="88"/>
    </row>
    <row r="3838" spans="11:12" ht="17.25" customHeight="1" x14ac:dyDescent="0.2">
      <c r="K3838" s="88"/>
      <c r="L3838" s="88"/>
    </row>
    <row r="3839" spans="11:12" ht="17.25" customHeight="1" x14ac:dyDescent="0.2">
      <c r="K3839" s="88"/>
      <c r="L3839" s="88"/>
    </row>
    <row r="3840" spans="11:12" ht="17.25" customHeight="1" x14ac:dyDescent="0.2">
      <c r="K3840" s="88"/>
      <c r="L3840" s="88"/>
    </row>
    <row r="3841" spans="11:12" ht="17.25" customHeight="1" x14ac:dyDescent="0.2">
      <c r="K3841" s="88"/>
      <c r="L3841" s="88"/>
    </row>
    <row r="3842" spans="11:12" ht="17.25" customHeight="1" x14ac:dyDescent="0.2">
      <c r="K3842" s="88"/>
      <c r="L3842" s="88"/>
    </row>
    <row r="3843" spans="11:12" ht="17.25" customHeight="1" x14ac:dyDescent="0.2">
      <c r="K3843" s="88"/>
      <c r="L3843" s="88"/>
    </row>
    <row r="3844" spans="11:12" ht="17.25" customHeight="1" x14ac:dyDescent="0.2">
      <c r="K3844" s="88"/>
      <c r="L3844" s="88"/>
    </row>
    <row r="3845" spans="11:12" ht="17.25" customHeight="1" x14ac:dyDescent="0.2">
      <c r="K3845" s="88"/>
      <c r="L3845" s="88"/>
    </row>
    <row r="3846" spans="11:12" ht="17.25" customHeight="1" x14ac:dyDescent="0.2">
      <c r="K3846" s="88"/>
      <c r="L3846" s="88"/>
    </row>
    <row r="3847" spans="11:12" ht="17.25" customHeight="1" x14ac:dyDescent="0.2">
      <c r="K3847" s="88"/>
      <c r="L3847" s="88"/>
    </row>
    <row r="3848" spans="11:12" ht="17.25" customHeight="1" x14ac:dyDescent="0.2">
      <c r="K3848" s="88"/>
      <c r="L3848" s="88"/>
    </row>
    <row r="3849" spans="11:12" ht="17.25" customHeight="1" x14ac:dyDescent="0.2">
      <c r="K3849" s="88"/>
      <c r="L3849" s="88"/>
    </row>
    <row r="3850" spans="11:12" ht="17.25" customHeight="1" x14ac:dyDescent="0.2">
      <c r="K3850" s="88"/>
      <c r="L3850" s="88"/>
    </row>
    <row r="3851" spans="11:12" ht="17.25" customHeight="1" x14ac:dyDescent="0.2">
      <c r="K3851" s="88"/>
      <c r="L3851" s="88"/>
    </row>
    <row r="3852" spans="11:12" ht="17.25" customHeight="1" x14ac:dyDescent="0.2">
      <c r="K3852" s="88"/>
      <c r="L3852" s="88"/>
    </row>
    <row r="3853" spans="11:12" ht="17.25" customHeight="1" x14ac:dyDescent="0.2">
      <c r="K3853" s="88"/>
      <c r="L3853" s="88"/>
    </row>
    <row r="3854" spans="11:12" ht="17.25" customHeight="1" x14ac:dyDescent="0.2">
      <c r="K3854" s="88"/>
      <c r="L3854" s="88"/>
    </row>
    <row r="3855" spans="11:12" ht="17.25" customHeight="1" x14ac:dyDescent="0.2">
      <c r="K3855" s="88"/>
      <c r="L3855" s="88"/>
    </row>
    <row r="3856" spans="11:12" ht="17.25" customHeight="1" x14ac:dyDescent="0.2">
      <c r="K3856" s="88"/>
      <c r="L3856" s="88"/>
    </row>
    <row r="3857" spans="11:12" ht="17.25" customHeight="1" x14ac:dyDescent="0.2">
      <c r="K3857" s="88"/>
      <c r="L3857" s="88"/>
    </row>
    <row r="3858" spans="11:12" ht="17.25" customHeight="1" x14ac:dyDescent="0.2">
      <c r="K3858" s="88"/>
      <c r="L3858" s="88"/>
    </row>
    <row r="3859" spans="11:12" ht="17.25" customHeight="1" x14ac:dyDescent="0.2">
      <c r="K3859" s="88"/>
      <c r="L3859" s="88"/>
    </row>
    <row r="3860" spans="11:12" ht="17.25" customHeight="1" x14ac:dyDescent="0.2">
      <c r="K3860" s="88"/>
      <c r="L3860" s="88"/>
    </row>
    <row r="3861" spans="11:12" ht="17.25" customHeight="1" x14ac:dyDescent="0.2">
      <c r="K3861" s="88"/>
      <c r="L3861" s="88"/>
    </row>
    <row r="3862" spans="11:12" ht="17.25" customHeight="1" x14ac:dyDescent="0.2">
      <c r="K3862" s="88"/>
      <c r="L3862" s="88"/>
    </row>
    <row r="3863" spans="11:12" ht="17.25" customHeight="1" x14ac:dyDescent="0.2">
      <c r="K3863" s="88"/>
      <c r="L3863" s="88"/>
    </row>
    <row r="3864" spans="11:12" ht="17.25" customHeight="1" x14ac:dyDescent="0.2">
      <c r="K3864" s="88"/>
      <c r="L3864" s="88"/>
    </row>
    <row r="3865" spans="11:12" ht="17.25" customHeight="1" x14ac:dyDescent="0.2">
      <c r="K3865" s="88"/>
      <c r="L3865" s="88"/>
    </row>
    <row r="3866" spans="11:12" ht="17.25" customHeight="1" x14ac:dyDescent="0.2">
      <c r="K3866" s="88"/>
      <c r="L3866" s="88"/>
    </row>
    <row r="3867" spans="11:12" ht="17.25" customHeight="1" x14ac:dyDescent="0.2">
      <c r="K3867" s="88"/>
      <c r="L3867" s="88"/>
    </row>
    <row r="3868" spans="11:12" ht="17.25" customHeight="1" x14ac:dyDescent="0.2">
      <c r="K3868" s="88"/>
      <c r="L3868" s="88"/>
    </row>
    <row r="3869" spans="11:12" ht="17.25" customHeight="1" x14ac:dyDescent="0.2">
      <c r="K3869" s="88"/>
      <c r="L3869" s="88"/>
    </row>
    <row r="3870" spans="11:12" ht="17.25" customHeight="1" x14ac:dyDescent="0.2">
      <c r="K3870" s="88"/>
      <c r="L3870" s="88"/>
    </row>
    <row r="3871" spans="11:12" ht="17.25" customHeight="1" x14ac:dyDescent="0.2">
      <c r="K3871" s="88"/>
      <c r="L3871" s="88"/>
    </row>
    <row r="3872" spans="11:12" ht="17.25" customHeight="1" x14ac:dyDescent="0.2">
      <c r="K3872" s="88"/>
      <c r="L3872" s="88"/>
    </row>
    <row r="3873" spans="11:12" ht="17.25" customHeight="1" x14ac:dyDescent="0.2">
      <c r="K3873" s="88"/>
      <c r="L3873" s="88"/>
    </row>
    <row r="3874" spans="11:12" ht="17.25" customHeight="1" x14ac:dyDescent="0.2">
      <c r="K3874" s="88"/>
      <c r="L3874" s="88"/>
    </row>
    <row r="3875" spans="11:12" ht="17.25" customHeight="1" x14ac:dyDescent="0.2">
      <c r="K3875" s="88"/>
      <c r="L3875" s="88"/>
    </row>
    <row r="3876" spans="11:12" ht="17.25" customHeight="1" x14ac:dyDescent="0.2">
      <c r="K3876" s="88"/>
      <c r="L3876" s="88"/>
    </row>
    <row r="3877" spans="11:12" ht="17.25" customHeight="1" x14ac:dyDescent="0.2">
      <c r="K3877" s="88"/>
      <c r="L3877" s="88"/>
    </row>
    <row r="3878" spans="11:12" ht="17.25" customHeight="1" x14ac:dyDescent="0.2">
      <c r="K3878" s="88"/>
      <c r="L3878" s="88"/>
    </row>
    <row r="3879" spans="11:12" ht="17.25" customHeight="1" x14ac:dyDescent="0.2">
      <c r="K3879" s="88"/>
      <c r="L3879" s="88"/>
    </row>
    <row r="3880" spans="11:12" ht="17.25" customHeight="1" x14ac:dyDescent="0.2">
      <c r="K3880" s="88"/>
      <c r="L3880" s="88"/>
    </row>
    <row r="3881" spans="11:12" ht="17.25" customHeight="1" x14ac:dyDescent="0.2">
      <c r="K3881" s="88"/>
      <c r="L3881" s="88"/>
    </row>
    <row r="3882" spans="11:12" ht="17.25" customHeight="1" x14ac:dyDescent="0.2">
      <c r="K3882" s="88"/>
      <c r="L3882" s="88"/>
    </row>
    <row r="3883" spans="11:12" ht="17.25" customHeight="1" x14ac:dyDescent="0.2">
      <c r="K3883" s="88"/>
      <c r="L3883" s="88"/>
    </row>
    <row r="3884" spans="11:12" ht="17.25" customHeight="1" x14ac:dyDescent="0.2">
      <c r="K3884" s="88"/>
      <c r="L3884" s="88"/>
    </row>
    <row r="3885" spans="11:12" ht="17.25" customHeight="1" x14ac:dyDescent="0.2">
      <c r="K3885" s="88"/>
      <c r="L3885" s="88"/>
    </row>
    <row r="3886" spans="11:12" ht="17.25" customHeight="1" x14ac:dyDescent="0.2">
      <c r="K3886" s="88"/>
      <c r="L3886" s="88"/>
    </row>
    <row r="3887" spans="11:12" ht="17.25" customHeight="1" x14ac:dyDescent="0.2">
      <c r="K3887" s="88"/>
      <c r="L3887" s="88"/>
    </row>
    <row r="3888" spans="11:12" ht="17.25" customHeight="1" x14ac:dyDescent="0.2">
      <c r="K3888" s="88"/>
      <c r="L3888" s="88"/>
    </row>
    <row r="3889" spans="11:12" ht="17.25" customHeight="1" x14ac:dyDescent="0.2">
      <c r="K3889" s="88"/>
      <c r="L3889" s="88"/>
    </row>
    <row r="3890" spans="11:12" ht="17.25" customHeight="1" x14ac:dyDescent="0.2">
      <c r="K3890" s="88"/>
      <c r="L3890" s="88"/>
    </row>
    <row r="3891" spans="11:12" ht="17.25" customHeight="1" x14ac:dyDescent="0.2">
      <c r="K3891" s="88"/>
      <c r="L3891" s="88"/>
    </row>
    <row r="3892" spans="11:12" ht="17.25" customHeight="1" x14ac:dyDescent="0.2">
      <c r="K3892" s="88"/>
      <c r="L3892" s="88"/>
    </row>
    <row r="3893" spans="11:12" ht="17.25" customHeight="1" x14ac:dyDescent="0.2">
      <c r="K3893" s="88"/>
      <c r="L3893" s="88"/>
    </row>
    <row r="3894" spans="11:12" ht="17.25" customHeight="1" x14ac:dyDescent="0.2">
      <c r="K3894" s="88"/>
      <c r="L3894" s="88"/>
    </row>
    <row r="3895" spans="11:12" ht="17.25" customHeight="1" x14ac:dyDescent="0.2">
      <c r="K3895" s="88"/>
      <c r="L3895" s="88"/>
    </row>
    <row r="3896" spans="11:12" ht="17.25" customHeight="1" x14ac:dyDescent="0.2">
      <c r="K3896" s="88"/>
      <c r="L3896" s="88"/>
    </row>
    <row r="3897" spans="11:12" ht="17.25" customHeight="1" x14ac:dyDescent="0.2">
      <c r="K3897" s="88"/>
      <c r="L3897" s="88"/>
    </row>
    <row r="3898" spans="11:12" ht="17.25" customHeight="1" x14ac:dyDescent="0.2">
      <c r="K3898" s="88"/>
      <c r="L3898" s="88"/>
    </row>
    <row r="3899" spans="11:12" ht="17.25" customHeight="1" x14ac:dyDescent="0.2">
      <c r="K3899" s="88"/>
      <c r="L3899" s="88"/>
    </row>
    <row r="3900" spans="11:12" ht="17.25" customHeight="1" x14ac:dyDescent="0.2">
      <c r="K3900" s="88"/>
      <c r="L3900" s="88"/>
    </row>
    <row r="3901" spans="11:12" ht="17.25" customHeight="1" x14ac:dyDescent="0.2">
      <c r="K3901" s="88"/>
      <c r="L3901" s="88"/>
    </row>
    <row r="3902" spans="11:12" ht="17.25" customHeight="1" x14ac:dyDescent="0.2">
      <c r="K3902" s="88"/>
      <c r="L3902" s="88"/>
    </row>
    <row r="3903" spans="11:12" ht="17.25" customHeight="1" x14ac:dyDescent="0.2">
      <c r="K3903" s="88"/>
      <c r="L3903" s="88"/>
    </row>
    <row r="3904" spans="11:12" ht="17.25" customHeight="1" x14ac:dyDescent="0.2">
      <c r="K3904" s="88"/>
      <c r="L3904" s="88"/>
    </row>
    <row r="3905" spans="11:12" ht="17.25" customHeight="1" x14ac:dyDescent="0.2">
      <c r="K3905" s="88"/>
      <c r="L3905" s="88"/>
    </row>
    <row r="3906" spans="11:12" ht="17.25" customHeight="1" x14ac:dyDescent="0.2">
      <c r="K3906" s="88"/>
      <c r="L3906" s="88"/>
    </row>
    <row r="3907" spans="11:12" ht="17.25" customHeight="1" x14ac:dyDescent="0.2">
      <c r="K3907" s="88"/>
      <c r="L3907" s="88"/>
    </row>
    <row r="3908" spans="11:12" ht="17.25" customHeight="1" x14ac:dyDescent="0.2">
      <c r="K3908" s="88"/>
      <c r="L3908" s="88"/>
    </row>
    <row r="3909" spans="11:12" ht="17.25" customHeight="1" x14ac:dyDescent="0.2">
      <c r="K3909" s="88"/>
      <c r="L3909" s="88"/>
    </row>
    <row r="3910" spans="11:12" ht="17.25" customHeight="1" x14ac:dyDescent="0.2">
      <c r="K3910" s="88"/>
      <c r="L3910" s="88"/>
    </row>
    <row r="3911" spans="11:12" ht="17.25" customHeight="1" x14ac:dyDescent="0.2">
      <c r="K3911" s="88"/>
      <c r="L3911" s="88"/>
    </row>
    <row r="3912" spans="11:12" ht="17.25" customHeight="1" x14ac:dyDescent="0.2">
      <c r="K3912" s="88"/>
      <c r="L3912" s="88"/>
    </row>
    <row r="3913" spans="11:12" ht="17.25" customHeight="1" x14ac:dyDescent="0.2">
      <c r="K3913" s="88"/>
      <c r="L3913" s="88"/>
    </row>
    <row r="3914" spans="11:12" ht="17.25" customHeight="1" x14ac:dyDescent="0.2">
      <c r="K3914" s="88"/>
      <c r="L3914" s="88"/>
    </row>
    <row r="3915" spans="11:12" ht="17.25" customHeight="1" x14ac:dyDescent="0.2">
      <c r="K3915" s="88"/>
      <c r="L3915" s="88"/>
    </row>
    <row r="3916" spans="11:12" ht="17.25" customHeight="1" x14ac:dyDescent="0.2">
      <c r="K3916" s="88"/>
      <c r="L3916" s="88"/>
    </row>
    <row r="3917" spans="11:12" ht="17.25" customHeight="1" x14ac:dyDescent="0.2">
      <c r="K3917" s="88"/>
      <c r="L3917" s="88"/>
    </row>
    <row r="3918" spans="11:12" ht="17.25" customHeight="1" x14ac:dyDescent="0.2">
      <c r="K3918" s="88"/>
      <c r="L3918" s="88"/>
    </row>
    <row r="3919" spans="11:12" ht="17.25" customHeight="1" x14ac:dyDescent="0.2">
      <c r="K3919" s="88"/>
      <c r="L3919" s="88"/>
    </row>
    <row r="3920" spans="11:12" ht="17.25" customHeight="1" x14ac:dyDescent="0.2">
      <c r="K3920" s="88"/>
      <c r="L3920" s="88"/>
    </row>
    <row r="3921" spans="11:12" ht="17.25" customHeight="1" x14ac:dyDescent="0.2">
      <c r="K3921" s="88"/>
      <c r="L3921" s="88"/>
    </row>
    <row r="3922" spans="11:12" ht="17.25" customHeight="1" x14ac:dyDescent="0.2">
      <c r="K3922" s="88"/>
      <c r="L3922" s="88"/>
    </row>
    <row r="3923" spans="11:12" ht="17.25" customHeight="1" x14ac:dyDescent="0.2">
      <c r="K3923" s="88"/>
      <c r="L3923" s="88"/>
    </row>
    <row r="3924" spans="11:12" ht="17.25" customHeight="1" x14ac:dyDescent="0.2">
      <c r="K3924" s="88"/>
      <c r="L3924" s="88"/>
    </row>
    <row r="3925" spans="11:12" ht="17.25" customHeight="1" x14ac:dyDescent="0.2">
      <c r="K3925" s="88"/>
      <c r="L3925" s="88"/>
    </row>
    <row r="3926" spans="11:12" ht="17.25" customHeight="1" x14ac:dyDescent="0.2">
      <c r="K3926" s="88"/>
      <c r="L3926" s="88"/>
    </row>
    <row r="3927" spans="11:12" ht="17.25" customHeight="1" x14ac:dyDescent="0.2">
      <c r="K3927" s="88"/>
      <c r="L3927" s="88"/>
    </row>
    <row r="3928" spans="11:12" ht="17.25" customHeight="1" x14ac:dyDescent="0.2">
      <c r="K3928" s="88"/>
      <c r="L3928" s="88"/>
    </row>
    <row r="3929" spans="11:12" ht="17.25" customHeight="1" x14ac:dyDescent="0.2">
      <c r="K3929" s="88"/>
      <c r="L3929" s="88"/>
    </row>
    <row r="3930" spans="11:12" ht="17.25" customHeight="1" x14ac:dyDescent="0.2">
      <c r="K3930" s="88"/>
      <c r="L3930" s="88"/>
    </row>
    <row r="3931" spans="11:12" ht="17.25" customHeight="1" x14ac:dyDescent="0.2">
      <c r="K3931" s="88"/>
      <c r="L3931" s="88"/>
    </row>
    <row r="3932" spans="11:12" ht="17.25" customHeight="1" x14ac:dyDescent="0.2">
      <c r="K3932" s="88"/>
      <c r="L3932" s="88"/>
    </row>
    <row r="3933" spans="11:12" ht="17.25" customHeight="1" x14ac:dyDescent="0.2">
      <c r="K3933" s="88"/>
      <c r="L3933" s="88"/>
    </row>
    <row r="3934" spans="11:12" ht="17.25" customHeight="1" x14ac:dyDescent="0.2">
      <c r="K3934" s="88"/>
      <c r="L3934" s="88"/>
    </row>
    <row r="3935" spans="11:12" ht="17.25" customHeight="1" x14ac:dyDescent="0.2">
      <c r="K3935" s="88"/>
      <c r="L3935" s="88"/>
    </row>
    <row r="3936" spans="11:12" ht="17.25" customHeight="1" x14ac:dyDescent="0.2">
      <c r="K3936" s="88"/>
      <c r="L3936" s="88"/>
    </row>
    <row r="3937" spans="11:12" ht="17.25" customHeight="1" x14ac:dyDescent="0.2">
      <c r="K3937" s="88"/>
      <c r="L3937" s="88"/>
    </row>
    <row r="3938" spans="11:12" ht="17.25" customHeight="1" x14ac:dyDescent="0.2">
      <c r="K3938" s="88"/>
      <c r="L3938" s="88"/>
    </row>
    <row r="3939" spans="11:12" ht="17.25" customHeight="1" x14ac:dyDescent="0.2">
      <c r="K3939" s="88"/>
      <c r="L3939" s="88"/>
    </row>
    <row r="3940" spans="11:12" ht="17.25" customHeight="1" x14ac:dyDescent="0.2">
      <c r="K3940" s="88"/>
      <c r="L3940" s="88"/>
    </row>
    <row r="3941" spans="11:12" ht="17.25" customHeight="1" x14ac:dyDescent="0.2">
      <c r="K3941" s="88"/>
      <c r="L3941" s="88"/>
    </row>
    <row r="3942" spans="11:12" ht="17.25" customHeight="1" x14ac:dyDescent="0.2">
      <c r="K3942" s="88"/>
      <c r="L3942" s="88"/>
    </row>
    <row r="3943" spans="11:12" ht="17.25" customHeight="1" x14ac:dyDescent="0.2">
      <c r="K3943" s="88"/>
      <c r="L3943" s="88"/>
    </row>
    <row r="3944" spans="11:12" ht="17.25" customHeight="1" x14ac:dyDescent="0.2">
      <c r="K3944" s="88"/>
      <c r="L3944" s="88"/>
    </row>
    <row r="3945" spans="11:12" ht="17.25" customHeight="1" x14ac:dyDescent="0.2">
      <c r="K3945" s="88"/>
      <c r="L3945" s="88"/>
    </row>
    <row r="3946" spans="11:12" ht="17.25" customHeight="1" x14ac:dyDescent="0.2">
      <c r="K3946" s="88"/>
      <c r="L3946" s="88"/>
    </row>
    <row r="3947" spans="11:12" ht="17.25" customHeight="1" x14ac:dyDescent="0.2">
      <c r="K3947" s="88"/>
      <c r="L3947" s="88"/>
    </row>
    <row r="3948" spans="11:12" ht="17.25" customHeight="1" x14ac:dyDescent="0.2">
      <c r="K3948" s="88"/>
      <c r="L3948" s="88"/>
    </row>
    <row r="3949" spans="11:12" ht="17.25" customHeight="1" x14ac:dyDescent="0.2">
      <c r="K3949" s="88"/>
      <c r="L3949" s="88"/>
    </row>
    <row r="3950" spans="11:12" ht="17.25" customHeight="1" x14ac:dyDescent="0.2">
      <c r="K3950" s="88"/>
      <c r="L3950" s="88"/>
    </row>
    <row r="3951" spans="11:12" ht="17.25" customHeight="1" x14ac:dyDescent="0.2">
      <c r="K3951" s="88"/>
      <c r="L3951" s="88"/>
    </row>
    <row r="3952" spans="11:12" ht="17.25" customHeight="1" x14ac:dyDescent="0.2">
      <c r="K3952" s="88"/>
      <c r="L3952" s="88"/>
    </row>
    <row r="3953" spans="11:12" ht="17.25" customHeight="1" x14ac:dyDescent="0.2">
      <c r="K3953" s="88"/>
      <c r="L3953" s="88"/>
    </row>
    <row r="3954" spans="11:12" ht="17.25" customHeight="1" x14ac:dyDescent="0.2">
      <c r="K3954" s="88"/>
      <c r="L3954" s="88"/>
    </row>
    <row r="3955" spans="11:12" ht="17.25" customHeight="1" x14ac:dyDescent="0.2">
      <c r="K3955" s="88"/>
      <c r="L3955" s="88"/>
    </row>
    <row r="3956" spans="11:12" ht="17.25" customHeight="1" x14ac:dyDescent="0.2">
      <c r="K3956" s="88"/>
      <c r="L3956" s="88"/>
    </row>
    <row r="3957" spans="11:12" ht="17.25" customHeight="1" x14ac:dyDescent="0.2">
      <c r="K3957" s="88"/>
      <c r="L3957" s="88"/>
    </row>
    <row r="3958" spans="11:12" ht="17.25" customHeight="1" x14ac:dyDescent="0.2">
      <c r="K3958" s="88"/>
      <c r="L3958" s="88"/>
    </row>
    <row r="3959" spans="11:12" ht="17.25" customHeight="1" x14ac:dyDescent="0.2">
      <c r="K3959" s="88"/>
      <c r="L3959" s="88"/>
    </row>
    <row r="3960" spans="11:12" ht="17.25" customHeight="1" x14ac:dyDescent="0.2">
      <c r="K3960" s="88"/>
      <c r="L3960" s="88"/>
    </row>
    <row r="3961" spans="11:12" ht="17.25" customHeight="1" x14ac:dyDescent="0.2">
      <c r="K3961" s="88"/>
      <c r="L3961" s="88"/>
    </row>
    <row r="3962" spans="11:12" ht="17.25" customHeight="1" x14ac:dyDescent="0.2">
      <c r="K3962" s="88"/>
      <c r="L3962" s="88"/>
    </row>
    <row r="3963" spans="11:12" ht="17.25" customHeight="1" x14ac:dyDescent="0.2">
      <c r="K3963" s="88"/>
      <c r="L3963" s="88"/>
    </row>
    <row r="3964" spans="11:12" ht="17.25" customHeight="1" x14ac:dyDescent="0.2">
      <c r="K3964" s="88"/>
      <c r="L3964" s="88"/>
    </row>
    <row r="3965" spans="11:12" ht="17.25" customHeight="1" x14ac:dyDescent="0.2">
      <c r="K3965" s="88"/>
      <c r="L3965" s="88"/>
    </row>
    <row r="3966" spans="11:12" ht="17.25" customHeight="1" x14ac:dyDescent="0.2">
      <c r="K3966" s="88"/>
      <c r="L3966" s="88"/>
    </row>
    <row r="3967" spans="11:12" ht="17.25" customHeight="1" x14ac:dyDescent="0.2">
      <c r="K3967" s="88"/>
      <c r="L3967" s="88"/>
    </row>
    <row r="3968" spans="11:12" ht="17.25" customHeight="1" x14ac:dyDescent="0.2">
      <c r="K3968" s="88"/>
      <c r="L3968" s="88"/>
    </row>
    <row r="3969" spans="11:12" ht="17.25" customHeight="1" x14ac:dyDescent="0.2">
      <c r="K3969" s="88"/>
      <c r="L3969" s="88"/>
    </row>
    <row r="3970" spans="11:12" ht="17.25" customHeight="1" x14ac:dyDescent="0.2">
      <c r="K3970" s="88"/>
      <c r="L3970" s="88"/>
    </row>
    <row r="3971" spans="11:12" ht="17.25" customHeight="1" x14ac:dyDescent="0.2">
      <c r="K3971" s="88"/>
      <c r="L3971" s="88"/>
    </row>
    <row r="3972" spans="11:12" ht="17.25" customHeight="1" x14ac:dyDescent="0.2">
      <c r="K3972" s="88"/>
      <c r="L3972" s="88"/>
    </row>
    <row r="3973" spans="11:12" ht="17.25" customHeight="1" x14ac:dyDescent="0.2">
      <c r="K3973" s="88"/>
      <c r="L3973" s="88"/>
    </row>
    <row r="3974" spans="11:12" ht="17.25" customHeight="1" x14ac:dyDescent="0.2">
      <c r="K3974" s="88"/>
      <c r="L3974" s="88"/>
    </row>
    <row r="3975" spans="11:12" ht="17.25" customHeight="1" x14ac:dyDescent="0.2">
      <c r="K3975" s="88"/>
      <c r="L3975" s="88"/>
    </row>
    <row r="3976" spans="11:12" ht="17.25" customHeight="1" x14ac:dyDescent="0.2">
      <c r="K3976" s="88"/>
      <c r="L3976" s="88"/>
    </row>
    <row r="3977" spans="11:12" ht="17.25" customHeight="1" x14ac:dyDescent="0.2">
      <c r="K3977" s="88"/>
      <c r="L3977" s="88"/>
    </row>
    <row r="3978" spans="11:12" ht="17.25" customHeight="1" x14ac:dyDescent="0.2">
      <c r="K3978" s="88"/>
      <c r="L3978" s="88"/>
    </row>
    <row r="3979" spans="11:12" ht="17.25" customHeight="1" x14ac:dyDescent="0.2">
      <c r="K3979" s="88"/>
      <c r="L3979" s="88"/>
    </row>
    <row r="3980" spans="11:12" ht="17.25" customHeight="1" x14ac:dyDescent="0.2">
      <c r="K3980" s="88"/>
      <c r="L3980" s="88"/>
    </row>
    <row r="3981" spans="11:12" ht="17.25" customHeight="1" x14ac:dyDescent="0.2">
      <c r="K3981" s="88"/>
      <c r="L3981" s="88"/>
    </row>
    <row r="3982" spans="11:12" ht="17.25" customHeight="1" x14ac:dyDescent="0.2">
      <c r="K3982" s="88"/>
      <c r="L3982" s="88"/>
    </row>
    <row r="3983" spans="11:12" ht="17.25" customHeight="1" x14ac:dyDescent="0.2">
      <c r="K3983" s="88"/>
      <c r="L3983" s="88"/>
    </row>
    <row r="3984" spans="11:12" ht="17.25" customHeight="1" x14ac:dyDescent="0.2">
      <c r="K3984" s="88"/>
      <c r="L3984" s="88"/>
    </row>
    <row r="3985" spans="11:12" ht="17.25" customHeight="1" x14ac:dyDescent="0.2">
      <c r="K3985" s="88"/>
      <c r="L3985" s="88"/>
    </row>
    <row r="3986" spans="11:12" ht="17.25" customHeight="1" x14ac:dyDescent="0.2">
      <c r="K3986" s="88"/>
      <c r="L3986" s="88"/>
    </row>
    <row r="3987" spans="11:12" ht="17.25" customHeight="1" x14ac:dyDescent="0.2">
      <c r="K3987" s="88"/>
      <c r="L3987" s="88"/>
    </row>
    <row r="3988" spans="11:12" ht="17.25" customHeight="1" x14ac:dyDescent="0.2">
      <c r="K3988" s="88"/>
      <c r="L3988" s="88"/>
    </row>
    <row r="3989" spans="11:12" ht="17.25" customHeight="1" x14ac:dyDescent="0.2">
      <c r="K3989" s="88"/>
      <c r="L3989" s="88"/>
    </row>
    <row r="3990" spans="11:12" ht="17.25" customHeight="1" x14ac:dyDescent="0.2">
      <c r="K3990" s="88"/>
      <c r="L3990" s="88"/>
    </row>
    <row r="3991" spans="11:12" ht="17.25" customHeight="1" x14ac:dyDescent="0.2">
      <c r="K3991" s="88"/>
      <c r="L3991" s="88"/>
    </row>
    <row r="3992" spans="11:12" ht="17.25" customHeight="1" x14ac:dyDescent="0.2">
      <c r="K3992" s="88"/>
      <c r="L3992" s="88"/>
    </row>
    <row r="3993" spans="11:12" ht="17.25" customHeight="1" x14ac:dyDescent="0.2">
      <c r="K3993" s="88"/>
      <c r="L3993" s="88"/>
    </row>
    <row r="3994" spans="11:12" ht="17.25" customHeight="1" x14ac:dyDescent="0.2">
      <c r="K3994" s="88"/>
      <c r="L3994" s="88"/>
    </row>
    <row r="3995" spans="11:12" ht="17.25" customHeight="1" x14ac:dyDescent="0.2">
      <c r="K3995" s="88"/>
      <c r="L3995" s="88"/>
    </row>
    <row r="3996" spans="11:12" ht="17.25" customHeight="1" x14ac:dyDescent="0.2">
      <c r="K3996" s="88"/>
      <c r="L3996" s="88"/>
    </row>
    <row r="3997" spans="11:12" ht="17.25" customHeight="1" x14ac:dyDescent="0.2">
      <c r="K3997" s="88"/>
      <c r="L3997" s="88"/>
    </row>
    <row r="3998" spans="11:12" ht="17.25" customHeight="1" x14ac:dyDescent="0.2">
      <c r="K3998" s="88"/>
      <c r="L3998" s="88"/>
    </row>
    <row r="3999" spans="11:12" ht="17.25" customHeight="1" x14ac:dyDescent="0.2">
      <c r="K3999" s="88"/>
      <c r="L3999" s="88"/>
    </row>
    <row r="4000" spans="11:12" ht="17.25" customHeight="1" x14ac:dyDescent="0.2">
      <c r="K4000" s="88"/>
      <c r="L4000" s="88"/>
    </row>
    <row r="4001" spans="11:12" ht="17.25" customHeight="1" x14ac:dyDescent="0.2">
      <c r="K4001" s="88"/>
      <c r="L4001" s="88"/>
    </row>
    <row r="4002" spans="11:12" ht="17.25" customHeight="1" x14ac:dyDescent="0.2">
      <c r="K4002" s="88"/>
      <c r="L4002" s="88"/>
    </row>
    <row r="4003" spans="11:12" ht="17.25" customHeight="1" x14ac:dyDescent="0.2">
      <c r="K4003" s="88"/>
      <c r="L4003" s="88"/>
    </row>
    <row r="4004" spans="11:12" ht="17.25" customHeight="1" x14ac:dyDescent="0.2">
      <c r="K4004" s="88"/>
      <c r="L4004" s="88"/>
    </row>
    <row r="4005" spans="11:12" ht="17.25" customHeight="1" x14ac:dyDescent="0.2">
      <c r="K4005" s="88"/>
      <c r="L4005" s="88"/>
    </row>
    <row r="4006" spans="11:12" ht="17.25" customHeight="1" x14ac:dyDescent="0.2">
      <c r="K4006" s="88"/>
      <c r="L4006" s="88"/>
    </row>
    <row r="4007" spans="11:12" ht="17.25" customHeight="1" x14ac:dyDescent="0.2">
      <c r="K4007" s="88"/>
      <c r="L4007" s="88"/>
    </row>
    <row r="4008" spans="11:12" ht="17.25" customHeight="1" x14ac:dyDescent="0.2">
      <c r="K4008" s="88"/>
      <c r="L4008" s="88"/>
    </row>
    <row r="4009" spans="11:12" ht="17.25" customHeight="1" x14ac:dyDescent="0.2">
      <c r="K4009" s="88"/>
      <c r="L4009" s="88"/>
    </row>
    <row r="4010" spans="11:12" ht="17.25" customHeight="1" x14ac:dyDescent="0.2">
      <c r="K4010" s="88"/>
      <c r="L4010" s="88"/>
    </row>
    <row r="4011" spans="11:12" ht="17.25" customHeight="1" x14ac:dyDescent="0.2">
      <c r="K4011" s="88"/>
      <c r="L4011" s="88"/>
    </row>
    <row r="4012" spans="11:12" ht="17.25" customHeight="1" x14ac:dyDescent="0.2">
      <c r="K4012" s="88"/>
      <c r="L4012" s="88"/>
    </row>
    <row r="4013" spans="11:12" ht="17.25" customHeight="1" x14ac:dyDescent="0.2">
      <c r="K4013" s="88"/>
      <c r="L4013" s="88"/>
    </row>
    <row r="4014" spans="11:12" ht="17.25" customHeight="1" x14ac:dyDescent="0.2">
      <c r="K4014" s="88"/>
      <c r="L4014" s="88"/>
    </row>
    <row r="4015" spans="11:12" ht="17.25" customHeight="1" x14ac:dyDescent="0.2">
      <c r="K4015" s="88"/>
      <c r="L4015" s="88"/>
    </row>
    <row r="4016" spans="11:12" ht="17.25" customHeight="1" x14ac:dyDescent="0.2">
      <c r="K4016" s="88"/>
      <c r="L4016" s="88"/>
    </row>
    <row r="4017" spans="11:12" ht="17.25" customHeight="1" x14ac:dyDescent="0.2">
      <c r="K4017" s="88"/>
      <c r="L4017" s="88"/>
    </row>
    <row r="4018" spans="11:12" ht="17.25" customHeight="1" x14ac:dyDescent="0.2">
      <c r="K4018" s="88"/>
      <c r="L4018" s="88"/>
    </row>
    <row r="4019" spans="11:12" ht="17.25" customHeight="1" x14ac:dyDescent="0.2">
      <c r="K4019" s="88"/>
      <c r="L4019" s="88"/>
    </row>
    <row r="4020" spans="11:12" ht="17.25" customHeight="1" x14ac:dyDescent="0.2">
      <c r="K4020" s="88"/>
      <c r="L4020" s="88"/>
    </row>
    <row r="4021" spans="11:12" ht="17.25" customHeight="1" x14ac:dyDescent="0.2">
      <c r="K4021" s="88"/>
      <c r="L4021" s="88"/>
    </row>
    <row r="4022" spans="11:12" ht="17.25" customHeight="1" x14ac:dyDescent="0.2">
      <c r="K4022" s="88"/>
      <c r="L4022" s="88"/>
    </row>
    <row r="4023" spans="11:12" ht="17.25" customHeight="1" x14ac:dyDescent="0.2">
      <c r="K4023" s="88"/>
      <c r="L4023" s="88"/>
    </row>
    <row r="4024" spans="11:12" ht="17.25" customHeight="1" x14ac:dyDescent="0.2">
      <c r="K4024" s="88"/>
      <c r="L4024" s="88"/>
    </row>
    <row r="4025" spans="11:12" ht="17.25" customHeight="1" x14ac:dyDescent="0.2">
      <c r="K4025" s="88"/>
      <c r="L4025" s="88"/>
    </row>
    <row r="4026" spans="11:12" ht="17.25" customHeight="1" x14ac:dyDescent="0.2">
      <c r="K4026" s="88"/>
      <c r="L4026" s="88"/>
    </row>
    <row r="4027" spans="11:12" ht="17.25" customHeight="1" x14ac:dyDescent="0.2">
      <c r="K4027" s="88"/>
      <c r="L4027" s="88"/>
    </row>
    <row r="4028" spans="11:12" ht="17.25" customHeight="1" x14ac:dyDescent="0.2">
      <c r="K4028" s="88"/>
      <c r="L4028" s="88"/>
    </row>
    <row r="4029" spans="11:12" ht="17.25" customHeight="1" x14ac:dyDescent="0.2">
      <c r="K4029" s="88"/>
      <c r="L4029" s="88"/>
    </row>
    <row r="4030" spans="11:12" ht="17.25" customHeight="1" x14ac:dyDescent="0.2">
      <c r="K4030" s="88"/>
      <c r="L4030" s="88"/>
    </row>
    <row r="4031" spans="11:12" ht="17.25" customHeight="1" x14ac:dyDescent="0.2">
      <c r="K4031" s="88"/>
      <c r="L4031" s="88"/>
    </row>
    <row r="4032" spans="11:12" ht="17.25" customHeight="1" x14ac:dyDescent="0.2">
      <c r="K4032" s="88"/>
      <c r="L4032" s="88"/>
    </row>
    <row r="4033" spans="11:12" ht="17.25" customHeight="1" x14ac:dyDescent="0.2">
      <c r="K4033" s="88"/>
      <c r="L4033" s="88"/>
    </row>
    <row r="4034" spans="11:12" ht="17.25" customHeight="1" x14ac:dyDescent="0.2">
      <c r="K4034" s="88"/>
      <c r="L4034" s="88"/>
    </row>
    <row r="4035" spans="11:12" ht="17.25" customHeight="1" x14ac:dyDescent="0.2">
      <c r="K4035" s="88"/>
      <c r="L4035" s="88"/>
    </row>
    <row r="4036" spans="11:12" ht="17.25" customHeight="1" x14ac:dyDescent="0.2">
      <c r="K4036" s="88"/>
      <c r="L4036" s="88"/>
    </row>
    <row r="4037" spans="11:12" ht="17.25" customHeight="1" x14ac:dyDescent="0.2">
      <c r="K4037" s="88"/>
      <c r="L4037" s="88"/>
    </row>
    <row r="4038" spans="11:12" ht="17.25" customHeight="1" x14ac:dyDescent="0.2">
      <c r="K4038" s="88"/>
      <c r="L4038" s="88"/>
    </row>
    <row r="4039" spans="11:12" ht="17.25" customHeight="1" x14ac:dyDescent="0.2">
      <c r="K4039" s="88"/>
      <c r="L4039" s="88"/>
    </row>
    <row r="4040" spans="11:12" ht="17.25" customHeight="1" x14ac:dyDescent="0.2">
      <c r="K4040" s="88"/>
      <c r="L4040" s="88"/>
    </row>
    <row r="4041" spans="11:12" ht="17.25" customHeight="1" x14ac:dyDescent="0.2">
      <c r="K4041" s="88"/>
      <c r="L4041" s="88"/>
    </row>
    <row r="4042" spans="11:12" ht="17.25" customHeight="1" x14ac:dyDescent="0.2">
      <c r="K4042" s="88"/>
      <c r="L4042" s="88"/>
    </row>
    <row r="4043" spans="11:12" ht="17.25" customHeight="1" x14ac:dyDescent="0.2">
      <c r="K4043" s="88"/>
      <c r="L4043" s="88"/>
    </row>
    <row r="4044" spans="11:12" ht="17.25" customHeight="1" x14ac:dyDescent="0.2">
      <c r="K4044" s="88"/>
      <c r="L4044" s="88"/>
    </row>
    <row r="4045" spans="11:12" ht="17.25" customHeight="1" x14ac:dyDescent="0.2">
      <c r="K4045" s="88"/>
      <c r="L4045" s="88"/>
    </row>
    <row r="4046" spans="11:12" ht="17.25" customHeight="1" x14ac:dyDescent="0.2">
      <c r="K4046" s="88"/>
      <c r="L4046" s="88"/>
    </row>
    <row r="4047" spans="11:12" ht="17.25" customHeight="1" x14ac:dyDescent="0.2">
      <c r="K4047" s="88"/>
      <c r="L4047" s="88"/>
    </row>
    <row r="4048" spans="11:12" ht="17.25" customHeight="1" x14ac:dyDescent="0.2">
      <c r="K4048" s="88"/>
      <c r="L4048" s="88"/>
    </row>
    <row r="4049" spans="11:12" ht="17.25" customHeight="1" x14ac:dyDescent="0.2">
      <c r="K4049" s="88"/>
      <c r="L4049" s="88"/>
    </row>
    <row r="4050" spans="11:12" ht="17.25" customHeight="1" x14ac:dyDescent="0.2">
      <c r="K4050" s="88"/>
      <c r="L4050" s="88"/>
    </row>
    <row r="4051" spans="11:12" ht="17.25" customHeight="1" x14ac:dyDescent="0.2">
      <c r="K4051" s="88"/>
      <c r="L4051" s="88"/>
    </row>
    <row r="4052" spans="11:12" ht="17.25" customHeight="1" x14ac:dyDescent="0.2">
      <c r="K4052" s="88"/>
      <c r="L4052" s="88"/>
    </row>
    <row r="4053" spans="11:12" ht="17.25" customHeight="1" x14ac:dyDescent="0.2">
      <c r="K4053" s="88"/>
      <c r="L4053" s="88"/>
    </row>
    <row r="4054" spans="11:12" ht="17.25" customHeight="1" x14ac:dyDescent="0.2">
      <c r="K4054" s="88"/>
      <c r="L4054" s="88"/>
    </row>
    <row r="4055" spans="11:12" ht="17.25" customHeight="1" x14ac:dyDescent="0.2">
      <c r="K4055" s="88"/>
      <c r="L4055" s="88"/>
    </row>
    <row r="4056" spans="11:12" ht="17.25" customHeight="1" x14ac:dyDescent="0.2">
      <c r="K4056" s="88"/>
      <c r="L4056" s="88"/>
    </row>
    <row r="4057" spans="11:12" ht="17.25" customHeight="1" x14ac:dyDescent="0.2">
      <c r="K4057" s="88"/>
      <c r="L4057" s="88"/>
    </row>
    <row r="4058" spans="11:12" ht="17.25" customHeight="1" x14ac:dyDescent="0.2">
      <c r="K4058" s="88"/>
      <c r="L4058" s="88"/>
    </row>
    <row r="4059" spans="11:12" ht="17.25" customHeight="1" x14ac:dyDescent="0.2">
      <c r="K4059" s="88"/>
      <c r="L4059" s="88"/>
    </row>
    <row r="4060" spans="11:12" ht="17.25" customHeight="1" x14ac:dyDescent="0.2">
      <c r="K4060" s="88"/>
      <c r="L4060" s="88"/>
    </row>
    <row r="4061" spans="11:12" ht="17.25" customHeight="1" x14ac:dyDescent="0.2">
      <c r="K4061" s="88"/>
      <c r="L4061" s="88"/>
    </row>
    <row r="4062" spans="11:12" ht="17.25" customHeight="1" x14ac:dyDescent="0.2">
      <c r="K4062" s="88"/>
      <c r="L4062" s="88"/>
    </row>
    <row r="4063" spans="11:12" ht="17.25" customHeight="1" x14ac:dyDescent="0.2">
      <c r="K4063" s="88"/>
      <c r="L4063" s="88"/>
    </row>
    <row r="4064" spans="11:12" ht="17.25" customHeight="1" x14ac:dyDescent="0.2">
      <c r="K4064" s="88"/>
      <c r="L4064" s="88"/>
    </row>
    <row r="4065" spans="11:12" ht="17.25" customHeight="1" x14ac:dyDescent="0.2">
      <c r="K4065" s="88"/>
      <c r="L4065" s="88"/>
    </row>
    <row r="4066" spans="11:12" ht="17.25" customHeight="1" x14ac:dyDescent="0.2">
      <c r="K4066" s="88"/>
      <c r="L4066" s="88"/>
    </row>
    <row r="4067" spans="11:12" ht="17.25" customHeight="1" x14ac:dyDescent="0.2">
      <c r="K4067" s="88"/>
      <c r="L4067" s="88"/>
    </row>
    <row r="4068" spans="11:12" ht="17.25" customHeight="1" x14ac:dyDescent="0.2">
      <c r="K4068" s="88"/>
      <c r="L4068" s="88"/>
    </row>
    <row r="4069" spans="11:12" ht="17.25" customHeight="1" x14ac:dyDescent="0.2">
      <c r="K4069" s="88"/>
      <c r="L4069" s="88"/>
    </row>
    <row r="4070" spans="11:12" ht="17.25" customHeight="1" x14ac:dyDescent="0.2">
      <c r="K4070" s="88"/>
      <c r="L4070" s="88"/>
    </row>
    <row r="4071" spans="11:12" ht="17.25" customHeight="1" x14ac:dyDescent="0.2">
      <c r="K4071" s="88"/>
      <c r="L4071" s="88"/>
    </row>
    <row r="4072" spans="11:12" ht="17.25" customHeight="1" x14ac:dyDescent="0.2">
      <c r="K4072" s="88"/>
      <c r="L4072" s="88"/>
    </row>
    <row r="4073" spans="11:12" ht="17.25" customHeight="1" x14ac:dyDescent="0.2">
      <c r="K4073" s="88"/>
      <c r="L4073" s="88"/>
    </row>
    <row r="4074" spans="11:12" ht="17.25" customHeight="1" x14ac:dyDescent="0.2">
      <c r="K4074" s="88"/>
      <c r="L4074" s="88"/>
    </row>
    <row r="4075" spans="11:12" ht="17.25" customHeight="1" x14ac:dyDescent="0.2">
      <c r="K4075" s="88"/>
      <c r="L4075" s="88"/>
    </row>
    <row r="4076" spans="11:12" ht="17.25" customHeight="1" x14ac:dyDescent="0.2">
      <c r="K4076" s="88"/>
      <c r="L4076" s="88"/>
    </row>
    <row r="4077" spans="11:12" ht="17.25" customHeight="1" x14ac:dyDescent="0.2">
      <c r="K4077" s="88"/>
      <c r="L4077" s="88"/>
    </row>
    <row r="4078" spans="11:12" ht="17.25" customHeight="1" x14ac:dyDescent="0.2">
      <c r="K4078" s="88"/>
      <c r="L4078" s="88"/>
    </row>
    <row r="4079" spans="11:12" ht="17.25" customHeight="1" x14ac:dyDescent="0.2">
      <c r="K4079" s="88"/>
      <c r="L4079" s="88"/>
    </row>
    <row r="4080" spans="11:12" ht="17.25" customHeight="1" x14ac:dyDescent="0.2">
      <c r="K4080" s="88"/>
      <c r="L4080" s="88"/>
    </row>
    <row r="4081" spans="11:12" ht="17.25" customHeight="1" x14ac:dyDescent="0.2">
      <c r="K4081" s="88"/>
      <c r="L4081" s="88"/>
    </row>
    <row r="4082" spans="11:12" ht="17.25" customHeight="1" x14ac:dyDescent="0.2">
      <c r="K4082" s="88"/>
      <c r="L4082" s="88"/>
    </row>
    <row r="4083" spans="11:12" ht="17.25" customHeight="1" x14ac:dyDescent="0.2">
      <c r="K4083" s="88"/>
      <c r="L4083" s="88"/>
    </row>
    <row r="4084" spans="11:12" ht="17.25" customHeight="1" x14ac:dyDescent="0.2">
      <c r="K4084" s="88"/>
      <c r="L4084" s="88"/>
    </row>
    <row r="4085" spans="11:12" ht="17.25" customHeight="1" x14ac:dyDescent="0.2">
      <c r="K4085" s="88"/>
      <c r="L4085" s="88"/>
    </row>
    <row r="4086" spans="11:12" ht="17.25" customHeight="1" x14ac:dyDescent="0.2">
      <c r="K4086" s="88"/>
      <c r="L4086" s="88"/>
    </row>
    <row r="4087" spans="11:12" ht="17.25" customHeight="1" x14ac:dyDescent="0.2">
      <c r="K4087" s="88"/>
      <c r="L4087" s="88"/>
    </row>
    <row r="4088" spans="11:12" ht="17.25" customHeight="1" x14ac:dyDescent="0.2">
      <c r="K4088" s="88"/>
      <c r="L4088" s="88"/>
    </row>
    <row r="4089" spans="11:12" ht="17.25" customHeight="1" x14ac:dyDescent="0.2">
      <c r="K4089" s="88"/>
      <c r="L4089" s="88"/>
    </row>
    <row r="4090" spans="11:12" ht="17.25" customHeight="1" x14ac:dyDescent="0.2">
      <c r="K4090" s="88"/>
      <c r="L4090" s="88"/>
    </row>
    <row r="4091" spans="11:12" ht="17.25" customHeight="1" x14ac:dyDescent="0.2">
      <c r="K4091" s="88"/>
      <c r="L4091" s="88"/>
    </row>
    <row r="4092" spans="11:12" ht="17.25" customHeight="1" x14ac:dyDescent="0.2">
      <c r="K4092" s="88"/>
      <c r="L4092" s="88"/>
    </row>
    <row r="4093" spans="11:12" ht="17.25" customHeight="1" x14ac:dyDescent="0.2">
      <c r="K4093" s="88"/>
      <c r="L4093" s="88"/>
    </row>
    <row r="4094" spans="11:12" ht="17.25" customHeight="1" x14ac:dyDescent="0.2">
      <c r="K4094" s="88"/>
      <c r="L4094" s="88"/>
    </row>
    <row r="4095" spans="11:12" ht="17.25" customHeight="1" x14ac:dyDescent="0.2">
      <c r="K4095" s="88"/>
      <c r="L4095" s="88"/>
    </row>
    <row r="4096" spans="11:12" ht="17.25" customHeight="1" x14ac:dyDescent="0.2">
      <c r="K4096" s="88"/>
      <c r="L4096" s="88"/>
    </row>
    <row r="4097" spans="11:12" ht="17.25" customHeight="1" x14ac:dyDescent="0.2">
      <c r="K4097" s="88"/>
      <c r="L4097" s="88"/>
    </row>
    <row r="4098" spans="11:12" ht="17.25" customHeight="1" x14ac:dyDescent="0.2">
      <c r="K4098" s="88"/>
      <c r="L4098" s="88"/>
    </row>
    <row r="4099" spans="11:12" ht="17.25" customHeight="1" x14ac:dyDescent="0.2">
      <c r="K4099" s="88"/>
      <c r="L4099" s="88"/>
    </row>
    <row r="4100" spans="11:12" ht="17.25" customHeight="1" x14ac:dyDescent="0.2">
      <c r="K4100" s="88"/>
      <c r="L4100" s="88"/>
    </row>
    <row r="4101" spans="11:12" ht="17.25" customHeight="1" x14ac:dyDescent="0.2">
      <c r="K4101" s="88"/>
      <c r="L4101" s="88"/>
    </row>
    <row r="4102" spans="11:12" ht="17.25" customHeight="1" x14ac:dyDescent="0.2">
      <c r="K4102" s="88"/>
      <c r="L4102" s="88"/>
    </row>
    <row r="4103" spans="11:12" ht="17.25" customHeight="1" x14ac:dyDescent="0.2">
      <c r="K4103" s="88"/>
      <c r="L4103" s="88"/>
    </row>
    <row r="4104" spans="11:12" ht="17.25" customHeight="1" x14ac:dyDescent="0.2">
      <c r="K4104" s="88"/>
      <c r="L4104" s="88"/>
    </row>
    <row r="4105" spans="11:12" ht="17.25" customHeight="1" x14ac:dyDescent="0.2">
      <c r="K4105" s="88"/>
      <c r="L4105" s="88"/>
    </row>
    <row r="4106" spans="11:12" ht="17.25" customHeight="1" x14ac:dyDescent="0.2">
      <c r="K4106" s="88"/>
      <c r="L4106" s="88"/>
    </row>
    <row r="4107" spans="11:12" ht="17.25" customHeight="1" x14ac:dyDescent="0.2">
      <c r="K4107" s="88"/>
      <c r="L4107" s="88"/>
    </row>
    <row r="4108" spans="11:12" ht="17.25" customHeight="1" x14ac:dyDescent="0.2">
      <c r="K4108" s="88"/>
      <c r="L4108" s="88"/>
    </row>
    <row r="4109" spans="11:12" ht="17.25" customHeight="1" x14ac:dyDescent="0.2">
      <c r="K4109" s="88"/>
      <c r="L4109" s="88"/>
    </row>
    <row r="4110" spans="11:12" ht="17.25" customHeight="1" x14ac:dyDescent="0.2">
      <c r="K4110" s="88"/>
      <c r="L4110" s="88"/>
    </row>
    <row r="4111" spans="11:12" ht="17.25" customHeight="1" x14ac:dyDescent="0.2">
      <c r="K4111" s="88"/>
      <c r="L4111" s="88"/>
    </row>
    <row r="4112" spans="11:12" ht="17.25" customHeight="1" x14ac:dyDescent="0.2">
      <c r="K4112" s="88"/>
      <c r="L4112" s="88"/>
    </row>
    <row r="4113" spans="11:12" ht="17.25" customHeight="1" x14ac:dyDescent="0.2">
      <c r="K4113" s="88"/>
      <c r="L4113" s="88"/>
    </row>
    <row r="4114" spans="11:12" ht="17.25" customHeight="1" x14ac:dyDescent="0.2">
      <c r="K4114" s="88"/>
      <c r="L4114" s="88"/>
    </row>
    <row r="4115" spans="11:12" ht="17.25" customHeight="1" x14ac:dyDescent="0.2">
      <c r="K4115" s="88"/>
      <c r="L4115" s="88"/>
    </row>
    <row r="4116" spans="11:12" ht="17.25" customHeight="1" x14ac:dyDescent="0.2">
      <c r="K4116" s="88"/>
      <c r="L4116" s="88"/>
    </row>
    <row r="4117" spans="11:12" ht="17.25" customHeight="1" x14ac:dyDescent="0.2">
      <c r="K4117" s="88"/>
      <c r="L4117" s="88"/>
    </row>
    <row r="4118" spans="11:12" ht="17.25" customHeight="1" x14ac:dyDescent="0.2">
      <c r="K4118" s="88"/>
      <c r="L4118" s="88"/>
    </row>
    <row r="4119" spans="11:12" ht="17.25" customHeight="1" x14ac:dyDescent="0.2">
      <c r="K4119" s="88"/>
      <c r="L4119" s="88"/>
    </row>
    <row r="4120" spans="11:12" ht="17.25" customHeight="1" x14ac:dyDescent="0.2">
      <c r="K4120" s="88"/>
      <c r="L4120" s="88"/>
    </row>
    <row r="4121" spans="11:12" ht="17.25" customHeight="1" x14ac:dyDescent="0.2">
      <c r="K4121" s="88"/>
      <c r="L4121" s="88"/>
    </row>
    <row r="4122" spans="11:12" ht="17.25" customHeight="1" x14ac:dyDescent="0.2">
      <c r="K4122" s="88"/>
      <c r="L4122" s="88"/>
    </row>
    <row r="4123" spans="11:12" ht="17.25" customHeight="1" x14ac:dyDescent="0.2">
      <c r="K4123" s="88"/>
      <c r="L4123" s="88"/>
    </row>
    <row r="4124" spans="11:12" ht="17.25" customHeight="1" x14ac:dyDescent="0.2">
      <c r="K4124" s="88"/>
      <c r="L4124" s="88"/>
    </row>
    <row r="4125" spans="11:12" ht="17.25" customHeight="1" x14ac:dyDescent="0.2">
      <c r="K4125" s="88"/>
      <c r="L4125" s="88"/>
    </row>
    <row r="4126" spans="11:12" ht="17.25" customHeight="1" x14ac:dyDescent="0.2">
      <c r="K4126" s="88"/>
      <c r="L4126" s="88"/>
    </row>
    <row r="4127" spans="11:12" ht="17.25" customHeight="1" x14ac:dyDescent="0.2">
      <c r="K4127" s="88"/>
      <c r="L4127" s="88"/>
    </row>
    <row r="4128" spans="11:12" ht="17.25" customHeight="1" x14ac:dyDescent="0.2">
      <c r="K4128" s="88"/>
      <c r="L4128" s="88"/>
    </row>
    <row r="4129" spans="11:12" ht="17.25" customHeight="1" x14ac:dyDescent="0.2">
      <c r="K4129" s="88"/>
      <c r="L4129" s="88"/>
    </row>
    <row r="4130" spans="11:12" ht="17.25" customHeight="1" x14ac:dyDescent="0.2">
      <c r="K4130" s="88"/>
      <c r="L4130" s="88"/>
    </row>
    <row r="4131" spans="11:12" ht="17.25" customHeight="1" x14ac:dyDescent="0.2">
      <c r="K4131" s="88"/>
      <c r="L4131" s="88"/>
    </row>
    <row r="4132" spans="11:12" ht="17.25" customHeight="1" x14ac:dyDescent="0.2">
      <c r="K4132" s="88"/>
      <c r="L4132" s="88"/>
    </row>
    <row r="4133" spans="11:12" ht="17.25" customHeight="1" x14ac:dyDescent="0.2">
      <c r="K4133" s="88"/>
      <c r="L4133" s="88"/>
    </row>
    <row r="4134" spans="11:12" ht="17.25" customHeight="1" x14ac:dyDescent="0.2">
      <c r="K4134" s="88"/>
      <c r="L4134" s="88"/>
    </row>
    <row r="4135" spans="11:12" ht="17.25" customHeight="1" x14ac:dyDescent="0.2">
      <c r="K4135" s="88"/>
      <c r="L4135" s="88"/>
    </row>
    <row r="4136" spans="11:12" ht="17.25" customHeight="1" x14ac:dyDescent="0.2">
      <c r="K4136" s="88"/>
      <c r="L4136" s="88"/>
    </row>
    <row r="4137" spans="11:12" ht="17.25" customHeight="1" x14ac:dyDescent="0.2">
      <c r="K4137" s="88"/>
      <c r="L4137" s="88"/>
    </row>
    <row r="4138" spans="11:12" ht="17.25" customHeight="1" x14ac:dyDescent="0.2">
      <c r="K4138" s="88"/>
      <c r="L4138" s="88"/>
    </row>
    <row r="4139" spans="11:12" ht="17.25" customHeight="1" x14ac:dyDescent="0.2">
      <c r="K4139" s="88"/>
      <c r="L4139" s="88"/>
    </row>
    <row r="4140" spans="11:12" ht="17.25" customHeight="1" x14ac:dyDescent="0.2">
      <c r="K4140" s="88"/>
      <c r="L4140" s="88"/>
    </row>
    <row r="4141" spans="11:12" ht="17.25" customHeight="1" x14ac:dyDescent="0.2">
      <c r="K4141" s="88"/>
      <c r="L4141" s="88"/>
    </row>
    <row r="4142" spans="11:12" ht="17.25" customHeight="1" x14ac:dyDescent="0.2">
      <c r="K4142" s="88"/>
      <c r="L4142" s="88"/>
    </row>
    <row r="4143" spans="11:12" ht="17.25" customHeight="1" x14ac:dyDescent="0.2">
      <c r="K4143" s="88"/>
      <c r="L4143" s="88"/>
    </row>
    <row r="4144" spans="11:12" ht="17.25" customHeight="1" x14ac:dyDescent="0.2">
      <c r="K4144" s="88"/>
      <c r="L4144" s="88"/>
    </row>
    <row r="4145" spans="11:12" ht="17.25" customHeight="1" x14ac:dyDescent="0.2">
      <c r="K4145" s="88"/>
      <c r="L4145" s="88"/>
    </row>
    <row r="4146" spans="11:12" ht="17.25" customHeight="1" x14ac:dyDescent="0.2">
      <c r="K4146" s="88"/>
      <c r="L4146" s="88"/>
    </row>
    <row r="4147" spans="11:12" ht="17.25" customHeight="1" x14ac:dyDescent="0.2">
      <c r="K4147" s="88"/>
      <c r="L4147" s="88"/>
    </row>
    <row r="4148" spans="11:12" ht="17.25" customHeight="1" x14ac:dyDescent="0.2">
      <c r="K4148" s="88"/>
      <c r="L4148" s="88"/>
    </row>
    <row r="4149" spans="11:12" ht="17.25" customHeight="1" x14ac:dyDescent="0.2">
      <c r="K4149" s="88"/>
      <c r="L4149" s="88"/>
    </row>
    <row r="4150" spans="11:12" ht="17.25" customHeight="1" x14ac:dyDescent="0.2">
      <c r="K4150" s="88"/>
      <c r="L4150" s="88"/>
    </row>
    <row r="4151" spans="11:12" ht="17.25" customHeight="1" x14ac:dyDescent="0.2">
      <c r="K4151" s="88"/>
      <c r="L4151" s="88"/>
    </row>
    <row r="4152" spans="11:12" ht="17.25" customHeight="1" x14ac:dyDescent="0.2">
      <c r="K4152" s="88"/>
      <c r="L4152" s="88"/>
    </row>
    <row r="4153" spans="11:12" ht="17.25" customHeight="1" x14ac:dyDescent="0.2">
      <c r="K4153" s="88"/>
      <c r="L4153" s="88"/>
    </row>
    <row r="4154" spans="11:12" ht="17.25" customHeight="1" x14ac:dyDescent="0.2">
      <c r="K4154" s="88"/>
      <c r="L4154" s="88"/>
    </row>
    <row r="4155" spans="11:12" ht="17.25" customHeight="1" x14ac:dyDescent="0.2">
      <c r="K4155" s="88"/>
      <c r="L4155" s="88"/>
    </row>
    <row r="4156" spans="11:12" ht="17.25" customHeight="1" x14ac:dyDescent="0.2">
      <c r="K4156" s="88"/>
      <c r="L4156" s="88"/>
    </row>
    <row r="4157" spans="11:12" ht="17.25" customHeight="1" x14ac:dyDescent="0.2">
      <c r="K4157" s="88"/>
      <c r="L4157" s="88"/>
    </row>
    <row r="4158" spans="11:12" ht="17.25" customHeight="1" x14ac:dyDescent="0.2">
      <c r="K4158" s="88"/>
      <c r="L4158" s="88"/>
    </row>
    <row r="4159" spans="11:12" ht="17.25" customHeight="1" x14ac:dyDescent="0.2">
      <c r="K4159" s="88"/>
      <c r="L4159" s="88"/>
    </row>
    <row r="4160" spans="11:12" ht="17.25" customHeight="1" x14ac:dyDescent="0.2">
      <c r="K4160" s="88"/>
      <c r="L4160" s="88"/>
    </row>
    <row r="4161" spans="11:12" ht="17.25" customHeight="1" x14ac:dyDescent="0.2">
      <c r="K4161" s="88"/>
      <c r="L4161" s="88"/>
    </row>
    <row r="4162" spans="11:12" ht="17.25" customHeight="1" x14ac:dyDescent="0.2">
      <c r="K4162" s="88"/>
      <c r="L4162" s="88"/>
    </row>
    <row r="4163" spans="11:12" ht="17.25" customHeight="1" x14ac:dyDescent="0.2">
      <c r="K4163" s="88"/>
      <c r="L4163" s="88"/>
    </row>
    <row r="4164" spans="11:12" ht="17.25" customHeight="1" x14ac:dyDescent="0.2">
      <c r="K4164" s="88"/>
      <c r="L4164" s="88"/>
    </row>
    <row r="4165" spans="11:12" ht="17.25" customHeight="1" x14ac:dyDescent="0.2">
      <c r="K4165" s="88"/>
      <c r="L4165" s="88"/>
    </row>
    <row r="4166" spans="11:12" ht="17.25" customHeight="1" x14ac:dyDescent="0.2">
      <c r="K4166" s="88"/>
      <c r="L4166" s="88"/>
    </row>
    <row r="4167" spans="11:12" ht="17.25" customHeight="1" x14ac:dyDescent="0.2">
      <c r="K4167" s="88"/>
      <c r="L4167" s="88"/>
    </row>
    <row r="4168" spans="11:12" ht="17.25" customHeight="1" x14ac:dyDescent="0.2">
      <c r="K4168" s="88"/>
      <c r="L4168" s="88"/>
    </row>
    <row r="4169" spans="11:12" ht="17.25" customHeight="1" x14ac:dyDescent="0.2">
      <c r="K4169" s="88"/>
      <c r="L4169" s="88"/>
    </row>
    <row r="4170" spans="11:12" ht="17.25" customHeight="1" x14ac:dyDescent="0.2">
      <c r="K4170" s="88"/>
      <c r="L4170" s="88"/>
    </row>
    <row r="4171" spans="11:12" ht="17.25" customHeight="1" x14ac:dyDescent="0.2">
      <c r="K4171" s="88"/>
      <c r="L4171" s="88"/>
    </row>
    <row r="4172" spans="11:12" ht="17.25" customHeight="1" x14ac:dyDescent="0.2">
      <c r="K4172" s="88"/>
      <c r="L4172" s="88"/>
    </row>
    <row r="4173" spans="11:12" ht="17.25" customHeight="1" x14ac:dyDescent="0.2">
      <c r="K4173" s="88"/>
      <c r="L4173" s="88"/>
    </row>
    <row r="4174" spans="11:12" ht="17.25" customHeight="1" x14ac:dyDescent="0.2">
      <c r="K4174" s="88"/>
      <c r="L4174" s="88"/>
    </row>
    <row r="4175" spans="11:12" ht="17.25" customHeight="1" x14ac:dyDescent="0.2">
      <c r="K4175" s="88"/>
      <c r="L4175" s="88"/>
    </row>
    <row r="4176" spans="11:12" ht="17.25" customHeight="1" x14ac:dyDescent="0.2">
      <c r="K4176" s="88"/>
      <c r="L4176" s="88"/>
    </row>
    <row r="4177" spans="11:12" ht="17.25" customHeight="1" x14ac:dyDescent="0.2">
      <c r="K4177" s="88"/>
      <c r="L4177" s="88"/>
    </row>
    <row r="4178" spans="11:12" ht="17.25" customHeight="1" x14ac:dyDescent="0.2">
      <c r="K4178" s="88"/>
      <c r="L4178" s="88"/>
    </row>
    <row r="4179" spans="11:12" ht="17.25" customHeight="1" x14ac:dyDescent="0.2">
      <c r="K4179" s="88"/>
      <c r="L4179" s="88"/>
    </row>
    <row r="4180" spans="11:12" ht="17.25" customHeight="1" x14ac:dyDescent="0.2">
      <c r="K4180" s="88"/>
      <c r="L4180" s="88"/>
    </row>
    <row r="4181" spans="11:12" ht="17.25" customHeight="1" x14ac:dyDescent="0.2">
      <c r="K4181" s="88"/>
      <c r="L4181" s="88"/>
    </row>
    <row r="4182" spans="11:12" ht="17.25" customHeight="1" x14ac:dyDescent="0.2">
      <c r="K4182" s="88"/>
      <c r="L4182" s="88"/>
    </row>
    <row r="4183" spans="11:12" ht="17.25" customHeight="1" x14ac:dyDescent="0.2">
      <c r="K4183" s="88"/>
      <c r="L4183" s="88"/>
    </row>
    <row r="4184" spans="11:12" ht="17.25" customHeight="1" x14ac:dyDescent="0.2">
      <c r="K4184" s="88"/>
      <c r="L4184" s="88"/>
    </row>
    <row r="4185" spans="11:12" ht="17.25" customHeight="1" x14ac:dyDescent="0.2">
      <c r="K4185" s="88"/>
      <c r="L4185" s="88"/>
    </row>
    <row r="4186" spans="11:12" ht="17.25" customHeight="1" x14ac:dyDescent="0.2">
      <c r="K4186" s="88"/>
      <c r="L4186" s="88"/>
    </row>
    <row r="4187" spans="11:12" ht="17.25" customHeight="1" x14ac:dyDescent="0.2">
      <c r="K4187" s="88"/>
      <c r="L4187" s="88"/>
    </row>
    <row r="4188" spans="11:12" ht="17.25" customHeight="1" x14ac:dyDescent="0.2">
      <c r="K4188" s="88"/>
      <c r="L4188" s="88"/>
    </row>
    <row r="4189" spans="11:12" ht="17.25" customHeight="1" x14ac:dyDescent="0.2">
      <c r="K4189" s="88"/>
      <c r="L4189" s="88"/>
    </row>
    <row r="4190" spans="11:12" ht="17.25" customHeight="1" x14ac:dyDescent="0.2">
      <c r="K4190" s="88"/>
      <c r="L4190" s="88"/>
    </row>
    <row r="4191" spans="11:12" ht="17.25" customHeight="1" x14ac:dyDescent="0.2">
      <c r="K4191" s="88"/>
      <c r="L4191" s="88"/>
    </row>
    <row r="4192" spans="11:12" ht="17.25" customHeight="1" x14ac:dyDescent="0.2">
      <c r="K4192" s="88"/>
      <c r="L4192" s="88"/>
    </row>
    <row r="4193" spans="11:12" ht="17.25" customHeight="1" x14ac:dyDescent="0.2">
      <c r="K4193" s="88"/>
      <c r="L4193" s="88"/>
    </row>
    <row r="4194" spans="11:12" ht="17.25" customHeight="1" x14ac:dyDescent="0.2">
      <c r="K4194" s="88"/>
      <c r="L4194" s="88"/>
    </row>
    <row r="4195" spans="11:12" ht="17.25" customHeight="1" x14ac:dyDescent="0.2">
      <c r="K4195" s="88"/>
      <c r="L4195" s="88"/>
    </row>
    <row r="4196" spans="11:12" ht="17.25" customHeight="1" x14ac:dyDescent="0.2">
      <c r="K4196" s="88"/>
      <c r="L4196" s="88"/>
    </row>
    <row r="4197" spans="11:12" ht="17.25" customHeight="1" x14ac:dyDescent="0.2">
      <c r="K4197" s="88"/>
      <c r="L4197" s="88"/>
    </row>
    <row r="4198" spans="11:12" ht="17.25" customHeight="1" x14ac:dyDescent="0.2">
      <c r="K4198" s="88"/>
      <c r="L4198" s="88"/>
    </row>
    <row r="4199" spans="11:12" ht="17.25" customHeight="1" x14ac:dyDescent="0.2">
      <c r="K4199" s="88"/>
      <c r="L4199" s="88"/>
    </row>
    <row r="4200" spans="11:12" ht="17.25" customHeight="1" x14ac:dyDescent="0.2">
      <c r="K4200" s="88"/>
      <c r="L4200" s="88"/>
    </row>
    <row r="4201" spans="11:12" ht="17.25" customHeight="1" x14ac:dyDescent="0.2">
      <c r="K4201" s="88"/>
      <c r="L4201" s="88"/>
    </row>
    <row r="4202" spans="11:12" ht="17.25" customHeight="1" x14ac:dyDescent="0.2">
      <c r="K4202" s="88"/>
      <c r="L4202" s="88"/>
    </row>
    <row r="4203" spans="11:12" ht="17.25" customHeight="1" x14ac:dyDescent="0.2">
      <c r="K4203" s="88"/>
      <c r="L4203" s="88"/>
    </row>
    <row r="4204" spans="11:12" ht="17.25" customHeight="1" x14ac:dyDescent="0.2">
      <c r="K4204" s="88"/>
      <c r="L4204" s="88"/>
    </row>
    <row r="4205" spans="11:12" ht="17.25" customHeight="1" x14ac:dyDescent="0.2">
      <c r="K4205" s="88"/>
      <c r="L4205" s="88"/>
    </row>
    <row r="4206" spans="11:12" ht="17.25" customHeight="1" x14ac:dyDescent="0.2">
      <c r="K4206" s="88"/>
      <c r="L4206" s="88"/>
    </row>
    <row r="4207" spans="11:12" ht="17.25" customHeight="1" x14ac:dyDescent="0.2">
      <c r="K4207" s="88"/>
      <c r="L4207" s="88"/>
    </row>
    <row r="4208" spans="11:12" ht="17.25" customHeight="1" x14ac:dyDescent="0.2">
      <c r="K4208" s="88"/>
      <c r="L4208" s="88"/>
    </row>
    <row r="4209" spans="11:12" ht="17.25" customHeight="1" x14ac:dyDescent="0.2">
      <c r="K4209" s="88"/>
      <c r="L4209" s="88"/>
    </row>
    <row r="4210" spans="11:12" ht="17.25" customHeight="1" x14ac:dyDescent="0.2">
      <c r="K4210" s="88"/>
      <c r="L4210" s="88"/>
    </row>
    <row r="4211" spans="11:12" ht="17.25" customHeight="1" x14ac:dyDescent="0.2">
      <c r="K4211" s="88"/>
      <c r="L4211" s="88"/>
    </row>
    <row r="4212" spans="11:12" ht="17.25" customHeight="1" x14ac:dyDescent="0.2">
      <c r="K4212" s="88"/>
      <c r="L4212" s="88"/>
    </row>
    <row r="4213" spans="11:12" ht="17.25" customHeight="1" x14ac:dyDescent="0.2">
      <c r="K4213" s="88"/>
      <c r="L4213" s="88"/>
    </row>
    <row r="4214" spans="11:12" ht="17.25" customHeight="1" x14ac:dyDescent="0.2">
      <c r="K4214" s="88"/>
      <c r="L4214" s="88"/>
    </row>
    <row r="4215" spans="11:12" ht="17.25" customHeight="1" x14ac:dyDescent="0.2">
      <c r="K4215" s="88"/>
      <c r="L4215" s="88"/>
    </row>
    <row r="4216" spans="11:12" ht="17.25" customHeight="1" x14ac:dyDescent="0.2">
      <c r="K4216" s="88"/>
      <c r="L4216" s="88"/>
    </row>
    <row r="4217" spans="11:12" ht="17.25" customHeight="1" x14ac:dyDescent="0.2">
      <c r="K4217" s="88"/>
      <c r="L4217" s="88"/>
    </row>
    <row r="4218" spans="11:12" ht="17.25" customHeight="1" x14ac:dyDescent="0.2">
      <c r="K4218" s="88"/>
      <c r="L4218" s="88"/>
    </row>
    <row r="4219" spans="11:12" ht="17.25" customHeight="1" x14ac:dyDescent="0.2">
      <c r="K4219" s="88"/>
      <c r="L4219" s="88"/>
    </row>
    <row r="4220" spans="11:12" ht="17.25" customHeight="1" x14ac:dyDescent="0.2">
      <c r="K4220" s="88"/>
      <c r="L4220" s="88"/>
    </row>
    <row r="4221" spans="11:12" ht="17.25" customHeight="1" x14ac:dyDescent="0.2">
      <c r="K4221" s="88"/>
      <c r="L4221" s="88"/>
    </row>
    <row r="4222" spans="11:12" ht="17.25" customHeight="1" x14ac:dyDescent="0.2">
      <c r="K4222" s="88"/>
      <c r="L4222" s="88"/>
    </row>
    <row r="4223" spans="11:12" ht="17.25" customHeight="1" x14ac:dyDescent="0.2">
      <c r="K4223" s="88"/>
      <c r="L4223" s="88"/>
    </row>
    <row r="4224" spans="11:12" ht="17.25" customHeight="1" x14ac:dyDescent="0.2">
      <c r="K4224" s="88"/>
      <c r="L4224" s="88"/>
    </row>
    <row r="4225" spans="11:12" ht="17.25" customHeight="1" x14ac:dyDescent="0.2">
      <c r="K4225" s="88"/>
      <c r="L4225" s="88"/>
    </row>
    <row r="4226" spans="11:12" ht="17.25" customHeight="1" x14ac:dyDescent="0.2">
      <c r="K4226" s="88"/>
      <c r="L4226" s="88"/>
    </row>
    <row r="4227" spans="11:12" ht="17.25" customHeight="1" x14ac:dyDescent="0.2">
      <c r="K4227" s="88"/>
      <c r="L4227" s="88"/>
    </row>
    <row r="4228" spans="11:12" ht="17.25" customHeight="1" x14ac:dyDescent="0.2">
      <c r="K4228" s="88"/>
      <c r="L4228" s="88"/>
    </row>
    <row r="4229" spans="11:12" ht="17.25" customHeight="1" x14ac:dyDescent="0.2">
      <c r="K4229" s="88"/>
      <c r="L4229" s="88"/>
    </row>
    <row r="4230" spans="11:12" ht="17.25" customHeight="1" x14ac:dyDescent="0.2">
      <c r="K4230" s="88"/>
      <c r="L4230" s="88"/>
    </row>
    <row r="4231" spans="11:12" ht="17.25" customHeight="1" x14ac:dyDescent="0.2">
      <c r="K4231" s="88"/>
      <c r="L4231" s="88"/>
    </row>
    <row r="4232" spans="11:12" ht="17.25" customHeight="1" x14ac:dyDescent="0.2">
      <c r="K4232" s="88"/>
      <c r="L4232" s="88"/>
    </row>
    <row r="4233" spans="11:12" ht="17.25" customHeight="1" x14ac:dyDescent="0.2">
      <c r="K4233" s="88"/>
      <c r="L4233" s="88"/>
    </row>
    <row r="4234" spans="11:12" ht="17.25" customHeight="1" x14ac:dyDescent="0.2">
      <c r="K4234" s="88"/>
      <c r="L4234" s="88"/>
    </row>
    <row r="4235" spans="11:12" ht="17.25" customHeight="1" x14ac:dyDescent="0.2">
      <c r="K4235" s="88"/>
      <c r="L4235" s="88"/>
    </row>
    <row r="4236" spans="11:12" ht="17.25" customHeight="1" x14ac:dyDescent="0.2">
      <c r="K4236" s="88"/>
      <c r="L4236" s="88"/>
    </row>
    <row r="4237" spans="11:12" ht="17.25" customHeight="1" x14ac:dyDescent="0.2">
      <c r="K4237" s="88"/>
      <c r="L4237" s="88"/>
    </row>
    <row r="4238" spans="11:12" ht="17.25" customHeight="1" x14ac:dyDescent="0.2">
      <c r="K4238" s="88"/>
      <c r="L4238" s="88"/>
    </row>
    <row r="4239" spans="11:12" ht="17.25" customHeight="1" x14ac:dyDescent="0.2">
      <c r="K4239" s="88"/>
      <c r="L4239" s="88"/>
    </row>
    <row r="4240" spans="11:12" ht="17.25" customHeight="1" x14ac:dyDescent="0.2">
      <c r="K4240" s="88"/>
      <c r="L4240" s="88"/>
    </row>
    <row r="4241" spans="11:12" ht="17.25" customHeight="1" x14ac:dyDescent="0.2">
      <c r="K4241" s="88"/>
      <c r="L4241" s="88"/>
    </row>
    <row r="4242" spans="11:12" ht="17.25" customHeight="1" x14ac:dyDescent="0.2">
      <c r="K4242" s="88"/>
      <c r="L4242" s="88"/>
    </row>
    <row r="4243" spans="11:12" ht="17.25" customHeight="1" x14ac:dyDescent="0.2">
      <c r="K4243" s="88"/>
      <c r="L4243" s="88"/>
    </row>
    <row r="4244" spans="11:12" ht="17.25" customHeight="1" x14ac:dyDescent="0.2">
      <c r="K4244" s="88"/>
      <c r="L4244" s="88"/>
    </row>
    <row r="4245" spans="11:12" ht="17.25" customHeight="1" x14ac:dyDescent="0.2">
      <c r="K4245" s="88"/>
      <c r="L4245" s="88"/>
    </row>
    <row r="4246" spans="11:12" ht="17.25" customHeight="1" x14ac:dyDescent="0.2">
      <c r="K4246" s="88"/>
      <c r="L4246" s="88"/>
    </row>
    <row r="4247" spans="11:12" ht="17.25" customHeight="1" x14ac:dyDescent="0.2">
      <c r="K4247" s="88"/>
      <c r="L4247" s="88"/>
    </row>
    <row r="4248" spans="11:12" ht="17.25" customHeight="1" x14ac:dyDescent="0.2">
      <c r="K4248" s="88"/>
      <c r="L4248" s="88"/>
    </row>
    <row r="4249" spans="11:12" ht="17.25" customHeight="1" x14ac:dyDescent="0.2">
      <c r="K4249" s="88"/>
      <c r="L4249" s="88"/>
    </row>
    <row r="4250" spans="11:12" ht="17.25" customHeight="1" x14ac:dyDescent="0.2">
      <c r="K4250" s="88"/>
      <c r="L4250" s="88"/>
    </row>
    <row r="4251" spans="11:12" ht="17.25" customHeight="1" x14ac:dyDescent="0.2">
      <c r="K4251" s="88"/>
      <c r="L4251" s="88"/>
    </row>
    <row r="4252" spans="11:12" ht="17.25" customHeight="1" x14ac:dyDescent="0.2">
      <c r="K4252" s="88"/>
      <c r="L4252" s="88"/>
    </row>
    <row r="4253" spans="11:12" ht="17.25" customHeight="1" x14ac:dyDescent="0.2">
      <c r="K4253" s="88"/>
      <c r="L4253" s="88"/>
    </row>
    <row r="4254" spans="11:12" ht="17.25" customHeight="1" x14ac:dyDescent="0.2">
      <c r="K4254" s="88"/>
      <c r="L4254" s="88"/>
    </row>
    <row r="4255" spans="11:12" ht="17.25" customHeight="1" x14ac:dyDescent="0.2">
      <c r="K4255" s="88"/>
      <c r="L4255" s="88"/>
    </row>
    <row r="4256" spans="11:12" ht="17.25" customHeight="1" x14ac:dyDescent="0.2">
      <c r="K4256" s="88"/>
      <c r="L4256" s="88"/>
    </row>
    <row r="4257" spans="11:12" ht="17.25" customHeight="1" x14ac:dyDescent="0.2">
      <c r="K4257" s="88"/>
      <c r="L4257" s="88"/>
    </row>
    <row r="4258" spans="11:12" ht="17.25" customHeight="1" x14ac:dyDescent="0.2">
      <c r="K4258" s="88"/>
      <c r="L4258" s="88"/>
    </row>
    <row r="4259" spans="11:12" ht="17.25" customHeight="1" x14ac:dyDescent="0.2">
      <c r="K4259" s="88"/>
      <c r="L4259" s="88"/>
    </row>
    <row r="4260" spans="11:12" ht="17.25" customHeight="1" x14ac:dyDescent="0.2">
      <c r="K4260" s="88"/>
      <c r="L4260" s="88"/>
    </row>
    <row r="4261" spans="11:12" ht="17.25" customHeight="1" x14ac:dyDescent="0.2">
      <c r="K4261" s="88"/>
      <c r="L4261" s="88"/>
    </row>
    <row r="4262" spans="11:12" ht="17.25" customHeight="1" x14ac:dyDescent="0.2">
      <c r="K4262" s="88"/>
      <c r="L4262" s="88"/>
    </row>
    <row r="4263" spans="11:12" ht="17.25" customHeight="1" x14ac:dyDescent="0.2">
      <c r="K4263" s="88"/>
      <c r="L4263" s="88"/>
    </row>
    <row r="4264" spans="11:12" ht="17.25" customHeight="1" x14ac:dyDescent="0.2">
      <c r="K4264" s="88"/>
      <c r="L4264" s="88"/>
    </row>
    <row r="4265" spans="11:12" ht="17.25" customHeight="1" x14ac:dyDescent="0.2">
      <c r="K4265" s="88"/>
      <c r="L4265" s="88"/>
    </row>
    <row r="4266" spans="11:12" ht="17.25" customHeight="1" x14ac:dyDescent="0.2">
      <c r="K4266" s="88"/>
      <c r="L4266" s="88"/>
    </row>
    <row r="4267" spans="11:12" ht="17.25" customHeight="1" x14ac:dyDescent="0.2">
      <c r="K4267" s="88"/>
      <c r="L4267" s="88"/>
    </row>
    <row r="4268" spans="11:12" ht="17.25" customHeight="1" x14ac:dyDescent="0.2">
      <c r="K4268" s="88"/>
      <c r="L4268" s="88"/>
    </row>
    <row r="4269" spans="11:12" ht="17.25" customHeight="1" x14ac:dyDescent="0.2">
      <c r="K4269" s="88"/>
      <c r="L4269" s="88"/>
    </row>
    <row r="4270" spans="11:12" ht="17.25" customHeight="1" x14ac:dyDescent="0.2">
      <c r="K4270" s="88"/>
      <c r="L4270" s="88"/>
    </row>
    <row r="4271" spans="11:12" ht="17.25" customHeight="1" x14ac:dyDescent="0.2">
      <c r="K4271" s="88"/>
      <c r="L4271" s="88"/>
    </row>
    <row r="4272" spans="11:12" ht="17.25" customHeight="1" x14ac:dyDescent="0.2">
      <c r="K4272" s="88"/>
      <c r="L4272" s="88"/>
    </row>
    <row r="4273" spans="11:12" ht="17.25" customHeight="1" x14ac:dyDescent="0.2">
      <c r="K4273" s="88"/>
      <c r="L4273" s="88"/>
    </row>
    <row r="4274" spans="11:12" ht="17.25" customHeight="1" x14ac:dyDescent="0.2">
      <c r="K4274" s="88"/>
      <c r="L4274" s="88"/>
    </row>
    <row r="4275" spans="11:12" ht="17.25" customHeight="1" x14ac:dyDescent="0.2">
      <c r="K4275" s="88"/>
      <c r="L4275" s="88"/>
    </row>
    <row r="4276" spans="11:12" ht="17.25" customHeight="1" x14ac:dyDescent="0.2">
      <c r="K4276" s="88"/>
      <c r="L4276" s="88"/>
    </row>
    <row r="4277" spans="11:12" ht="17.25" customHeight="1" x14ac:dyDescent="0.2">
      <c r="K4277" s="88"/>
      <c r="L4277" s="88"/>
    </row>
    <row r="4278" spans="11:12" ht="17.25" customHeight="1" x14ac:dyDescent="0.2">
      <c r="K4278" s="88"/>
      <c r="L4278" s="88"/>
    </row>
    <row r="4279" spans="11:12" ht="17.25" customHeight="1" x14ac:dyDescent="0.2">
      <c r="K4279" s="88"/>
      <c r="L4279" s="88"/>
    </row>
    <row r="4280" spans="11:12" ht="17.25" customHeight="1" x14ac:dyDescent="0.2">
      <c r="K4280" s="88"/>
      <c r="L4280" s="88"/>
    </row>
    <row r="4281" spans="11:12" ht="17.25" customHeight="1" x14ac:dyDescent="0.2">
      <c r="K4281" s="88"/>
      <c r="L4281" s="88"/>
    </row>
    <row r="4282" spans="11:12" ht="17.25" customHeight="1" x14ac:dyDescent="0.2">
      <c r="K4282" s="88"/>
      <c r="L4282" s="88"/>
    </row>
    <row r="4283" spans="11:12" ht="17.25" customHeight="1" x14ac:dyDescent="0.2">
      <c r="K4283" s="88"/>
      <c r="L4283" s="88"/>
    </row>
    <row r="4284" spans="11:12" ht="17.25" customHeight="1" x14ac:dyDescent="0.2">
      <c r="K4284" s="88"/>
      <c r="L4284" s="88"/>
    </row>
    <row r="4285" spans="11:12" ht="17.25" customHeight="1" x14ac:dyDescent="0.2">
      <c r="K4285" s="88"/>
      <c r="L4285" s="88"/>
    </row>
    <row r="4286" spans="11:12" ht="17.25" customHeight="1" x14ac:dyDescent="0.2">
      <c r="K4286" s="88"/>
      <c r="L4286" s="88"/>
    </row>
    <row r="4287" spans="11:12" ht="17.25" customHeight="1" x14ac:dyDescent="0.2">
      <c r="K4287" s="88"/>
      <c r="L4287" s="88"/>
    </row>
    <row r="4288" spans="11:12" ht="17.25" customHeight="1" x14ac:dyDescent="0.2">
      <c r="K4288" s="88"/>
      <c r="L4288" s="88"/>
    </row>
    <row r="4289" spans="11:12" ht="17.25" customHeight="1" x14ac:dyDescent="0.2">
      <c r="K4289" s="88"/>
      <c r="L4289" s="88"/>
    </row>
    <row r="4290" spans="11:12" ht="17.25" customHeight="1" x14ac:dyDescent="0.2">
      <c r="K4290" s="88"/>
      <c r="L4290" s="88"/>
    </row>
    <row r="4291" spans="11:12" ht="17.25" customHeight="1" x14ac:dyDescent="0.2">
      <c r="K4291" s="88"/>
      <c r="L4291" s="88"/>
    </row>
    <row r="4292" spans="11:12" ht="17.25" customHeight="1" x14ac:dyDescent="0.2">
      <c r="K4292" s="88"/>
      <c r="L4292" s="88"/>
    </row>
    <row r="4293" spans="11:12" ht="17.25" customHeight="1" x14ac:dyDescent="0.2">
      <c r="K4293" s="88"/>
      <c r="L4293" s="88"/>
    </row>
    <row r="4294" spans="11:12" ht="17.25" customHeight="1" x14ac:dyDescent="0.2">
      <c r="K4294" s="88"/>
      <c r="L4294" s="88"/>
    </row>
    <row r="4295" spans="11:12" ht="17.25" customHeight="1" x14ac:dyDescent="0.2">
      <c r="K4295" s="88"/>
      <c r="L4295" s="88"/>
    </row>
    <row r="4296" spans="11:12" ht="17.25" customHeight="1" x14ac:dyDescent="0.2">
      <c r="K4296" s="88"/>
      <c r="L4296" s="88"/>
    </row>
    <row r="4297" spans="11:12" ht="17.25" customHeight="1" x14ac:dyDescent="0.2">
      <c r="K4297" s="88"/>
      <c r="L4297" s="88"/>
    </row>
    <row r="4298" spans="11:12" ht="17.25" customHeight="1" x14ac:dyDescent="0.2">
      <c r="K4298" s="88"/>
      <c r="L4298" s="88"/>
    </row>
    <row r="4299" spans="11:12" ht="17.25" customHeight="1" x14ac:dyDescent="0.2">
      <c r="K4299" s="88"/>
      <c r="L4299" s="88"/>
    </row>
    <row r="4300" spans="11:12" ht="17.25" customHeight="1" x14ac:dyDescent="0.2">
      <c r="K4300" s="88"/>
      <c r="L4300" s="88"/>
    </row>
    <row r="4301" spans="11:12" ht="17.25" customHeight="1" x14ac:dyDescent="0.2">
      <c r="K4301" s="88"/>
      <c r="L4301" s="88"/>
    </row>
    <row r="4302" spans="11:12" ht="17.25" customHeight="1" x14ac:dyDescent="0.2">
      <c r="K4302" s="88"/>
      <c r="L4302" s="88"/>
    </row>
    <row r="4303" spans="11:12" ht="17.25" customHeight="1" x14ac:dyDescent="0.2">
      <c r="K4303" s="88"/>
      <c r="L4303" s="88"/>
    </row>
    <row r="4304" spans="11:12" ht="17.25" customHeight="1" x14ac:dyDescent="0.2">
      <c r="K4304" s="88"/>
      <c r="L4304" s="88"/>
    </row>
    <row r="4305" spans="11:12" ht="17.25" customHeight="1" x14ac:dyDescent="0.2">
      <c r="K4305" s="88"/>
      <c r="L4305" s="88"/>
    </row>
    <row r="4306" spans="11:12" ht="17.25" customHeight="1" x14ac:dyDescent="0.2">
      <c r="K4306" s="88"/>
      <c r="L4306" s="88"/>
    </row>
    <row r="4307" spans="11:12" ht="17.25" customHeight="1" x14ac:dyDescent="0.2">
      <c r="K4307" s="88"/>
      <c r="L4307" s="88"/>
    </row>
    <row r="4308" spans="11:12" ht="17.25" customHeight="1" x14ac:dyDescent="0.2">
      <c r="K4308" s="88"/>
      <c r="L4308" s="88"/>
    </row>
    <row r="4309" spans="11:12" ht="17.25" customHeight="1" x14ac:dyDescent="0.2">
      <c r="K4309" s="88"/>
      <c r="L4309" s="88"/>
    </row>
    <row r="4310" spans="11:12" ht="17.25" customHeight="1" x14ac:dyDescent="0.2">
      <c r="K4310" s="88"/>
      <c r="L4310" s="88"/>
    </row>
    <row r="4311" spans="11:12" ht="17.25" customHeight="1" x14ac:dyDescent="0.2">
      <c r="K4311" s="88"/>
      <c r="L4311" s="88"/>
    </row>
    <row r="4312" spans="11:12" ht="17.25" customHeight="1" x14ac:dyDescent="0.2">
      <c r="K4312" s="88"/>
      <c r="L4312" s="88"/>
    </row>
    <row r="4313" spans="11:12" ht="17.25" customHeight="1" x14ac:dyDescent="0.2">
      <c r="K4313" s="88"/>
      <c r="L4313" s="88"/>
    </row>
    <row r="4314" spans="11:12" ht="17.25" customHeight="1" x14ac:dyDescent="0.2">
      <c r="K4314" s="88"/>
      <c r="L4314" s="88"/>
    </row>
    <row r="4315" spans="11:12" ht="17.25" customHeight="1" x14ac:dyDescent="0.2">
      <c r="K4315" s="88"/>
      <c r="L4315" s="88"/>
    </row>
    <row r="4316" spans="11:12" ht="17.25" customHeight="1" x14ac:dyDescent="0.2">
      <c r="K4316" s="88"/>
      <c r="L4316" s="88"/>
    </row>
    <row r="4317" spans="11:12" ht="17.25" customHeight="1" x14ac:dyDescent="0.2">
      <c r="K4317" s="88"/>
      <c r="L4317" s="88"/>
    </row>
    <row r="4318" spans="11:12" ht="17.25" customHeight="1" x14ac:dyDescent="0.2">
      <c r="K4318" s="88"/>
      <c r="L4318" s="88"/>
    </row>
    <row r="4319" spans="11:12" ht="17.25" customHeight="1" x14ac:dyDescent="0.2">
      <c r="K4319" s="88"/>
      <c r="L4319" s="88"/>
    </row>
    <row r="4320" spans="11:12" ht="17.25" customHeight="1" x14ac:dyDescent="0.2">
      <c r="K4320" s="88"/>
      <c r="L4320" s="88"/>
    </row>
    <row r="4321" spans="11:12" ht="17.25" customHeight="1" x14ac:dyDescent="0.2">
      <c r="K4321" s="88"/>
      <c r="L4321" s="88"/>
    </row>
    <row r="4322" spans="11:12" ht="17.25" customHeight="1" x14ac:dyDescent="0.2">
      <c r="K4322" s="88"/>
      <c r="L4322" s="88"/>
    </row>
    <row r="4323" spans="11:12" ht="17.25" customHeight="1" x14ac:dyDescent="0.2">
      <c r="K4323" s="88"/>
      <c r="L4323" s="88"/>
    </row>
    <row r="4324" spans="11:12" ht="17.25" customHeight="1" x14ac:dyDescent="0.2">
      <c r="K4324" s="88"/>
      <c r="L4324" s="88"/>
    </row>
    <row r="4325" spans="11:12" ht="17.25" customHeight="1" x14ac:dyDescent="0.2">
      <c r="K4325" s="88"/>
      <c r="L4325" s="88"/>
    </row>
    <row r="4326" spans="11:12" ht="17.25" customHeight="1" x14ac:dyDescent="0.2">
      <c r="K4326" s="88"/>
      <c r="L4326" s="88"/>
    </row>
    <row r="4327" spans="11:12" ht="17.25" customHeight="1" x14ac:dyDescent="0.2">
      <c r="K4327" s="88"/>
      <c r="L4327" s="88"/>
    </row>
    <row r="4328" spans="11:12" ht="17.25" customHeight="1" x14ac:dyDescent="0.2">
      <c r="K4328" s="88"/>
      <c r="L4328" s="88"/>
    </row>
    <row r="4329" spans="11:12" ht="17.25" customHeight="1" x14ac:dyDescent="0.2">
      <c r="K4329" s="88"/>
      <c r="L4329" s="88"/>
    </row>
    <row r="4330" spans="11:12" ht="17.25" customHeight="1" x14ac:dyDescent="0.2">
      <c r="K4330" s="88"/>
      <c r="L4330" s="88"/>
    </row>
    <row r="4331" spans="11:12" ht="17.25" customHeight="1" x14ac:dyDescent="0.2">
      <c r="K4331" s="88"/>
      <c r="L4331" s="88"/>
    </row>
    <row r="4332" spans="11:12" ht="17.25" customHeight="1" x14ac:dyDescent="0.2">
      <c r="K4332" s="88"/>
      <c r="L4332" s="88"/>
    </row>
    <row r="4333" spans="11:12" ht="17.25" customHeight="1" x14ac:dyDescent="0.2">
      <c r="K4333" s="88"/>
      <c r="L4333" s="88"/>
    </row>
    <row r="4334" spans="11:12" ht="17.25" customHeight="1" x14ac:dyDescent="0.2">
      <c r="K4334" s="88"/>
      <c r="L4334" s="88"/>
    </row>
    <row r="4335" spans="11:12" ht="17.25" customHeight="1" x14ac:dyDescent="0.2">
      <c r="K4335" s="88"/>
      <c r="L4335" s="88"/>
    </row>
    <row r="4336" spans="11:12" ht="17.25" customHeight="1" x14ac:dyDescent="0.2">
      <c r="K4336" s="88"/>
      <c r="L4336" s="88"/>
    </row>
    <row r="4337" spans="11:12" ht="17.25" customHeight="1" x14ac:dyDescent="0.2">
      <c r="K4337" s="88"/>
      <c r="L4337" s="88"/>
    </row>
    <row r="4338" spans="11:12" ht="17.25" customHeight="1" x14ac:dyDescent="0.2">
      <c r="K4338" s="88"/>
      <c r="L4338" s="88"/>
    </row>
    <row r="4339" spans="11:12" ht="17.25" customHeight="1" x14ac:dyDescent="0.2">
      <c r="K4339" s="88"/>
      <c r="L4339" s="88"/>
    </row>
    <row r="4340" spans="11:12" ht="17.25" customHeight="1" x14ac:dyDescent="0.2">
      <c r="K4340" s="88"/>
      <c r="L4340" s="88"/>
    </row>
    <row r="4341" spans="11:12" ht="17.25" customHeight="1" x14ac:dyDescent="0.2">
      <c r="K4341" s="88"/>
      <c r="L4341" s="88"/>
    </row>
    <row r="4342" spans="11:12" ht="17.25" customHeight="1" x14ac:dyDescent="0.2">
      <c r="K4342" s="88"/>
      <c r="L4342" s="88"/>
    </row>
    <row r="4343" spans="11:12" ht="17.25" customHeight="1" x14ac:dyDescent="0.2">
      <c r="K4343" s="88"/>
      <c r="L4343" s="88"/>
    </row>
    <row r="4344" spans="11:12" ht="17.25" customHeight="1" x14ac:dyDescent="0.2">
      <c r="K4344" s="88"/>
      <c r="L4344" s="88"/>
    </row>
    <row r="4345" spans="11:12" ht="17.25" customHeight="1" x14ac:dyDescent="0.2">
      <c r="K4345" s="88"/>
      <c r="L4345" s="88"/>
    </row>
    <row r="4346" spans="11:12" ht="17.25" customHeight="1" x14ac:dyDescent="0.2">
      <c r="K4346" s="88"/>
      <c r="L4346" s="88"/>
    </row>
    <row r="4347" spans="11:12" ht="17.25" customHeight="1" x14ac:dyDescent="0.2">
      <c r="K4347" s="88"/>
      <c r="L4347" s="88"/>
    </row>
    <row r="4348" spans="11:12" ht="17.25" customHeight="1" x14ac:dyDescent="0.2">
      <c r="K4348" s="88"/>
      <c r="L4348" s="88"/>
    </row>
    <row r="4349" spans="11:12" ht="17.25" customHeight="1" x14ac:dyDescent="0.2">
      <c r="K4349" s="88"/>
      <c r="L4349" s="88"/>
    </row>
    <row r="4350" spans="11:12" ht="17.25" customHeight="1" x14ac:dyDescent="0.2">
      <c r="K4350" s="88"/>
      <c r="L4350" s="88"/>
    </row>
    <row r="4351" spans="11:12" ht="17.25" customHeight="1" x14ac:dyDescent="0.2">
      <c r="K4351" s="88"/>
      <c r="L4351" s="88"/>
    </row>
    <row r="4352" spans="11:12" ht="17.25" customHeight="1" x14ac:dyDescent="0.2">
      <c r="K4352" s="88"/>
      <c r="L4352" s="88"/>
    </row>
    <row r="4353" spans="11:12" ht="17.25" customHeight="1" x14ac:dyDescent="0.2">
      <c r="K4353" s="88"/>
      <c r="L4353" s="88"/>
    </row>
    <row r="4354" spans="11:12" ht="17.25" customHeight="1" x14ac:dyDescent="0.2">
      <c r="K4354" s="88"/>
      <c r="L4354" s="88"/>
    </row>
    <row r="4355" spans="11:12" ht="17.25" customHeight="1" x14ac:dyDescent="0.2">
      <c r="K4355" s="88"/>
      <c r="L4355" s="88"/>
    </row>
    <row r="4356" spans="11:12" ht="17.25" customHeight="1" x14ac:dyDescent="0.2">
      <c r="K4356" s="88"/>
      <c r="L4356" s="88"/>
    </row>
    <row r="4357" spans="11:12" ht="17.25" customHeight="1" x14ac:dyDescent="0.2">
      <c r="K4357" s="88"/>
      <c r="L4357" s="88"/>
    </row>
    <row r="4358" spans="11:12" ht="17.25" customHeight="1" x14ac:dyDescent="0.2">
      <c r="K4358" s="88"/>
      <c r="L4358" s="88"/>
    </row>
    <row r="4359" spans="11:12" ht="17.25" customHeight="1" x14ac:dyDescent="0.2">
      <c r="K4359" s="88"/>
      <c r="L4359" s="88"/>
    </row>
    <row r="4360" spans="11:12" ht="17.25" customHeight="1" x14ac:dyDescent="0.2">
      <c r="K4360" s="88"/>
      <c r="L4360" s="88"/>
    </row>
    <row r="4361" spans="11:12" ht="17.25" customHeight="1" x14ac:dyDescent="0.2">
      <c r="K4361" s="88"/>
      <c r="L4361" s="88"/>
    </row>
    <row r="4362" spans="11:12" ht="17.25" customHeight="1" x14ac:dyDescent="0.2">
      <c r="K4362" s="88"/>
      <c r="L4362" s="88"/>
    </row>
    <row r="4363" spans="11:12" ht="17.25" customHeight="1" x14ac:dyDescent="0.2">
      <c r="K4363" s="88"/>
      <c r="L4363" s="88"/>
    </row>
    <row r="4364" spans="11:12" ht="17.25" customHeight="1" x14ac:dyDescent="0.2">
      <c r="K4364" s="88"/>
      <c r="L4364" s="88"/>
    </row>
    <row r="4365" spans="11:12" ht="17.25" customHeight="1" x14ac:dyDescent="0.2">
      <c r="K4365" s="88"/>
      <c r="L4365" s="88"/>
    </row>
    <row r="4366" spans="11:12" ht="17.25" customHeight="1" x14ac:dyDescent="0.2">
      <c r="K4366" s="88"/>
      <c r="L4366" s="88"/>
    </row>
    <row r="4367" spans="11:12" ht="17.25" customHeight="1" x14ac:dyDescent="0.2">
      <c r="K4367" s="88"/>
      <c r="L4367" s="88"/>
    </row>
    <row r="4368" spans="11:12" ht="17.25" customHeight="1" x14ac:dyDescent="0.2">
      <c r="K4368" s="88"/>
      <c r="L4368" s="88"/>
    </row>
    <row r="4369" spans="11:12" ht="17.25" customHeight="1" x14ac:dyDescent="0.2">
      <c r="K4369" s="88"/>
      <c r="L4369" s="88"/>
    </row>
    <row r="4370" spans="11:12" ht="17.25" customHeight="1" x14ac:dyDescent="0.2">
      <c r="K4370" s="88"/>
      <c r="L4370" s="88"/>
    </row>
    <row r="4371" spans="11:12" ht="17.25" customHeight="1" x14ac:dyDescent="0.2">
      <c r="K4371" s="88"/>
      <c r="L4371" s="88"/>
    </row>
    <row r="4372" spans="11:12" ht="17.25" customHeight="1" x14ac:dyDescent="0.2">
      <c r="K4372" s="88"/>
      <c r="L4372" s="88"/>
    </row>
    <row r="4373" spans="11:12" ht="17.25" customHeight="1" x14ac:dyDescent="0.2">
      <c r="K4373" s="88"/>
      <c r="L4373" s="88"/>
    </row>
    <row r="4374" spans="11:12" ht="17.25" customHeight="1" x14ac:dyDescent="0.2">
      <c r="K4374" s="88"/>
      <c r="L4374" s="88"/>
    </row>
    <row r="4375" spans="11:12" ht="17.25" customHeight="1" x14ac:dyDescent="0.2">
      <c r="K4375" s="88"/>
      <c r="L4375" s="88"/>
    </row>
    <row r="4376" spans="11:12" ht="17.25" customHeight="1" x14ac:dyDescent="0.2">
      <c r="K4376" s="88"/>
      <c r="L4376" s="88"/>
    </row>
    <row r="4377" spans="11:12" ht="17.25" customHeight="1" x14ac:dyDescent="0.2">
      <c r="K4377" s="88"/>
      <c r="L4377" s="88"/>
    </row>
    <row r="4378" spans="11:12" ht="17.25" customHeight="1" x14ac:dyDescent="0.2">
      <c r="K4378" s="88"/>
      <c r="L4378" s="88"/>
    </row>
    <row r="4379" spans="11:12" ht="17.25" customHeight="1" x14ac:dyDescent="0.2">
      <c r="K4379" s="88"/>
      <c r="L4379" s="88"/>
    </row>
    <row r="4380" spans="11:12" ht="17.25" customHeight="1" x14ac:dyDescent="0.2">
      <c r="K4380" s="88"/>
      <c r="L4380" s="88"/>
    </row>
    <row r="4381" spans="11:12" ht="17.25" customHeight="1" x14ac:dyDescent="0.2">
      <c r="K4381" s="88"/>
      <c r="L4381" s="88"/>
    </row>
    <row r="4382" spans="11:12" ht="17.25" customHeight="1" x14ac:dyDescent="0.2">
      <c r="K4382" s="88"/>
      <c r="L4382" s="88"/>
    </row>
    <row r="4383" spans="11:12" ht="17.25" customHeight="1" x14ac:dyDescent="0.2">
      <c r="K4383" s="88"/>
      <c r="L4383" s="88"/>
    </row>
    <row r="4384" spans="11:12" ht="17.25" customHeight="1" x14ac:dyDescent="0.2">
      <c r="K4384" s="88"/>
      <c r="L4384" s="88"/>
    </row>
    <row r="4385" spans="11:12" ht="17.25" customHeight="1" x14ac:dyDescent="0.2">
      <c r="K4385" s="88"/>
      <c r="L4385" s="88"/>
    </row>
    <row r="4386" spans="11:12" ht="17.25" customHeight="1" x14ac:dyDescent="0.2">
      <c r="K4386" s="88"/>
      <c r="L4386" s="88"/>
    </row>
    <row r="4387" spans="11:12" ht="17.25" customHeight="1" x14ac:dyDescent="0.2">
      <c r="K4387" s="88"/>
      <c r="L4387" s="88"/>
    </row>
    <row r="4388" spans="11:12" ht="17.25" customHeight="1" x14ac:dyDescent="0.2">
      <c r="K4388" s="88"/>
      <c r="L4388" s="88"/>
    </row>
    <row r="4389" spans="11:12" ht="17.25" customHeight="1" x14ac:dyDescent="0.2">
      <c r="K4389" s="88"/>
      <c r="L4389" s="88"/>
    </row>
    <row r="4390" spans="11:12" ht="17.25" customHeight="1" x14ac:dyDescent="0.2">
      <c r="K4390" s="88"/>
      <c r="L4390" s="88"/>
    </row>
    <row r="4391" spans="11:12" ht="17.25" customHeight="1" x14ac:dyDescent="0.2">
      <c r="K4391" s="88"/>
      <c r="L4391" s="88"/>
    </row>
    <row r="4392" spans="11:12" ht="17.25" customHeight="1" x14ac:dyDescent="0.2">
      <c r="K4392" s="88"/>
      <c r="L4392" s="88"/>
    </row>
    <row r="4393" spans="11:12" ht="17.25" customHeight="1" x14ac:dyDescent="0.2">
      <c r="K4393" s="88"/>
      <c r="L4393" s="88"/>
    </row>
    <row r="4394" spans="11:12" ht="17.25" customHeight="1" x14ac:dyDescent="0.2">
      <c r="K4394" s="88"/>
      <c r="L4394" s="88"/>
    </row>
    <row r="4395" spans="11:12" ht="17.25" customHeight="1" x14ac:dyDescent="0.2">
      <c r="K4395" s="88"/>
      <c r="L4395" s="88"/>
    </row>
    <row r="4396" spans="11:12" ht="17.25" customHeight="1" x14ac:dyDescent="0.2">
      <c r="K4396" s="88"/>
      <c r="L4396" s="88"/>
    </row>
    <row r="4397" spans="11:12" ht="17.25" customHeight="1" x14ac:dyDescent="0.2">
      <c r="K4397" s="88"/>
      <c r="L4397" s="88"/>
    </row>
    <row r="4398" spans="11:12" ht="17.25" customHeight="1" x14ac:dyDescent="0.2">
      <c r="K4398" s="88"/>
      <c r="L4398" s="88"/>
    </row>
    <row r="4399" spans="11:12" ht="17.25" customHeight="1" x14ac:dyDescent="0.2">
      <c r="K4399" s="88"/>
      <c r="L4399" s="88"/>
    </row>
    <row r="4400" spans="11:12" ht="17.25" customHeight="1" x14ac:dyDescent="0.2">
      <c r="K4400" s="88"/>
      <c r="L4400" s="88"/>
    </row>
    <row r="4401" spans="11:12" ht="17.25" customHeight="1" x14ac:dyDescent="0.2">
      <c r="K4401" s="88"/>
      <c r="L4401" s="88"/>
    </row>
    <row r="4402" spans="11:12" ht="17.25" customHeight="1" x14ac:dyDescent="0.2">
      <c r="K4402" s="88"/>
      <c r="L4402" s="88"/>
    </row>
    <row r="4403" spans="11:12" ht="17.25" customHeight="1" x14ac:dyDescent="0.2">
      <c r="K4403" s="88"/>
      <c r="L4403" s="88"/>
    </row>
    <row r="4404" spans="11:12" ht="17.25" customHeight="1" x14ac:dyDescent="0.2">
      <c r="K4404" s="88"/>
      <c r="L4404" s="88"/>
    </row>
    <row r="4405" spans="11:12" ht="17.25" customHeight="1" x14ac:dyDescent="0.2">
      <c r="K4405" s="88"/>
      <c r="L4405" s="88"/>
    </row>
    <row r="4406" spans="11:12" ht="17.25" customHeight="1" x14ac:dyDescent="0.2">
      <c r="K4406" s="88"/>
      <c r="L4406" s="88"/>
    </row>
    <row r="4407" spans="11:12" ht="17.25" customHeight="1" x14ac:dyDescent="0.2">
      <c r="K4407" s="88"/>
      <c r="L4407" s="88"/>
    </row>
    <row r="4408" spans="11:12" ht="17.25" customHeight="1" x14ac:dyDescent="0.2">
      <c r="K4408" s="88"/>
      <c r="L4408" s="88"/>
    </row>
    <row r="4409" spans="11:12" ht="17.25" customHeight="1" x14ac:dyDescent="0.2">
      <c r="K4409" s="88"/>
      <c r="L4409" s="88"/>
    </row>
    <row r="4410" spans="11:12" ht="17.25" customHeight="1" x14ac:dyDescent="0.2">
      <c r="K4410" s="88"/>
      <c r="L4410" s="88"/>
    </row>
    <row r="4411" spans="11:12" ht="17.25" customHeight="1" x14ac:dyDescent="0.2">
      <c r="K4411" s="88"/>
      <c r="L4411" s="88"/>
    </row>
    <row r="4412" spans="11:12" ht="17.25" customHeight="1" x14ac:dyDescent="0.2">
      <c r="K4412" s="88"/>
      <c r="L4412" s="88"/>
    </row>
    <row r="4413" spans="11:12" ht="17.25" customHeight="1" x14ac:dyDescent="0.2">
      <c r="K4413" s="88"/>
      <c r="L4413" s="88"/>
    </row>
    <row r="4414" spans="11:12" ht="17.25" customHeight="1" x14ac:dyDescent="0.2">
      <c r="K4414" s="88"/>
      <c r="L4414" s="88"/>
    </row>
    <row r="4415" spans="11:12" ht="17.25" customHeight="1" x14ac:dyDescent="0.2">
      <c r="K4415" s="88"/>
      <c r="L4415" s="88"/>
    </row>
    <row r="4416" spans="11:12" ht="17.25" customHeight="1" x14ac:dyDescent="0.2">
      <c r="K4416" s="88"/>
      <c r="L4416" s="88"/>
    </row>
    <row r="4417" spans="11:12" ht="17.25" customHeight="1" x14ac:dyDescent="0.2">
      <c r="K4417" s="88"/>
      <c r="L4417" s="88"/>
    </row>
    <row r="4418" spans="11:12" ht="17.25" customHeight="1" x14ac:dyDescent="0.2">
      <c r="K4418" s="88"/>
      <c r="L4418" s="88"/>
    </row>
    <row r="4419" spans="11:12" ht="17.25" customHeight="1" x14ac:dyDescent="0.2">
      <c r="K4419" s="88"/>
      <c r="L4419" s="88"/>
    </row>
    <row r="4420" spans="11:12" ht="17.25" customHeight="1" x14ac:dyDescent="0.2">
      <c r="K4420" s="88"/>
      <c r="L4420" s="88"/>
    </row>
    <row r="4421" spans="11:12" ht="17.25" customHeight="1" x14ac:dyDescent="0.2">
      <c r="K4421" s="88"/>
      <c r="L4421" s="88"/>
    </row>
    <row r="4422" spans="11:12" ht="17.25" customHeight="1" x14ac:dyDescent="0.2">
      <c r="K4422" s="88"/>
      <c r="L4422" s="88"/>
    </row>
    <row r="4423" spans="11:12" ht="17.25" customHeight="1" x14ac:dyDescent="0.2">
      <c r="K4423" s="88"/>
      <c r="L4423" s="88"/>
    </row>
    <row r="4424" spans="11:12" ht="17.25" customHeight="1" x14ac:dyDescent="0.2">
      <c r="K4424" s="88"/>
      <c r="L4424" s="88"/>
    </row>
    <row r="4425" spans="11:12" ht="17.25" customHeight="1" x14ac:dyDescent="0.2">
      <c r="K4425" s="88"/>
      <c r="L4425" s="88"/>
    </row>
    <row r="4426" spans="11:12" ht="17.25" customHeight="1" x14ac:dyDescent="0.2">
      <c r="K4426" s="88"/>
      <c r="L4426" s="88"/>
    </row>
    <row r="4427" spans="11:12" ht="17.25" customHeight="1" x14ac:dyDescent="0.2">
      <c r="K4427" s="88"/>
      <c r="L4427" s="88"/>
    </row>
    <row r="4428" spans="11:12" ht="17.25" customHeight="1" x14ac:dyDescent="0.2">
      <c r="K4428" s="88"/>
      <c r="L4428" s="88"/>
    </row>
    <row r="4429" spans="11:12" ht="17.25" customHeight="1" x14ac:dyDescent="0.2">
      <c r="K4429" s="88"/>
      <c r="L4429" s="88"/>
    </row>
    <row r="4430" spans="11:12" ht="17.25" customHeight="1" x14ac:dyDescent="0.2">
      <c r="K4430" s="88"/>
      <c r="L4430" s="88"/>
    </row>
    <row r="4431" spans="11:12" ht="17.25" customHeight="1" x14ac:dyDescent="0.2">
      <c r="K4431" s="88"/>
      <c r="L4431" s="88"/>
    </row>
    <row r="4432" spans="11:12" ht="17.25" customHeight="1" x14ac:dyDescent="0.2">
      <c r="K4432" s="88"/>
      <c r="L4432" s="88"/>
    </row>
    <row r="4433" spans="11:12" ht="17.25" customHeight="1" x14ac:dyDescent="0.2">
      <c r="K4433" s="88"/>
      <c r="L4433" s="88"/>
    </row>
    <row r="4434" spans="11:12" ht="17.25" customHeight="1" x14ac:dyDescent="0.2">
      <c r="K4434" s="88"/>
      <c r="L4434" s="88"/>
    </row>
    <row r="4435" spans="11:12" ht="17.25" customHeight="1" x14ac:dyDescent="0.2">
      <c r="K4435" s="88"/>
      <c r="L4435" s="88"/>
    </row>
    <row r="4436" spans="11:12" ht="17.25" customHeight="1" x14ac:dyDescent="0.2">
      <c r="K4436" s="88"/>
      <c r="L4436" s="88"/>
    </row>
    <row r="4437" spans="11:12" ht="17.25" customHeight="1" x14ac:dyDescent="0.2">
      <c r="K4437" s="88"/>
      <c r="L4437" s="88"/>
    </row>
    <row r="4438" spans="11:12" ht="17.25" customHeight="1" x14ac:dyDescent="0.2">
      <c r="K4438" s="88"/>
      <c r="L4438" s="88"/>
    </row>
    <row r="4439" spans="11:12" ht="17.25" customHeight="1" x14ac:dyDescent="0.2">
      <c r="K4439" s="88"/>
      <c r="L4439" s="88"/>
    </row>
    <row r="4440" spans="11:12" ht="17.25" customHeight="1" x14ac:dyDescent="0.2">
      <c r="K4440" s="88"/>
      <c r="L4440" s="88"/>
    </row>
    <row r="4441" spans="11:12" ht="17.25" customHeight="1" x14ac:dyDescent="0.2">
      <c r="K4441" s="88"/>
      <c r="L4441" s="88"/>
    </row>
    <row r="4442" spans="11:12" ht="17.25" customHeight="1" x14ac:dyDescent="0.2">
      <c r="K4442" s="88"/>
      <c r="L4442" s="88"/>
    </row>
    <row r="4443" spans="11:12" ht="17.25" customHeight="1" x14ac:dyDescent="0.2">
      <c r="K4443" s="88"/>
      <c r="L4443" s="88"/>
    </row>
    <row r="4444" spans="11:12" ht="17.25" customHeight="1" x14ac:dyDescent="0.2">
      <c r="K4444" s="88"/>
      <c r="L4444" s="88"/>
    </row>
    <row r="4445" spans="11:12" ht="17.25" customHeight="1" x14ac:dyDescent="0.2">
      <c r="K4445" s="88"/>
      <c r="L4445" s="88"/>
    </row>
    <row r="4446" spans="11:12" ht="17.25" customHeight="1" x14ac:dyDescent="0.2">
      <c r="K4446" s="88"/>
      <c r="L4446" s="88"/>
    </row>
    <row r="4447" spans="11:12" ht="17.25" customHeight="1" x14ac:dyDescent="0.2">
      <c r="K4447" s="88"/>
      <c r="L4447" s="88"/>
    </row>
    <row r="4448" spans="11:12" ht="17.25" customHeight="1" x14ac:dyDescent="0.2">
      <c r="K4448" s="88"/>
      <c r="L4448" s="88"/>
    </row>
    <row r="4449" spans="11:12" ht="17.25" customHeight="1" x14ac:dyDescent="0.2">
      <c r="K4449" s="88"/>
      <c r="L4449" s="88"/>
    </row>
    <row r="4450" spans="11:12" ht="17.25" customHeight="1" x14ac:dyDescent="0.2">
      <c r="K4450" s="88"/>
      <c r="L4450" s="88"/>
    </row>
    <row r="4451" spans="11:12" ht="17.25" customHeight="1" x14ac:dyDescent="0.2">
      <c r="K4451" s="88"/>
      <c r="L4451" s="88"/>
    </row>
    <row r="4452" spans="11:12" ht="17.25" customHeight="1" x14ac:dyDescent="0.2">
      <c r="K4452" s="88"/>
      <c r="L4452" s="88"/>
    </row>
    <row r="4453" spans="11:12" ht="17.25" customHeight="1" x14ac:dyDescent="0.2">
      <c r="K4453" s="88"/>
      <c r="L4453" s="88"/>
    </row>
    <row r="4454" spans="11:12" ht="17.25" customHeight="1" x14ac:dyDescent="0.2">
      <c r="K4454" s="88"/>
      <c r="L4454" s="88"/>
    </row>
    <row r="4455" spans="11:12" ht="17.25" customHeight="1" x14ac:dyDescent="0.2">
      <c r="K4455" s="88"/>
      <c r="L4455" s="88"/>
    </row>
    <row r="4456" spans="11:12" ht="17.25" customHeight="1" x14ac:dyDescent="0.2">
      <c r="K4456" s="88"/>
      <c r="L4456" s="88"/>
    </row>
    <row r="4457" spans="11:12" ht="17.25" customHeight="1" x14ac:dyDescent="0.2">
      <c r="K4457" s="88"/>
      <c r="L4457" s="88"/>
    </row>
    <row r="4458" spans="11:12" ht="17.25" customHeight="1" x14ac:dyDescent="0.2">
      <c r="K4458" s="88"/>
      <c r="L4458" s="88"/>
    </row>
    <row r="4459" spans="11:12" ht="17.25" customHeight="1" x14ac:dyDescent="0.2">
      <c r="K4459" s="88"/>
      <c r="L4459" s="88"/>
    </row>
    <row r="4460" spans="11:12" ht="17.25" customHeight="1" x14ac:dyDescent="0.2">
      <c r="K4460" s="88"/>
      <c r="L4460" s="88"/>
    </row>
    <row r="4461" spans="11:12" ht="17.25" customHeight="1" x14ac:dyDescent="0.2">
      <c r="K4461" s="88"/>
      <c r="L4461" s="88"/>
    </row>
    <row r="4462" spans="11:12" ht="17.25" customHeight="1" x14ac:dyDescent="0.2">
      <c r="K4462" s="88"/>
      <c r="L4462" s="88"/>
    </row>
    <row r="4463" spans="11:12" ht="17.25" customHeight="1" x14ac:dyDescent="0.2">
      <c r="K4463" s="88"/>
      <c r="L4463" s="88"/>
    </row>
    <row r="4464" spans="11:12" ht="17.25" customHeight="1" x14ac:dyDescent="0.2">
      <c r="K4464" s="88"/>
      <c r="L4464" s="88"/>
    </row>
    <row r="4465" spans="11:12" ht="17.25" customHeight="1" x14ac:dyDescent="0.2">
      <c r="K4465" s="88"/>
      <c r="L4465" s="88"/>
    </row>
    <row r="4466" spans="11:12" ht="17.25" customHeight="1" x14ac:dyDescent="0.2">
      <c r="K4466" s="88"/>
      <c r="L4466" s="88"/>
    </row>
    <row r="4467" spans="11:12" ht="17.25" customHeight="1" x14ac:dyDescent="0.2">
      <c r="K4467" s="88"/>
      <c r="L4467" s="88"/>
    </row>
    <row r="4468" spans="11:12" ht="17.25" customHeight="1" x14ac:dyDescent="0.2">
      <c r="K4468" s="88"/>
      <c r="L4468" s="88"/>
    </row>
    <row r="4469" spans="11:12" ht="17.25" customHeight="1" x14ac:dyDescent="0.2">
      <c r="K4469" s="88"/>
      <c r="L4469" s="88"/>
    </row>
    <row r="4470" spans="11:12" ht="17.25" customHeight="1" x14ac:dyDescent="0.2">
      <c r="K4470" s="88"/>
      <c r="L4470" s="88"/>
    </row>
    <row r="4471" spans="11:12" ht="17.25" customHeight="1" x14ac:dyDescent="0.2">
      <c r="K4471" s="88"/>
      <c r="L4471" s="88"/>
    </row>
    <row r="4472" spans="11:12" ht="17.25" customHeight="1" x14ac:dyDescent="0.2">
      <c r="K4472" s="88"/>
      <c r="L4472" s="88"/>
    </row>
    <row r="4473" spans="11:12" ht="17.25" customHeight="1" x14ac:dyDescent="0.2">
      <c r="K4473" s="88"/>
      <c r="L4473" s="88"/>
    </row>
    <row r="4474" spans="11:12" ht="17.25" customHeight="1" x14ac:dyDescent="0.2">
      <c r="K4474" s="88"/>
      <c r="L4474" s="88"/>
    </row>
    <row r="4475" spans="11:12" ht="17.25" customHeight="1" x14ac:dyDescent="0.2">
      <c r="K4475" s="88"/>
      <c r="L4475" s="88"/>
    </row>
    <row r="4476" spans="11:12" ht="17.25" customHeight="1" x14ac:dyDescent="0.2">
      <c r="K4476" s="88"/>
      <c r="L4476" s="88"/>
    </row>
    <row r="4477" spans="11:12" ht="17.25" customHeight="1" x14ac:dyDescent="0.2">
      <c r="K4477" s="88"/>
      <c r="L4477" s="88"/>
    </row>
    <row r="4478" spans="11:12" ht="17.25" customHeight="1" x14ac:dyDescent="0.2">
      <c r="K4478" s="88"/>
      <c r="L4478" s="88"/>
    </row>
    <row r="4479" spans="11:12" ht="17.25" customHeight="1" x14ac:dyDescent="0.2">
      <c r="K4479" s="88"/>
      <c r="L4479" s="88"/>
    </row>
    <row r="4480" spans="11:12" ht="17.25" customHeight="1" x14ac:dyDescent="0.2">
      <c r="K4480" s="88"/>
      <c r="L4480" s="88"/>
    </row>
    <row r="4481" spans="11:12" ht="17.25" customHeight="1" x14ac:dyDescent="0.2">
      <c r="K4481" s="88"/>
      <c r="L4481" s="88"/>
    </row>
    <row r="4482" spans="11:12" ht="17.25" customHeight="1" x14ac:dyDescent="0.2">
      <c r="K4482" s="88"/>
      <c r="L4482" s="88"/>
    </row>
    <row r="4483" spans="11:12" ht="17.25" customHeight="1" x14ac:dyDescent="0.2">
      <c r="K4483" s="88"/>
      <c r="L4483" s="88"/>
    </row>
    <row r="4484" spans="11:12" ht="17.25" customHeight="1" x14ac:dyDescent="0.2">
      <c r="K4484" s="88"/>
      <c r="L4484" s="88"/>
    </row>
    <row r="4485" spans="11:12" ht="17.25" customHeight="1" x14ac:dyDescent="0.2">
      <c r="K4485" s="88"/>
      <c r="L4485" s="88"/>
    </row>
    <row r="4486" spans="11:12" ht="17.25" customHeight="1" x14ac:dyDescent="0.2">
      <c r="K4486" s="88"/>
      <c r="L4486" s="88"/>
    </row>
    <row r="4487" spans="11:12" ht="17.25" customHeight="1" x14ac:dyDescent="0.2">
      <c r="K4487" s="88"/>
      <c r="L4487" s="88"/>
    </row>
    <row r="4488" spans="11:12" ht="17.25" customHeight="1" x14ac:dyDescent="0.2">
      <c r="K4488" s="88"/>
      <c r="L4488" s="88"/>
    </row>
    <row r="4489" spans="11:12" ht="17.25" customHeight="1" x14ac:dyDescent="0.2">
      <c r="K4489" s="88"/>
      <c r="L4489" s="88"/>
    </row>
    <row r="4490" spans="11:12" ht="17.25" customHeight="1" x14ac:dyDescent="0.2">
      <c r="K4490" s="88"/>
      <c r="L4490" s="88"/>
    </row>
    <row r="4491" spans="11:12" ht="17.25" customHeight="1" x14ac:dyDescent="0.2">
      <c r="K4491" s="88"/>
      <c r="L4491" s="88"/>
    </row>
    <row r="4492" spans="11:12" ht="17.25" customHeight="1" x14ac:dyDescent="0.2">
      <c r="K4492" s="88"/>
      <c r="L4492" s="88"/>
    </row>
    <row r="4493" spans="11:12" ht="17.25" customHeight="1" x14ac:dyDescent="0.2">
      <c r="K4493" s="88"/>
      <c r="L4493" s="88"/>
    </row>
    <row r="4494" spans="11:12" ht="17.25" customHeight="1" x14ac:dyDescent="0.2">
      <c r="K4494" s="88"/>
      <c r="L4494" s="88"/>
    </row>
    <row r="4495" spans="11:12" ht="17.25" customHeight="1" x14ac:dyDescent="0.2">
      <c r="K4495" s="88"/>
      <c r="L4495" s="88"/>
    </row>
    <row r="4496" spans="11:12" ht="17.25" customHeight="1" x14ac:dyDescent="0.2">
      <c r="K4496" s="88"/>
      <c r="L4496" s="88"/>
    </row>
    <row r="4497" spans="11:12" ht="17.25" customHeight="1" x14ac:dyDescent="0.2">
      <c r="K4497" s="88"/>
      <c r="L4497" s="88"/>
    </row>
    <row r="4498" spans="11:12" ht="17.25" customHeight="1" x14ac:dyDescent="0.2">
      <c r="K4498" s="88"/>
      <c r="L4498" s="88"/>
    </row>
    <row r="4499" spans="11:12" ht="17.25" customHeight="1" x14ac:dyDescent="0.2">
      <c r="K4499" s="88"/>
      <c r="L4499" s="88"/>
    </row>
    <row r="4500" spans="11:12" ht="17.25" customHeight="1" x14ac:dyDescent="0.2">
      <c r="K4500" s="88"/>
      <c r="L4500" s="88"/>
    </row>
    <row r="4501" spans="11:12" ht="17.25" customHeight="1" x14ac:dyDescent="0.2">
      <c r="K4501" s="88"/>
      <c r="L4501" s="88"/>
    </row>
    <row r="4502" spans="11:12" ht="17.25" customHeight="1" x14ac:dyDescent="0.2">
      <c r="K4502" s="88"/>
      <c r="L4502" s="88"/>
    </row>
    <row r="4503" spans="11:12" ht="17.25" customHeight="1" x14ac:dyDescent="0.2">
      <c r="K4503" s="88"/>
      <c r="L4503" s="88"/>
    </row>
    <row r="4504" spans="11:12" ht="17.25" customHeight="1" x14ac:dyDescent="0.2">
      <c r="K4504" s="88"/>
      <c r="L4504" s="88"/>
    </row>
    <row r="4505" spans="11:12" ht="17.25" customHeight="1" x14ac:dyDescent="0.2">
      <c r="K4505" s="88"/>
      <c r="L4505" s="88"/>
    </row>
    <row r="4506" spans="11:12" ht="17.25" customHeight="1" x14ac:dyDescent="0.2">
      <c r="K4506" s="88"/>
      <c r="L4506" s="88"/>
    </row>
    <row r="4507" spans="11:12" ht="17.25" customHeight="1" x14ac:dyDescent="0.2">
      <c r="K4507" s="88"/>
      <c r="L4507" s="88"/>
    </row>
    <row r="4508" spans="11:12" ht="17.25" customHeight="1" x14ac:dyDescent="0.2">
      <c r="K4508" s="88"/>
      <c r="L4508" s="88"/>
    </row>
    <row r="4509" spans="11:12" ht="17.25" customHeight="1" x14ac:dyDescent="0.2">
      <c r="K4509" s="88"/>
      <c r="L4509" s="88"/>
    </row>
    <row r="4510" spans="11:12" ht="17.25" customHeight="1" x14ac:dyDescent="0.2">
      <c r="K4510" s="88"/>
      <c r="L4510" s="88"/>
    </row>
    <row r="4511" spans="11:12" ht="17.25" customHeight="1" x14ac:dyDescent="0.2">
      <c r="K4511" s="88"/>
      <c r="L4511" s="88"/>
    </row>
    <row r="4512" spans="11:12" ht="17.25" customHeight="1" x14ac:dyDescent="0.2">
      <c r="K4512" s="88"/>
      <c r="L4512" s="88"/>
    </row>
    <row r="4513" spans="11:12" ht="17.25" customHeight="1" x14ac:dyDescent="0.2">
      <c r="K4513" s="88"/>
      <c r="L4513" s="88"/>
    </row>
    <row r="4514" spans="11:12" ht="17.25" customHeight="1" x14ac:dyDescent="0.2">
      <c r="K4514" s="88"/>
      <c r="L4514" s="88"/>
    </row>
    <row r="4515" spans="11:12" ht="17.25" customHeight="1" x14ac:dyDescent="0.2">
      <c r="K4515" s="88"/>
      <c r="L4515" s="88"/>
    </row>
    <row r="4516" spans="11:12" ht="17.25" customHeight="1" x14ac:dyDescent="0.2">
      <c r="K4516" s="88"/>
      <c r="L4516" s="88"/>
    </row>
    <row r="4517" spans="11:12" ht="17.25" customHeight="1" x14ac:dyDescent="0.2">
      <c r="K4517" s="88"/>
      <c r="L4517" s="88"/>
    </row>
    <row r="4518" spans="11:12" ht="17.25" customHeight="1" x14ac:dyDescent="0.2">
      <c r="K4518" s="88"/>
      <c r="L4518" s="88"/>
    </row>
    <row r="4519" spans="11:12" ht="17.25" customHeight="1" x14ac:dyDescent="0.2">
      <c r="K4519" s="88"/>
      <c r="L4519" s="88"/>
    </row>
    <row r="4520" spans="11:12" ht="17.25" customHeight="1" x14ac:dyDescent="0.2">
      <c r="K4520" s="88"/>
      <c r="L4520" s="88"/>
    </row>
    <row r="4521" spans="11:12" ht="17.25" customHeight="1" x14ac:dyDescent="0.2">
      <c r="K4521" s="88"/>
      <c r="L4521" s="88"/>
    </row>
    <row r="4522" spans="11:12" ht="17.25" customHeight="1" x14ac:dyDescent="0.2">
      <c r="K4522" s="88"/>
      <c r="L4522" s="88"/>
    </row>
    <row r="4523" spans="11:12" ht="17.25" customHeight="1" x14ac:dyDescent="0.2">
      <c r="K4523" s="88"/>
      <c r="L4523" s="88"/>
    </row>
    <row r="4524" spans="11:12" ht="17.25" customHeight="1" x14ac:dyDescent="0.2">
      <c r="K4524" s="88"/>
      <c r="L4524" s="88"/>
    </row>
    <row r="4525" spans="11:12" ht="17.25" customHeight="1" x14ac:dyDescent="0.2">
      <c r="K4525" s="88"/>
      <c r="L4525" s="88"/>
    </row>
    <row r="4526" spans="11:12" ht="17.25" customHeight="1" x14ac:dyDescent="0.2">
      <c r="K4526" s="88"/>
      <c r="L4526" s="88"/>
    </row>
    <row r="4527" spans="11:12" ht="17.25" customHeight="1" x14ac:dyDescent="0.2">
      <c r="K4527" s="88"/>
      <c r="L4527" s="88"/>
    </row>
    <row r="4528" spans="11:12" ht="17.25" customHeight="1" x14ac:dyDescent="0.2">
      <c r="K4528" s="88"/>
      <c r="L4528" s="88"/>
    </row>
    <row r="4529" spans="11:12" ht="17.25" customHeight="1" x14ac:dyDescent="0.2">
      <c r="K4529" s="88"/>
      <c r="L4529" s="88"/>
    </row>
    <row r="4530" spans="11:12" ht="17.25" customHeight="1" x14ac:dyDescent="0.2">
      <c r="K4530" s="88"/>
      <c r="L4530" s="88"/>
    </row>
    <row r="4531" spans="11:12" ht="17.25" customHeight="1" x14ac:dyDescent="0.2">
      <c r="K4531" s="88"/>
      <c r="L4531" s="88"/>
    </row>
    <row r="4532" spans="11:12" ht="17.25" customHeight="1" x14ac:dyDescent="0.2">
      <c r="K4532" s="88"/>
      <c r="L4532" s="88"/>
    </row>
    <row r="4533" spans="11:12" ht="17.25" customHeight="1" x14ac:dyDescent="0.2">
      <c r="K4533" s="88"/>
      <c r="L4533" s="88"/>
    </row>
    <row r="4534" spans="11:12" ht="17.25" customHeight="1" x14ac:dyDescent="0.2">
      <c r="K4534" s="88"/>
      <c r="L4534" s="88"/>
    </row>
    <row r="4535" spans="11:12" ht="17.25" customHeight="1" x14ac:dyDescent="0.2">
      <c r="K4535" s="88"/>
      <c r="L4535" s="88"/>
    </row>
    <row r="4536" spans="11:12" ht="17.25" customHeight="1" x14ac:dyDescent="0.2">
      <c r="K4536" s="88"/>
      <c r="L4536" s="88"/>
    </row>
    <row r="4537" spans="11:12" ht="17.25" customHeight="1" x14ac:dyDescent="0.2">
      <c r="K4537" s="88"/>
      <c r="L4537" s="88"/>
    </row>
    <row r="4538" spans="11:12" ht="17.25" customHeight="1" x14ac:dyDescent="0.2">
      <c r="K4538" s="88"/>
      <c r="L4538" s="88"/>
    </row>
    <row r="4539" spans="11:12" ht="17.25" customHeight="1" x14ac:dyDescent="0.2">
      <c r="K4539" s="88"/>
      <c r="L4539" s="88"/>
    </row>
    <row r="4540" spans="11:12" ht="17.25" customHeight="1" x14ac:dyDescent="0.2">
      <c r="K4540" s="88"/>
      <c r="L4540" s="88"/>
    </row>
    <row r="4541" spans="11:12" ht="17.25" customHeight="1" x14ac:dyDescent="0.2">
      <c r="K4541" s="88"/>
      <c r="L4541" s="88"/>
    </row>
    <row r="4542" spans="11:12" ht="17.25" customHeight="1" x14ac:dyDescent="0.2">
      <c r="K4542" s="88"/>
      <c r="L4542" s="88"/>
    </row>
    <row r="4543" spans="11:12" ht="17.25" customHeight="1" x14ac:dyDescent="0.2">
      <c r="K4543" s="88"/>
      <c r="L4543" s="88"/>
    </row>
    <row r="4544" spans="11:12" ht="17.25" customHeight="1" x14ac:dyDescent="0.2">
      <c r="K4544" s="88"/>
      <c r="L4544" s="88"/>
    </row>
    <row r="4545" spans="11:12" ht="17.25" customHeight="1" x14ac:dyDescent="0.2">
      <c r="K4545" s="88"/>
      <c r="L4545" s="88"/>
    </row>
    <row r="4546" spans="11:12" ht="17.25" customHeight="1" x14ac:dyDescent="0.2">
      <c r="K4546" s="88"/>
      <c r="L4546" s="88"/>
    </row>
    <row r="4547" spans="11:12" ht="17.25" customHeight="1" x14ac:dyDescent="0.2">
      <c r="K4547" s="88"/>
      <c r="L4547" s="88"/>
    </row>
    <row r="4548" spans="11:12" ht="17.25" customHeight="1" x14ac:dyDescent="0.2">
      <c r="K4548" s="88"/>
      <c r="L4548" s="88"/>
    </row>
    <row r="4549" spans="11:12" ht="17.25" customHeight="1" x14ac:dyDescent="0.2">
      <c r="K4549" s="88"/>
      <c r="L4549" s="88"/>
    </row>
    <row r="4550" spans="11:12" ht="17.25" customHeight="1" x14ac:dyDescent="0.2">
      <c r="K4550" s="88"/>
      <c r="L4550" s="88"/>
    </row>
    <row r="4551" spans="11:12" ht="17.25" customHeight="1" x14ac:dyDescent="0.2">
      <c r="K4551" s="88"/>
      <c r="L4551" s="88"/>
    </row>
    <row r="4552" spans="11:12" ht="17.25" customHeight="1" x14ac:dyDescent="0.2">
      <c r="K4552" s="88"/>
      <c r="L4552" s="88"/>
    </row>
    <row r="4553" spans="11:12" ht="17.25" customHeight="1" x14ac:dyDescent="0.2">
      <c r="K4553" s="88"/>
      <c r="L4553" s="88"/>
    </row>
    <row r="4554" spans="11:12" ht="17.25" customHeight="1" x14ac:dyDescent="0.2">
      <c r="K4554" s="88"/>
      <c r="L4554" s="88"/>
    </row>
    <row r="4555" spans="11:12" ht="17.25" customHeight="1" x14ac:dyDescent="0.2">
      <c r="K4555" s="88"/>
      <c r="L4555" s="88"/>
    </row>
    <row r="4556" spans="11:12" ht="17.25" customHeight="1" x14ac:dyDescent="0.2">
      <c r="K4556" s="88"/>
      <c r="L4556" s="88"/>
    </row>
    <row r="4557" spans="11:12" ht="17.25" customHeight="1" x14ac:dyDescent="0.2">
      <c r="K4557" s="88"/>
      <c r="L4557" s="88"/>
    </row>
    <row r="4558" spans="11:12" ht="17.25" customHeight="1" x14ac:dyDescent="0.2">
      <c r="K4558" s="88"/>
      <c r="L4558" s="88"/>
    </row>
    <row r="4559" spans="11:12" ht="17.25" customHeight="1" x14ac:dyDescent="0.2">
      <c r="K4559" s="88"/>
      <c r="L4559" s="88"/>
    </row>
    <row r="4560" spans="11:12" ht="17.25" customHeight="1" x14ac:dyDescent="0.2">
      <c r="K4560" s="88"/>
      <c r="L4560" s="88"/>
    </row>
    <row r="4561" spans="11:12" ht="17.25" customHeight="1" x14ac:dyDescent="0.2">
      <c r="K4561" s="88"/>
      <c r="L4561" s="88"/>
    </row>
    <row r="4562" spans="11:12" ht="17.25" customHeight="1" x14ac:dyDescent="0.2">
      <c r="K4562" s="88"/>
      <c r="L4562" s="88"/>
    </row>
    <row r="4563" spans="11:12" ht="17.25" customHeight="1" x14ac:dyDescent="0.2">
      <c r="K4563" s="88"/>
      <c r="L4563" s="88"/>
    </row>
    <row r="4564" spans="11:12" ht="17.25" customHeight="1" x14ac:dyDescent="0.2">
      <c r="K4564" s="88"/>
      <c r="L4564" s="88"/>
    </row>
    <row r="4565" spans="11:12" ht="17.25" customHeight="1" x14ac:dyDescent="0.2">
      <c r="K4565" s="88"/>
      <c r="L4565" s="88"/>
    </row>
    <row r="4566" spans="11:12" ht="17.25" customHeight="1" x14ac:dyDescent="0.2">
      <c r="K4566" s="88"/>
      <c r="L4566" s="88"/>
    </row>
    <row r="4567" spans="11:12" ht="17.25" customHeight="1" x14ac:dyDescent="0.2">
      <c r="K4567" s="88"/>
      <c r="L4567" s="88"/>
    </row>
    <row r="4568" spans="11:12" ht="17.25" customHeight="1" x14ac:dyDescent="0.2">
      <c r="K4568" s="88"/>
      <c r="L4568" s="88"/>
    </row>
    <row r="4569" spans="11:12" ht="17.25" customHeight="1" x14ac:dyDescent="0.2">
      <c r="K4569" s="88"/>
      <c r="L4569" s="88"/>
    </row>
    <row r="4570" spans="11:12" ht="17.25" customHeight="1" x14ac:dyDescent="0.2">
      <c r="K4570" s="88"/>
      <c r="L4570" s="88"/>
    </row>
    <row r="4571" spans="11:12" ht="17.25" customHeight="1" x14ac:dyDescent="0.2">
      <c r="K4571" s="88"/>
      <c r="L4571" s="88"/>
    </row>
    <row r="4572" spans="11:12" ht="17.25" customHeight="1" x14ac:dyDescent="0.2">
      <c r="K4572" s="88"/>
      <c r="L4572" s="88"/>
    </row>
    <row r="4573" spans="11:12" ht="17.25" customHeight="1" x14ac:dyDescent="0.2">
      <c r="K4573" s="88"/>
      <c r="L4573" s="88"/>
    </row>
    <row r="4574" spans="11:12" ht="17.25" customHeight="1" x14ac:dyDescent="0.2">
      <c r="K4574" s="88"/>
      <c r="L4574" s="88"/>
    </row>
    <row r="4575" spans="11:12" ht="17.25" customHeight="1" x14ac:dyDescent="0.2">
      <c r="K4575" s="88"/>
      <c r="L4575" s="88"/>
    </row>
    <row r="4576" spans="11:12" ht="17.25" customHeight="1" x14ac:dyDescent="0.2">
      <c r="K4576" s="88"/>
      <c r="L4576" s="88"/>
    </row>
    <row r="4577" spans="11:12" ht="17.25" customHeight="1" x14ac:dyDescent="0.2">
      <c r="K4577" s="88"/>
      <c r="L4577" s="88"/>
    </row>
    <row r="4578" spans="11:12" ht="17.25" customHeight="1" x14ac:dyDescent="0.2">
      <c r="K4578" s="88"/>
      <c r="L4578" s="88"/>
    </row>
    <row r="4579" spans="11:12" ht="17.25" customHeight="1" x14ac:dyDescent="0.2">
      <c r="K4579" s="88"/>
      <c r="L4579" s="88"/>
    </row>
    <row r="4580" spans="11:12" ht="17.25" customHeight="1" x14ac:dyDescent="0.2">
      <c r="K4580" s="88"/>
      <c r="L4580" s="88"/>
    </row>
    <row r="4581" spans="11:12" ht="17.25" customHeight="1" x14ac:dyDescent="0.2">
      <c r="K4581" s="88"/>
      <c r="L4581" s="88"/>
    </row>
    <row r="4582" spans="11:12" ht="17.25" customHeight="1" x14ac:dyDescent="0.2">
      <c r="K4582" s="88"/>
      <c r="L4582" s="88"/>
    </row>
    <row r="4583" spans="11:12" ht="17.25" customHeight="1" x14ac:dyDescent="0.2">
      <c r="K4583" s="88"/>
      <c r="L4583" s="88"/>
    </row>
    <row r="4584" spans="11:12" ht="17.25" customHeight="1" x14ac:dyDescent="0.2">
      <c r="K4584" s="88"/>
      <c r="L4584" s="88"/>
    </row>
    <row r="4585" spans="11:12" ht="17.25" customHeight="1" x14ac:dyDescent="0.2">
      <c r="K4585" s="88"/>
      <c r="L4585" s="88"/>
    </row>
    <row r="4586" spans="11:12" ht="17.25" customHeight="1" x14ac:dyDescent="0.2">
      <c r="K4586" s="88"/>
      <c r="L4586" s="88"/>
    </row>
    <row r="4587" spans="11:12" ht="17.25" customHeight="1" x14ac:dyDescent="0.2">
      <c r="K4587" s="88"/>
      <c r="L4587" s="88"/>
    </row>
    <row r="4588" spans="11:12" ht="17.25" customHeight="1" x14ac:dyDescent="0.2">
      <c r="K4588" s="88"/>
      <c r="L4588" s="88"/>
    </row>
    <row r="4589" spans="11:12" ht="17.25" customHeight="1" x14ac:dyDescent="0.2">
      <c r="K4589" s="88"/>
      <c r="L4589" s="88"/>
    </row>
    <row r="4590" spans="11:12" ht="17.25" customHeight="1" x14ac:dyDescent="0.2">
      <c r="K4590" s="88"/>
      <c r="L4590" s="88"/>
    </row>
    <row r="4591" spans="11:12" ht="17.25" customHeight="1" x14ac:dyDescent="0.2">
      <c r="K4591" s="88"/>
      <c r="L4591" s="88"/>
    </row>
    <row r="4592" spans="11:12" ht="17.25" customHeight="1" x14ac:dyDescent="0.2">
      <c r="K4592" s="88"/>
      <c r="L4592" s="88"/>
    </row>
    <row r="4593" spans="11:12" ht="17.25" customHeight="1" x14ac:dyDescent="0.2">
      <c r="K4593" s="88"/>
      <c r="L4593" s="88"/>
    </row>
    <row r="4594" spans="11:12" ht="17.25" customHeight="1" x14ac:dyDescent="0.2">
      <c r="K4594" s="88"/>
      <c r="L4594" s="88"/>
    </row>
    <row r="4595" spans="11:12" ht="17.25" customHeight="1" x14ac:dyDescent="0.2">
      <c r="K4595" s="88"/>
      <c r="L4595" s="88"/>
    </row>
    <row r="4596" spans="11:12" ht="17.25" customHeight="1" x14ac:dyDescent="0.2">
      <c r="K4596" s="88"/>
      <c r="L4596" s="88"/>
    </row>
    <row r="4597" spans="11:12" ht="17.25" customHeight="1" x14ac:dyDescent="0.2">
      <c r="K4597" s="88"/>
      <c r="L4597" s="88"/>
    </row>
    <row r="4598" spans="11:12" ht="17.25" customHeight="1" x14ac:dyDescent="0.2">
      <c r="K4598" s="88"/>
      <c r="L4598" s="88"/>
    </row>
    <row r="4599" spans="11:12" ht="17.25" customHeight="1" x14ac:dyDescent="0.2">
      <c r="K4599" s="88"/>
      <c r="L4599" s="88"/>
    </row>
    <row r="4600" spans="11:12" ht="17.25" customHeight="1" x14ac:dyDescent="0.2">
      <c r="K4600" s="88"/>
      <c r="L4600" s="88"/>
    </row>
    <row r="4601" spans="11:12" ht="17.25" customHeight="1" x14ac:dyDescent="0.2">
      <c r="K4601" s="88"/>
      <c r="L4601" s="88"/>
    </row>
    <row r="4602" spans="11:12" ht="17.25" customHeight="1" x14ac:dyDescent="0.2">
      <c r="K4602" s="88"/>
      <c r="L4602" s="88"/>
    </row>
    <row r="4603" spans="11:12" ht="17.25" customHeight="1" x14ac:dyDescent="0.2">
      <c r="K4603" s="88"/>
      <c r="L4603" s="88"/>
    </row>
    <row r="4604" spans="11:12" ht="17.25" customHeight="1" x14ac:dyDescent="0.2">
      <c r="K4604" s="88"/>
      <c r="L4604" s="88"/>
    </row>
    <row r="4605" spans="11:12" ht="17.25" customHeight="1" x14ac:dyDescent="0.2">
      <c r="K4605" s="88"/>
      <c r="L4605" s="88"/>
    </row>
    <row r="4606" spans="11:12" ht="17.25" customHeight="1" x14ac:dyDescent="0.2">
      <c r="K4606" s="88"/>
      <c r="L4606" s="88"/>
    </row>
    <row r="4607" spans="11:12" ht="17.25" customHeight="1" x14ac:dyDescent="0.2">
      <c r="K4607" s="88"/>
      <c r="L4607" s="88"/>
    </row>
    <row r="4608" spans="11:12" ht="17.25" customHeight="1" x14ac:dyDescent="0.2">
      <c r="K4608" s="88"/>
      <c r="L4608" s="88"/>
    </row>
    <row r="4609" spans="11:12" ht="17.25" customHeight="1" x14ac:dyDescent="0.2">
      <c r="K4609" s="88"/>
      <c r="L4609" s="88"/>
    </row>
    <row r="4610" spans="11:12" ht="17.25" customHeight="1" x14ac:dyDescent="0.2">
      <c r="K4610" s="88"/>
      <c r="L4610" s="88"/>
    </row>
    <row r="4611" spans="11:12" ht="17.25" customHeight="1" x14ac:dyDescent="0.2">
      <c r="K4611" s="88"/>
      <c r="L4611" s="88"/>
    </row>
    <row r="4612" spans="11:12" ht="17.25" customHeight="1" x14ac:dyDescent="0.2">
      <c r="K4612" s="88"/>
      <c r="L4612" s="88"/>
    </row>
    <row r="4613" spans="11:12" ht="17.25" customHeight="1" x14ac:dyDescent="0.2">
      <c r="K4613" s="88"/>
      <c r="L4613" s="88"/>
    </row>
    <row r="4614" spans="11:12" ht="17.25" customHeight="1" x14ac:dyDescent="0.2">
      <c r="K4614" s="88"/>
      <c r="L4614" s="88"/>
    </row>
    <row r="4615" spans="11:12" ht="17.25" customHeight="1" x14ac:dyDescent="0.2">
      <c r="K4615" s="88"/>
      <c r="L4615" s="88"/>
    </row>
    <row r="4616" spans="11:12" ht="17.25" customHeight="1" x14ac:dyDescent="0.2">
      <c r="K4616" s="88"/>
      <c r="L4616" s="88"/>
    </row>
    <row r="4617" spans="11:12" ht="17.25" customHeight="1" x14ac:dyDescent="0.2">
      <c r="K4617" s="88"/>
      <c r="L4617" s="88"/>
    </row>
    <row r="4618" spans="11:12" ht="17.25" customHeight="1" x14ac:dyDescent="0.2">
      <c r="K4618" s="88"/>
      <c r="L4618" s="88"/>
    </row>
    <row r="4619" spans="11:12" ht="17.25" customHeight="1" x14ac:dyDescent="0.2">
      <c r="K4619" s="88"/>
      <c r="L4619" s="88"/>
    </row>
    <row r="4620" spans="11:12" ht="17.25" customHeight="1" x14ac:dyDescent="0.2">
      <c r="K4620" s="88"/>
      <c r="L4620" s="88"/>
    </row>
    <row r="4621" spans="11:12" ht="17.25" customHeight="1" x14ac:dyDescent="0.2">
      <c r="K4621" s="88"/>
      <c r="L4621" s="88"/>
    </row>
    <row r="4622" spans="11:12" ht="17.25" customHeight="1" x14ac:dyDescent="0.2">
      <c r="K4622" s="88"/>
      <c r="L4622" s="88"/>
    </row>
    <row r="4623" spans="11:12" ht="17.25" customHeight="1" x14ac:dyDescent="0.2">
      <c r="K4623" s="88"/>
      <c r="L4623" s="88"/>
    </row>
    <row r="4624" spans="11:12" ht="17.25" customHeight="1" x14ac:dyDescent="0.2">
      <c r="K4624" s="88"/>
      <c r="L4624" s="88"/>
    </row>
    <row r="4625" spans="11:12" ht="17.25" customHeight="1" x14ac:dyDescent="0.2">
      <c r="K4625" s="88"/>
      <c r="L4625" s="88"/>
    </row>
    <row r="4626" spans="11:12" ht="17.25" customHeight="1" x14ac:dyDescent="0.2">
      <c r="K4626" s="88"/>
      <c r="L4626" s="88"/>
    </row>
    <row r="4627" spans="11:12" ht="17.25" customHeight="1" x14ac:dyDescent="0.2">
      <c r="K4627" s="88"/>
      <c r="L4627" s="88"/>
    </row>
    <row r="4628" spans="11:12" ht="17.25" customHeight="1" x14ac:dyDescent="0.2">
      <c r="K4628" s="88"/>
      <c r="L4628" s="88"/>
    </row>
    <row r="4629" spans="11:12" ht="17.25" customHeight="1" x14ac:dyDescent="0.2">
      <c r="K4629" s="88"/>
      <c r="L4629" s="88"/>
    </row>
    <row r="4630" spans="11:12" ht="17.25" customHeight="1" x14ac:dyDescent="0.2">
      <c r="K4630" s="88"/>
      <c r="L4630" s="88"/>
    </row>
    <row r="4631" spans="11:12" ht="17.25" customHeight="1" x14ac:dyDescent="0.2">
      <c r="K4631" s="88"/>
      <c r="L4631" s="88"/>
    </row>
    <row r="4632" spans="11:12" ht="17.25" customHeight="1" x14ac:dyDescent="0.2">
      <c r="K4632" s="88"/>
      <c r="L4632" s="88"/>
    </row>
    <row r="4633" spans="11:12" ht="17.25" customHeight="1" x14ac:dyDescent="0.2">
      <c r="K4633" s="88"/>
      <c r="L4633" s="88"/>
    </row>
    <row r="4634" spans="11:12" ht="17.25" customHeight="1" x14ac:dyDescent="0.2">
      <c r="K4634" s="88"/>
      <c r="L4634" s="88"/>
    </row>
    <row r="4635" spans="11:12" ht="17.25" customHeight="1" x14ac:dyDescent="0.2">
      <c r="K4635" s="88"/>
      <c r="L4635" s="88"/>
    </row>
    <row r="4636" spans="11:12" ht="17.25" customHeight="1" x14ac:dyDescent="0.2">
      <c r="K4636" s="88"/>
      <c r="L4636" s="88"/>
    </row>
    <row r="4637" spans="11:12" ht="17.25" customHeight="1" x14ac:dyDescent="0.2">
      <c r="K4637" s="88"/>
      <c r="L4637" s="88"/>
    </row>
    <row r="4638" spans="11:12" ht="17.25" customHeight="1" x14ac:dyDescent="0.2">
      <c r="K4638" s="88"/>
      <c r="L4638" s="88"/>
    </row>
    <row r="4639" spans="11:12" ht="17.25" customHeight="1" x14ac:dyDescent="0.2">
      <c r="K4639" s="88"/>
      <c r="L4639" s="88"/>
    </row>
    <row r="4640" spans="11:12" ht="17.25" customHeight="1" x14ac:dyDescent="0.2">
      <c r="K4640" s="88"/>
      <c r="L4640" s="88"/>
    </row>
    <row r="4641" spans="11:12" ht="17.25" customHeight="1" x14ac:dyDescent="0.2">
      <c r="K4641" s="88"/>
      <c r="L4641" s="88"/>
    </row>
    <row r="4642" spans="11:12" ht="17.25" customHeight="1" x14ac:dyDescent="0.2">
      <c r="K4642" s="88"/>
      <c r="L4642" s="88"/>
    </row>
    <row r="4643" spans="11:12" ht="17.25" customHeight="1" x14ac:dyDescent="0.2">
      <c r="K4643" s="88"/>
      <c r="L4643" s="88"/>
    </row>
    <row r="4644" spans="11:12" ht="17.25" customHeight="1" x14ac:dyDescent="0.2">
      <c r="K4644" s="88"/>
      <c r="L4644" s="88"/>
    </row>
    <row r="4645" spans="11:12" ht="17.25" customHeight="1" x14ac:dyDescent="0.2">
      <c r="K4645" s="88"/>
      <c r="L4645" s="88"/>
    </row>
    <row r="4646" spans="11:12" ht="17.25" customHeight="1" x14ac:dyDescent="0.2">
      <c r="K4646" s="88"/>
      <c r="L4646" s="88"/>
    </row>
    <row r="4647" spans="11:12" ht="17.25" customHeight="1" x14ac:dyDescent="0.2">
      <c r="K4647" s="88"/>
      <c r="L4647" s="88"/>
    </row>
    <row r="4648" spans="11:12" ht="17.25" customHeight="1" x14ac:dyDescent="0.2">
      <c r="K4648" s="88"/>
      <c r="L4648" s="88"/>
    </row>
    <row r="4649" spans="11:12" ht="17.25" customHeight="1" x14ac:dyDescent="0.2">
      <c r="K4649" s="88"/>
      <c r="L4649" s="88"/>
    </row>
    <row r="4650" spans="11:12" ht="17.25" customHeight="1" x14ac:dyDescent="0.2">
      <c r="K4650" s="88"/>
      <c r="L4650" s="88"/>
    </row>
    <row r="4651" spans="11:12" ht="17.25" customHeight="1" x14ac:dyDescent="0.2">
      <c r="K4651" s="88"/>
      <c r="L4651" s="88"/>
    </row>
    <row r="4652" spans="11:12" ht="17.25" customHeight="1" x14ac:dyDescent="0.2">
      <c r="K4652" s="88"/>
      <c r="L4652" s="88"/>
    </row>
    <row r="4653" spans="11:12" ht="17.25" customHeight="1" x14ac:dyDescent="0.2">
      <c r="K4653" s="88"/>
      <c r="L4653" s="88"/>
    </row>
    <row r="4654" spans="11:12" ht="17.25" customHeight="1" x14ac:dyDescent="0.2">
      <c r="K4654" s="88"/>
      <c r="L4654" s="88"/>
    </row>
    <row r="4655" spans="11:12" ht="17.25" customHeight="1" x14ac:dyDescent="0.2">
      <c r="K4655" s="88"/>
      <c r="L4655" s="88"/>
    </row>
    <row r="4656" spans="11:12" ht="17.25" customHeight="1" x14ac:dyDescent="0.2">
      <c r="K4656" s="88"/>
      <c r="L4656" s="88"/>
    </row>
    <row r="4657" spans="11:12" ht="17.25" customHeight="1" x14ac:dyDescent="0.2">
      <c r="K4657" s="88"/>
      <c r="L4657" s="88"/>
    </row>
    <row r="4658" spans="11:12" ht="17.25" customHeight="1" x14ac:dyDescent="0.2">
      <c r="K4658" s="88"/>
      <c r="L4658" s="88"/>
    </row>
    <row r="4659" spans="11:12" ht="17.25" customHeight="1" x14ac:dyDescent="0.2">
      <c r="K4659" s="88"/>
      <c r="L4659" s="88"/>
    </row>
    <row r="4660" spans="11:12" ht="17.25" customHeight="1" x14ac:dyDescent="0.2">
      <c r="K4660" s="88"/>
      <c r="L4660" s="88"/>
    </row>
    <row r="4661" spans="11:12" ht="17.25" customHeight="1" x14ac:dyDescent="0.2">
      <c r="K4661" s="88"/>
      <c r="L4661" s="88"/>
    </row>
    <row r="4662" spans="11:12" ht="17.25" customHeight="1" x14ac:dyDescent="0.2">
      <c r="K4662" s="88"/>
      <c r="L4662" s="88"/>
    </row>
    <row r="4663" spans="11:12" ht="17.25" customHeight="1" x14ac:dyDescent="0.2">
      <c r="K4663" s="88"/>
      <c r="L4663" s="88"/>
    </row>
    <row r="4664" spans="11:12" ht="17.25" customHeight="1" x14ac:dyDescent="0.2">
      <c r="K4664" s="88"/>
      <c r="L4664" s="88"/>
    </row>
    <row r="4665" spans="11:12" ht="17.25" customHeight="1" x14ac:dyDescent="0.2">
      <c r="K4665" s="88"/>
      <c r="L4665" s="88"/>
    </row>
    <row r="4666" spans="11:12" ht="17.25" customHeight="1" x14ac:dyDescent="0.2">
      <c r="K4666" s="88"/>
      <c r="L4666" s="88"/>
    </row>
    <row r="4667" spans="11:12" ht="17.25" customHeight="1" x14ac:dyDescent="0.2">
      <c r="K4667" s="88"/>
      <c r="L4667" s="88"/>
    </row>
    <row r="4668" spans="11:12" ht="17.25" customHeight="1" x14ac:dyDescent="0.2">
      <c r="K4668" s="88"/>
      <c r="L4668" s="88"/>
    </row>
    <row r="4669" spans="11:12" ht="17.25" customHeight="1" x14ac:dyDescent="0.2">
      <c r="K4669" s="88"/>
      <c r="L4669" s="88"/>
    </row>
    <row r="4670" spans="11:12" ht="17.25" customHeight="1" x14ac:dyDescent="0.2">
      <c r="K4670" s="88"/>
      <c r="L4670" s="88"/>
    </row>
    <row r="4671" spans="11:12" ht="17.25" customHeight="1" x14ac:dyDescent="0.2">
      <c r="K4671" s="88"/>
      <c r="L4671" s="88"/>
    </row>
    <row r="4672" spans="11:12" ht="17.25" customHeight="1" x14ac:dyDescent="0.2">
      <c r="K4672" s="88"/>
      <c r="L4672" s="88"/>
    </row>
    <row r="4673" spans="11:12" ht="17.25" customHeight="1" x14ac:dyDescent="0.2">
      <c r="K4673" s="88"/>
      <c r="L4673" s="88"/>
    </row>
    <row r="4674" spans="11:12" ht="17.25" customHeight="1" x14ac:dyDescent="0.2">
      <c r="K4674" s="88"/>
      <c r="L4674" s="88"/>
    </row>
    <row r="4675" spans="11:12" ht="17.25" customHeight="1" x14ac:dyDescent="0.2">
      <c r="K4675" s="88"/>
      <c r="L4675" s="88"/>
    </row>
    <row r="4676" spans="11:12" ht="17.25" customHeight="1" x14ac:dyDescent="0.2">
      <c r="K4676" s="88"/>
      <c r="L4676" s="88"/>
    </row>
    <row r="4677" spans="11:12" ht="17.25" customHeight="1" x14ac:dyDescent="0.2">
      <c r="K4677" s="88"/>
      <c r="L4677" s="88"/>
    </row>
    <row r="4678" spans="11:12" ht="17.25" customHeight="1" x14ac:dyDescent="0.2">
      <c r="K4678" s="88"/>
      <c r="L4678" s="88"/>
    </row>
    <row r="4679" spans="11:12" ht="17.25" customHeight="1" x14ac:dyDescent="0.2">
      <c r="K4679" s="88"/>
      <c r="L4679" s="88"/>
    </row>
    <row r="4680" spans="11:12" ht="17.25" customHeight="1" x14ac:dyDescent="0.2">
      <c r="K4680" s="88"/>
      <c r="L4680" s="88"/>
    </row>
    <row r="4681" spans="11:12" ht="17.25" customHeight="1" x14ac:dyDescent="0.2">
      <c r="K4681" s="88"/>
      <c r="L4681" s="88"/>
    </row>
    <row r="4682" spans="11:12" ht="17.25" customHeight="1" x14ac:dyDescent="0.2">
      <c r="K4682" s="88"/>
      <c r="L4682" s="88"/>
    </row>
    <row r="4683" spans="11:12" ht="17.25" customHeight="1" x14ac:dyDescent="0.2">
      <c r="K4683" s="88"/>
      <c r="L4683" s="88"/>
    </row>
    <row r="4684" spans="11:12" ht="17.25" customHeight="1" x14ac:dyDescent="0.2">
      <c r="K4684" s="88"/>
      <c r="L4684" s="88"/>
    </row>
    <row r="4685" spans="11:12" ht="17.25" customHeight="1" x14ac:dyDescent="0.2">
      <c r="K4685" s="88"/>
      <c r="L4685" s="88"/>
    </row>
    <row r="4686" spans="11:12" ht="17.25" customHeight="1" x14ac:dyDescent="0.2">
      <c r="K4686" s="88"/>
      <c r="L4686" s="88"/>
    </row>
    <row r="4687" spans="11:12" ht="17.25" customHeight="1" x14ac:dyDescent="0.2">
      <c r="K4687" s="88"/>
      <c r="L4687" s="88"/>
    </row>
    <row r="4688" spans="11:12" ht="17.25" customHeight="1" x14ac:dyDescent="0.2">
      <c r="K4688" s="88"/>
      <c r="L4688" s="88"/>
    </row>
    <row r="4689" spans="11:12" ht="17.25" customHeight="1" x14ac:dyDescent="0.2">
      <c r="K4689" s="88"/>
      <c r="L4689" s="88"/>
    </row>
    <row r="4690" spans="11:12" ht="17.25" customHeight="1" x14ac:dyDescent="0.2">
      <c r="K4690" s="88"/>
      <c r="L4690" s="88"/>
    </row>
    <row r="4691" spans="11:12" ht="17.25" customHeight="1" x14ac:dyDescent="0.2">
      <c r="K4691" s="88"/>
      <c r="L4691" s="88"/>
    </row>
    <row r="4692" spans="11:12" ht="17.25" customHeight="1" x14ac:dyDescent="0.2">
      <c r="K4692" s="88"/>
      <c r="L4692" s="88"/>
    </row>
    <row r="4693" spans="11:12" ht="17.25" customHeight="1" x14ac:dyDescent="0.2">
      <c r="K4693" s="88"/>
      <c r="L4693" s="88"/>
    </row>
    <row r="4694" spans="11:12" ht="17.25" customHeight="1" x14ac:dyDescent="0.2">
      <c r="K4694" s="88"/>
      <c r="L4694" s="88"/>
    </row>
    <row r="4695" spans="11:12" ht="17.25" customHeight="1" x14ac:dyDescent="0.2">
      <c r="K4695" s="88"/>
      <c r="L4695" s="88"/>
    </row>
    <row r="4696" spans="11:12" ht="17.25" customHeight="1" x14ac:dyDescent="0.2">
      <c r="K4696" s="88"/>
      <c r="L4696" s="88"/>
    </row>
    <row r="4697" spans="11:12" ht="17.25" customHeight="1" x14ac:dyDescent="0.2">
      <c r="K4697" s="88"/>
      <c r="L4697" s="88"/>
    </row>
    <row r="4698" spans="11:12" ht="17.25" customHeight="1" x14ac:dyDescent="0.2">
      <c r="K4698" s="88"/>
      <c r="L4698" s="88"/>
    </row>
    <row r="4699" spans="11:12" ht="17.25" customHeight="1" x14ac:dyDescent="0.2">
      <c r="K4699" s="88"/>
      <c r="L4699" s="88"/>
    </row>
    <row r="4700" spans="11:12" ht="17.25" customHeight="1" x14ac:dyDescent="0.2">
      <c r="K4700" s="88"/>
      <c r="L4700" s="88"/>
    </row>
    <row r="4701" spans="11:12" ht="17.25" customHeight="1" x14ac:dyDescent="0.2">
      <c r="K4701" s="88"/>
      <c r="L4701" s="88"/>
    </row>
    <row r="4702" spans="11:12" ht="17.25" customHeight="1" x14ac:dyDescent="0.2">
      <c r="K4702" s="88"/>
      <c r="L4702" s="88"/>
    </row>
    <row r="4703" spans="11:12" ht="17.25" customHeight="1" x14ac:dyDescent="0.2">
      <c r="K4703" s="88"/>
      <c r="L4703" s="88"/>
    </row>
    <row r="4704" spans="11:12" ht="17.25" customHeight="1" x14ac:dyDescent="0.2">
      <c r="K4704" s="88"/>
      <c r="L4704" s="88"/>
    </row>
    <row r="4705" spans="11:12" ht="17.25" customHeight="1" x14ac:dyDescent="0.2">
      <c r="K4705" s="88"/>
      <c r="L4705" s="88"/>
    </row>
    <row r="4706" spans="11:12" ht="17.25" customHeight="1" x14ac:dyDescent="0.2">
      <c r="K4706" s="88"/>
      <c r="L4706" s="88"/>
    </row>
    <row r="4707" spans="11:12" ht="17.25" customHeight="1" x14ac:dyDescent="0.2">
      <c r="K4707" s="88"/>
      <c r="L4707" s="88"/>
    </row>
    <row r="4708" spans="11:12" ht="17.25" customHeight="1" x14ac:dyDescent="0.2">
      <c r="K4708" s="88"/>
      <c r="L4708" s="88"/>
    </row>
    <row r="4709" spans="11:12" ht="17.25" customHeight="1" x14ac:dyDescent="0.2">
      <c r="K4709" s="88"/>
      <c r="L4709" s="88"/>
    </row>
    <row r="4710" spans="11:12" ht="17.25" customHeight="1" x14ac:dyDescent="0.2">
      <c r="K4710" s="88"/>
      <c r="L4710" s="88"/>
    </row>
    <row r="4711" spans="11:12" ht="17.25" customHeight="1" x14ac:dyDescent="0.2">
      <c r="K4711" s="88"/>
      <c r="L4711" s="88"/>
    </row>
    <row r="4712" spans="11:12" ht="17.25" customHeight="1" x14ac:dyDescent="0.2">
      <c r="K4712" s="88"/>
      <c r="L4712" s="88"/>
    </row>
    <row r="4713" spans="11:12" ht="17.25" customHeight="1" x14ac:dyDescent="0.2">
      <c r="K4713" s="88"/>
      <c r="L4713" s="88"/>
    </row>
    <row r="4714" spans="11:12" ht="17.25" customHeight="1" x14ac:dyDescent="0.2">
      <c r="K4714" s="88"/>
      <c r="L4714" s="88"/>
    </row>
    <row r="4715" spans="11:12" ht="17.25" customHeight="1" x14ac:dyDescent="0.2">
      <c r="K4715" s="88"/>
      <c r="L4715" s="88"/>
    </row>
    <row r="4716" spans="11:12" ht="17.25" customHeight="1" x14ac:dyDescent="0.2">
      <c r="K4716" s="88"/>
      <c r="L4716" s="88"/>
    </row>
    <row r="4717" spans="11:12" ht="17.25" customHeight="1" x14ac:dyDescent="0.2">
      <c r="K4717" s="88"/>
      <c r="L4717" s="88"/>
    </row>
    <row r="4718" spans="11:12" ht="17.25" customHeight="1" x14ac:dyDescent="0.2">
      <c r="K4718" s="88"/>
      <c r="L4718" s="88"/>
    </row>
    <row r="4719" spans="11:12" ht="17.25" customHeight="1" x14ac:dyDescent="0.2">
      <c r="K4719" s="88"/>
      <c r="L4719" s="88"/>
    </row>
    <row r="4720" spans="11:12" ht="17.25" customHeight="1" x14ac:dyDescent="0.2">
      <c r="K4720" s="88"/>
      <c r="L4720" s="88"/>
    </row>
    <row r="4721" spans="11:12" ht="17.25" customHeight="1" x14ac:dyDescent="0.2">
      <c r="K4721" s="88"/>
      <c r="L4721" s="88"/>
    </row>
    <row r="4722" spans="11:12" ht="17.25" customHeight="1" x14ac:dyDescent="0.2">
      <c r="K4722" s="88"/>
      <c r="L4722" s="88"/>
    </row>
    <row r="4723" spans="11:12" ht="17.25" customHeight="1" x14ac:dyDescent="0.2">
      <c r="K4723" s="88"/>
      <c r="L4723" s="88"/>
    </row>
    <row r="4724" spans="11:12" ht="17.25" customHeight="1" x14ac:dyDescent="0.2">
      <c r="K4724" s="88"/>
      <c r="L4724" s="88"/>
    </row>
    <row r="4725" spans="11:12" ht="17.25" customHeight="1" x14ac:dyDescent="0.2">
      <c r="K4725" s="88"/>
      <c r="L4725" s="88"/>
    </row>
    <row r="4726" spans="11:12" ht="17.25" customHeight="1" x14ac:dyDescent="0.2">
      <c r="K4726" s="88"/>
      <c r="L4726" s="88"/>
    </row>
    <row r="4727" spans="11:12" ht="17.25" customHeight="1" x14ac:dyDescent="0.2">
      <c r="K4727" s="88"/>
      <c r="L4727" s="88"/>
    </row>
    <row r="4728" spans="11:12" ht="17.25" customHeight="1" x14ac:dyDescent="0.2">
      <c r="K4728" s="88"/>
      <c r="L4728" s="88"/>
    </row>
    <row r="4729" spans="11:12" ht="17.25" customHeight="1" x14ac:dyDescent="0.2">
      <c r="K4729" s="88"/>
      <c r="L4729" s="88"/>
    </row>
    <row r="4730" spans="11:12" ht="17.25" customHeight="1" x14ac:dyDescent="0.2">
      <c r="K4730" s="88"/>
      <c r="L4730" s="88"/>
    </row>
    <row r="4731" spans="11:12" ht="17.25" customHeight="1" x14ac:dyDescent="0.2">
      <c r="K4731" s="88"/>
      <c r="L4731" s="88"/>
    </row>
    <row r="4732" spans="11:12" ht="17.25" customHeight="1" x14ac:dyDescent="0.2">
      <c r="K4732" s="88"/>
      <c r="L4732" s="88"/>
    </row>
    <row r="4733" spans="11:12" ht="17.25" customHeight="1" x14ac:dyDescent="0.2">
      <c r="K4733" s="88"/>
      <c r="L4733" s="88"/>
    </row>
    <row r="4734" spans="11:12" ht="17.25" customHeight="1" x14ac:dyDescent="0.2">
      <c r="K4734" s="88"/>
      <c r="L4734" s="88"/>
    </row>
    <row r="4735" spans="11:12" ht="17.25" customHeight="1" x14ac:dyDescent="0.2">
      <c r="K4735" s="88"/>
      <c r="L4735" s="88"/>
    </row>
    <row r="4736" spans="11:12" ht="17.25" customHeight="1" x14ac:dyDescent="0.2">
      <c r="K4736" s="88"/>
      <c r="L4736" s="88"/>
    </row>
    <row r="4737" spans="11:12" ht="17.25" customHeight="1" x14ac:dyDescent="0.2">
      <c r="K4737" s="88"/>
      <c r="L4737" s="88"/>
    </row>
    <row r="4738" spans="11:12" ht="17.25" customHeight="1" x14ac:dyDescent="0.2">
      <c r="K4738" s="88"/>
      <c r="L4738" s="88"/>
    </row>
    <row r="4739" spans="11:12" ht="17.25" customHeight="1" x14ac:dyDescent="0.2">
      <c r="K4739" s="88"/>
      <c r="L4739" s="88"/>
    </row>
    <row r="4740" spans="11:12" ht="17.25" customHeight="1" x14ac:dyDescent="0.2">
      <c r="K4740" s="88"/>
      <c r="L4740" s="88"/>
    </row>
    <row r="4741" spans="11:12" ht="17.25" customHeight="1" x14ac:dyDescent="0.2">
      <c r="K4741" s="88"/>
      <c r="L4741" s="88"/>
    </row>
    <row r="4742" spans="11:12" ht="17.25" customHeight="1" x14ac:dyDescent="0.2">
      <c r="K4742" s="88"/>
      <c r="L4742" s="88"/>
    </row>
    <row r="4743" spans="11:12" ht="17.25" customHeight="1" x14ac:dyDescent="0.2">
      <c r="K4743" s="88"/>
      <c r="L4743" s="88"/>
    </row>
    <row r="4744" spans="11:12" ht="17.25" customHeight="1" x14ac:dyDescent="0.2">
      <c r="K4744" s="88"/>
      <c r="L4744" s="88"/>
    </row>
    <row r="4745" spans="11:12" ht="17.25" customHeight="1" x14ac:dyDescent="0.2">
      <c r="K4745" s="88"/>
      <c r="L4745" s="88"/>
    </row>
    <row r="4746" spans="11:12" ht="17.25" customHeight="1" x14ac:dyDescent="0.2">
      <c r="K4746" s="88"/>
      <c r="L4746" s="88"/>
    </row>
    <row r="4747" spans="11:12" ht="17.25" customHeight="1" x14ac:dyDescent="0.2">
      <c r="K4747" s="88"/>
      <c r="L4747" s="88"/>
    </row>
    <row r="4748" spans="11:12" ht="17.25" customHeight="1" x14ac:dyDescent="0.2">
      <c r="K4748" s="88"/>
      <c r="L4748" s="88"/>
    </row>
    <row r="4749" spans="11:12" ht="17.25" customHeight="1" x14ac:dyDescent="0.2">
      <c r="K4749" s="88"/>
      <c r="L4749" s="88"/>
    </row>
    <row r="4750" spans="11:12" ht="17.25" customHeight="1" x14ac:dyDescent="0.2">
      <c r="K4750" s="88"/>
      <c r="L4750" s="88"/>
    </row>
    <row r="4751" spans="11:12" ht="17.25" customHeight="1" x14ac:dyDescent="0.2">
      <c r="K4751" s="88"/>
      <c r="L4751" s="88"/>
    </row>
    <row r="4752" spans="11:12" ht="17.25" customHeight="1" x14ac:dyDescent="0.2">
      <c r="K4752" s="88"/>
      <c r="L4752" s="88"/>
    </row>
    <row r="4753" spans="11:12" ht="17.25" customHeight="1" x14ac:dyDescent="0.2">
      <c r="K4753" s="88"/>
      <c r="L4753" s="88"/>
    </row>
    <row r="4754" spans="11:12" ht="17.25" customHeight="1" x14ac:dyDescent="0.2">
      <c r="K4754" s="88"/>
      <c r="L4754" s="88"/>
    </row>
    <row r="4755" spans="11:12" ht="17.25" customHeight="1" x14ac:dyDescent="0.2">
      <c r="K4755" s="88"/>
      <c r="L4755" s="88"/>
    </row>
    <row r="4756" spans="11:12" ht="17.25" customHeight="1" x14ac:dyDescent="0.2">
      <c r="K4756" s="88"/>
      <c r="L4756" s="88"/>
    </row>
    <row r="4757" spans="11:12" ht="17.25" customHeight="1" x14ac:dyDescent="0.2">
      <c r="K4757" s="88"/>
      <c r="L4757" s="88"/>
    </row>
    <row r="4758" spans="11:12" ht="17.25" customHeight="1" x14ac:dyDescent="0.2">
      <c r="K4758" s="88"/>
      <c r="L4758" s="88"/>
    </row>
    <row r="4759" spans="11:12" ht="17.25" customHeight="1" x14ac:dyDescent="0.2">
      <c r="K4759" s="88"/>
      <c r="L4759" s="88"/>
    </row>
    <row r="4760" spans="11:12" ht="17.25" customHeight="1" x14ac:dyDescent="0.2">
      <c r="K4760" s="88"/>
      <c r="L4760" s="88"/>
    </row>
    <row r="4761" spans="11:12" ht="17.25" customHeight="1" x14ac:dyDescent="0.2">
      <c r="K4761" s="88"/>
      <c r="L4761" s="88"/>
    </row>
    <row r="4762" spans="11:12" ht="17.25" customHeight="1" x14ac:dyDescent="0.2">
      <c r="K4762" s="88"/>
      <c r="L4762" s="88"/>
    </row>
    <row r="4763" spans="11:12" ht="17.25" customHeight="1" x14ac:dyDescent="0.2">
      <c r="K4763" s="88"/>
      <c r="L4763" s="88"/>
    </row>
    <row r="4764" spans="11:12" ht="17.25" customHeight="1" x14ac:dyDescent="0.2">
      <c r="K4764" s="88"/>
      <c r="L4764" s="88"/>
    </row>
    <row r="4765" spans="11:12" ht="17.25" customHeight="1" x14ac:dyDescent="0.2">
      <c r="K4765" s="88"/>
      <c r="L4765" s="88"/>
    </row>
    <row r="4766" spans="11:12" ht="17.25" customHeight="1" x14ac:dyDescent="0.2">
      <c r="K4766" s="88"/>
      <c r="L4766" s="88"/>
    </row>
    <row r="4767" spans="11:12" ht="17.25" customHeight="1" x14ac:dyDescent="0.2">
      <c r="K4767" s="88"/>
      <c r="L4767" s="88"/>
    </row>
    <row r="4768" spans="11:12" ht="17.25" customHeight="1" x14ac:dyDescent="0.2">
      <c r="K4768" s="88"/>
      <c r="L4768" s="88"/>
    </row>
    <row r="4769" spans="11:12" ht="17.25" customHeight="1" x14ac:dyDescent="0.2">
      <c r="K4769" s="88"/>
      <c r="L4769" s="88"/>
    </row>
    <row r="4770" spans="11:12" ht="17.25" customHeight="1" x14ac:dyDescent="0.2">
      <c r="K4770" s="88"/>
      <c r="L4770" s="88"/>
    </row>
    <row r="4771" spans="11:12" ht="17.25" customHeight="1" x14ac:dyDescent="0.2">
      <c r="K4771" s="88"/>
      <c r="L4771" s="88"/>
    </row>
    <row r="4772" spans="11:12" ht="17.25" customHeight="1" x14ac:dyDescent="0.2">
      <c r="K4772" s="88"/>
      <c r="L4772" s="88"/>
    </row>
    <row r="4773" spans="11:12" ht="17.25" customHeight="1" x14ac:dyDescent="0.2">
      <c r="K4773" s="88"/>
      <c r="L4773" s="88"/>
    </row>
    <row r="4774" spans="11:12" ht="17.25" customHeight="1" x14ac:dyDescent="0.2">
      <c r="K4774" s="88"/>
      <c r="L4774" s="88"/>
    </row>
    <row r="4775" spans="11:12" ht="17.25" customHeight="1" x14ac:dyDescent="0.2">
      <c r="K4775" s="88"/>
      <c r="L4775" s="88"/>
    </row>
    <row r="4776" spans="11:12" ht="17.25" customHeight="1" x14ac:dyDescent="0.2">
      <c r="K4776" s="88"/>
      <c r="L4776" s="88"/>
    </row>
    <row r="4777" spans="11:12" ht="17.25" customHeight="1" x14ac:dyDescent="0.2">
      <c r="K4777" s="88"/>
      <c r="L4777" s="88"/>
    </row>
    <row r="4778" spans="11:12" ht="17.25" customHeight="1" x14ac:dyDescent="0.2">
      <c r="K4778" s="88"/>
      <c r="L4778" s="88"/>
    </row>
    <row r="4779" spans="11:12" ht="17.25" customHeight="1" x14ac:dyDescent="0.2">
      <c r="K4779" s="88"/>
      <c r="L4779" s="88"/>
    </row>
    <row r="4780" spans="11:12" ht="17.25" customHeight="1" x14ac:dyDescent="0.2">
      <c r="K4780" s="88"/>
      <c r="L4780" s="88"/>
    </row>
    <row r="4781" spans="11:12" ht="17.25" customHeight="1" x14ac:dyDescent="0.2">
      <c r="K4781" s="88"/>
      <c r="L4781" s="88"/>
    </row>
    <row r="4782" spans="11:12" ht="17.25" customHeight="1" x14ac:dyDescent="0.2">
      <c r="K4782" s="88"/>
      <c r="L4782" s="88"/>
    </row>
    <row r="4783" spans="11:12" ht="17.25" customHeight="1" x14ac:dyDescent="0.2">
      <c r="K4783" s="88"/>
      <c r="L4783" s="88"/>
    </row>
    <row r="4784" spans="11:12" ht="17.25" customHeight="1" x14ac:dyDescent="0.2">
      <c r="K4784" s="88"/>
      <c r="L4784" s="88"/>
    </row>
    <row r="4785" spans="11:12" ht="17.25" customHeight="1" x14ac:dyDescent="0.2">
      <c r="K4785" s="88"/>
      <c r="L4785" s="88"/>
    </row>
    <row r="4786" spans="11:12" ht="17.25" customHeight="1" x14ac:dyDescent="0.2">
      <c r="K4786" s="88"/>
      <c r="L4786" s="88"/>
    </row>
    <row r="4787" spans="11:12" ht="17.25" customHeight="1" x14ac:dyDescent="0.2">
      <c r="K4787" s="88"/>
      <c r="L4787" s="88"/>
    </row>
    <row r="4788" spans="11:12" ht="17.25" customHeight="1" x14ac:dyDescent="0.2">
      <c r="K4788" s="88"/>
      <c r="L4788" s="88"/>
    </row>
    <row r="4789" spans="11:12" ht="17.25" customHeight="1" x14ac:dyDescent="0.2">
      <c r="K4789" s="88"/>
      <c r="L4789" s="88"/>
    </row>
    <row r="4790" spans="11:12" ht="17.25" customHeight="1" x14ac:dyDescent="0.2">
      <c r="K4790" s="88"/>
      <c r="L4790" s="88"/>
    </row>
    <row r="4791" spans="11:12" ht="17.25" customHeight="1" x14ac:dyDescent="0.2">
      <c r="K4791" s="88"/>
      <c r="L4791" s="88"/>
    </row>
    <row r="4792" spans="11:12" ht="17.25" customHeight="1" x14ac:dyDescent="0.2">
      <c r="K4792" s="88"/>
      <c r="L4792" s="88"/>
    </row>
    <row r="4793" spans="11:12" ht="17.25" customHeight="1" x14ac:dyDescent="0.2">
      <c r="K4793" s="88"/>
      <c r="L4793" s="88"/>
    </row>
    <row r="4794" spans="11:12" ht="17.25" customHeight="1" x14ac:dyDescent="0.2">
      <c r="K4794" s="88"/>
      <c r="L4794" s="88"/>
    </row>
    <row r="4795" spans="11:12" ht="17.25" customHeight="1" x14ac:dyDescent="0.2">
      <c r="K4795" s="88"/>
      <c r="L4795" s="88"/>
    </row>
    <row r="4796" spans="11:12" ht="17.25" customHeight="1" x14ac:dyDescent="0.2">
      <c r="K4796" s="88"/>
      <c r="L4796" s="88"/>
    </row>
    <row r="4797" spans="11:12" ht="17.25" customHeight="1" x14ac:dyDescent="0.2">
      <c r="K4797" s="88"/>
      <c r="L4797" s="88"/>
    </row>
    <row r="4798" spans="11:12" ht="17.25" customHeight="1" x14ac:dyDescent="0.2">
      <c r="K4798" s="88"/>
      <c r="L4798" s="88"/>
    </row>
    <row r="4799" spans="11:12" ht="17.25" customHeight="1" x14ac:dyDescent="0.2">
      <c r="K4799" s="88"/>
      <c r="L4799" s="88"/>
    </row>
    <row r="4800" spans="11:12" ht="17.25" customHeight="1" x14ac:dyDescent="0.2">
      <c r="K4800" s="88"/>
      <c r="L4800" s="88"/>
    </row>
    <row r="4801" spans="11:12" ht="17.25" customHeight="1" x14ac:dyDescent="0.2">
      <c r="K4801" s="88"/>
      <c r="L4801" s="88"/>
    </row>
    <row r="4802" spans="11:12" ht="17.25" customHeight="1" x14ac:dyDescent="0.2">
      <c r="K4802" s="88"/>
      <c r="L4802" s="88"/>
    </row>
    <row r="4803" spans="11:12" ht="17.25" customHeight="1" x14ac:dyDescent="0.2">
      <c r="K4803" s="88"/>
      <c r="L4803" s="88"/>
    </row>
    <row r="4804" spans="11:12" ht="17.25" customHeight="1" x14ac:dyDescent="0.2">
      <c r="K4804" s="88"/>
      <c r="L4804" s="88"/>
    </row>
    <row r="4805" spans="11:12" ht="17.25" customHeight="1" x14ac:dyDescent="0.2">
      <c r="K4805" s="88"/>
      <c r="L4805" s="88"/>
    </row>
    <row r="4806" spans="11:12" ht="17.25" customHeight="1" x14ac:dyDescent="0.2">
      <c r="K4806" s="88"/>
      <c r="L4806" s="88"/>
    </row>
    <row r="4807" spans="11:12" ht="17.25" customHeight="1" x14ac:dyDescent="0.2">
      <c r="K4807" s="88"/>
      <c r="L4807" s="88"/>
    </row>
    <row r="4808" spans="11:12" ht="17.25" customHeight="1" x14ac:dyDescent="0.2">
      <c r="K4808" s="88"/>
      <c r="L4808" s="88"/>
    </row>
    <row r="4809" spans="11:12" ht="17.25" customHeight="1" x14ac:dyDescent="0.2">
      <c r="K4809" s="88"/>
      <c r="L4809" s="88"/>
    </row>
    <row r="4810" spans="11:12" ht="17.25" customHeight="1" x14ac:dyDescent="0.2">
      <c r="K4810" s="88"/>
      <c r="L4810" s="88"/>
    </row>
    <row r="4811" spans="11:12" ht="17.25" customHeight="1" x14ac:dyDescent="0.2">
      <c r="K4811" s="88"/>
      <c r="L4811" s="88"/>
    </row>
    <row r="4812" spans="11:12" ht="17.25" customHeight="1" x14ac:dyDescent="0.2">
      <c r="K4812" s="88"/>
      <c r="L4812" s="88"/>
    </row>
    <row r="4813" spans="11:12" ht="17.25" customHeight="1" x14ac:dyDescent="0.2">
      <c r="K4813" s="88"/>
      <c r="L4813" s="88"/>
    </row>
    <row r="4814" spans="11:12" ht="17.25" customHeight="1" x14ac:dyDescent="0.2">
      <c r="K4814" s="88"/>
      <c r="L4814" s="88"/>
    </row>
    <row r="4815" spans="11:12" ht="17.25" customHeight="1" x14ac:dyDescent="0.2">
      <c r="K4815" s="88"/>
      <c r="L4815" s="88"/>
    </row>
    <row r="4816" spans="11:12" ht="17.25" customHeight="1" x14ac:dyDescent="0.2">
      <c r="K4816" s="88"/>
      <c r="L4816" s="88"/>
    </row>
    <row r="4817" spans="11:12" ht="17.25" customHeight="1" x14ac:dyDescent="0.2">
      <c r="K4817" s="88"/>
      <c r="L4817" s="88"/>
    </row>
    <row r="4818" spans="11:12" ht="17.25" customHeight="1" x14ac:dyDescent="0.2">
      <c r="K4818" s="88"/>
      <c r="L4818" s="88"/>
    </row>
    <row r="4819" spans="11:12" ht="17.25" customHeight="1" x14ac:dyDescent="0.2">
      <c r="K4819" s="88"/>
      <c r="L4819" s="88"/>
    </row>
    <row r="4820" spans="11:12" ht="17.25" customHeight="1" x14ac:dyDescent="0.2">
      <c r="K4820" s="88"/>
      <c r="L4820" s="88"/>
    </row>
    <row r="4821" spans="11:12" ht="17.25" customHeight="1" x14ac:dyDescent="0.2">
      <c r="K4821" s="88"/>
      <c r="L4821" s="88"/>
    </row>
    <row r="4822" spans="11:12" ht="17.25" customHeight="1" x14ac:dyDescent="0.2">
      <c r="K4822" s="88"/>
      <c r="L4822" s="88"/>
    </row>
    <row r="4823" spans="11:12" ht="17.25" customHeight="1" x14ac:dyDescent="0.2">
      <c r="K4823" s="88"/>
      <c r="L4823" s="88"/>
    </row>
    <row r="4824" spans="11:12" ht="17.25" customHeight="1" x14ac:dyDescent="0.2">
      <c r="K4824" s="88"/>
      <c r="L4824" s="88"/>
    </row>
    <row r="4825" spans="11:12" ht="17.25" customHeight="1" x14ac:dyDescent="0.2">
      <c r="K4825" s="88"/>
      <c r="L4825" s="88"/>
    </row>
    <row r="4826" spans="11:12" ht="17.25" customHeight="1" x14ac:dyDescent="0.2">
      <c r="K4826" s="88"/>
      <c r="L4826" s="88"/>
    </row>
    <row r="4827" spans="11:12" ht="17.25" customHeight="1" x14ac:dyDescent="0.2">
      <c r="K4827" s="88"/>
      <c r="L4827" s="88"/>
    </row>
    <row r="4828" spans="11:12" ht="17.25" customHeight="1" x14ac:dyDescent="0.2">
      <c r="K4828" s="88"/>
      <c r="L4828" s="88"/>
    </row>
    <row r="4829" spans="11:12" ht="17.25" customHeight="1" x14ac:dyDescent="0.2">
      <c r="K4829" s="88"/>
      <c r="L4829" s="88"/>
    </row>
    <row r="4830" spans="11:12" ht="17.25" customHeight="1" x14ac:dyDescent="0.2">
      <c r="K4830" s="88"/>
      <c r="L4830" s="88"/>
    </row>
    <row r="4831" spans="11:12" ht="17.25" customHeight="1" x14ac:dyDescent="0.2">
      <c r="K4831" s="88"/>
      <c r="L4831" s="88"/>
    </row>
    <row r="4832" spans="11:12" ht="17.25" customHeight="1" x14ac:dyDescent="0.2">
      <c r="K4832" s="88"/>
      <c r="L4832" s="88"/>
    </row>
    <row r="4833" spans="11:12" ht="17.25" customHeight="1" x14ac:dyDescent="0.2">
      <c r="K4833" s="88"/>
      <c r="L4833" s="88"/>
    </row>
    <row r="4834" spans="11:12" ht="17.25" customHeight="1" x14ac:dyDescent="0.2">
      <c r="K4834" s="88"/>
      <c r="L4834" s="88"/>
    </row>
    <row r="4835" spans="11:12" ht="17.25" customHeight="1" x14ac:dyDescent="0.2">
      <c r="K4835" s="88"/>
      <c r="L4835" s="88"/>
    </row>
    <row r="4836" spans="11:12" ht="17.25" customHeight="1" x14ac:dyDescent="0.2">
      <c r="K4836" s="88"/>
      <c r="L4836" s="88"/>
    </row>
    <row r="4837" spans="11:12" ht="17.25" customHeight="1" x14ac:dyDescent="0.2">
      <c r="K4837" s="88"/>
      <c r="L4837" s="88"/>
    </row>
    <row r="4838" spans="11:12" ht="17.25" customHeight="1" x14ac:dyDescent="0.2">
      <c r="K4838" s="88"/>
      <c r="L4838" s="88"/>
    </row>
    <row r="4839" spans="11:12" ht="17.25" customHeight="1" x14ac:dyDescent="0.2">
      <c r="K4839" s="88"/>
      <c r="L4839" s="88"/>
    </row>
    <row r="4840" spans="11:12" ht="17.25" customHeight="1" x14ac:dyDescent="0.2">
      <c r="K4840" s="88"/>
      <c r="L4840" s="88"/>
    </row>
    <row r="4841" spans="11:12" ht="17.25" customHeight="1" x14ac:dyDescent="0.2">
      <c r="K4841" s="88"/>
      <c r="L4841" s="88"/>
    </row>
    <row r="4842" spans="11:12" ht="17.25" customHeight="1" x14ac:dyDescent="0.2">
      <c r="K4842" s="88"/>
      <c r="L4842" s="88"/>
    </row>
    <row r="4843" spans="11:12" ht="17.25" customHeight="1" x14ac:dyDescent="0.2">
      <c r="K4843" s="88"/>
      <c r="L4843" s="88"/>
    </row>
    <row r="4844" spans="11:12" ht="17.25" customHeight="1" x14ac:dyDescent="0.2">
      <c r="K4844" s="88"/>
      <c r="L4844" s="88"/>
    </row>
    <row r="4845" spans="11:12" ht="17.25" customHeight="1" x14ac:dyDescent="0.2">
      <c r="K4845" s="88"/>
      <c r="L4845" s="88"/>
    </row>
    <row r="4846" spans="11:12" ht="17.25" customHeight="1" x14ac:dyDescent="0.2">
      <c r="K4846" s="88"/>
      <c r="L4846" s="88"/>
    </row>
    <row r="4847" spans="11:12" ht="17.25" customHeight="1" x14ac:dyDescent="0.2">
      <c r="K4847" s="88"/>
      <c r="L4847" s="88"/>
    </row>
    <row r="4848" spans="11:12" ht="17.25" customHeight="1" x14ac:dyDescent="0.2">
      <c r="K4848" s="88"/>
      <c r="L4848" s="88"/>
    </row>
    <row r="4849" spans="11:12" ht="17.25" customHeight="1" x14ac:dyDescent="0.2">
      <c r="K4849" s="88"/>
      <c r="L4849" s="88"/>
    </row>
    <row r="4850" spans="11:12" ht="17.25" customHeight="1" x14ac:dyDescent="0.2">
      <c r="K4850" s="88"/>
      <c r="L4850" s="88"/>
    </row>
    <row r="4851" spans="11:12" ht="17.25" customHeight="1" x14ac:dyDescent="0.2">
      <c r="K4851" s="88"/>
      <c r="L4851" s="88"/>
    </row>
    <row r="4852" spans="11:12" ht="17.25" customHeight="1" x14ac:dyDescent="0.2">
      <c r="K4852" s="88"/>
      <c r="L4852" s="88"/>
    </row>
    <row r="4853" spans="11:12" ht="17.25" customHeight="1" x14ac:dyDescent="0.2">
      <c r="K4853" s="88"/>
      <c r="L4853" s="88"/>
    </row>
    <row r="4854" spans="11:12" ht="17.25" customHeight="1" x14ac:dyDescent="0.2">
      <c r="K4854" s="88"/>
      <c r="L4854" s="88"/>
    </row>
    <row r="4855" spans="11:12" ht="17.25" customHeight="1" x14ac:dyDescent="0.2">
      <c r="K4855" s="88"/>
      <c r="L4855" s="88"/>
    </row>
    <row r="4856" spans="11:12" ht="17.25" customHeight="1" x14ac:dyDescent="0.2">
      <c r="K4856" s="88"/>
      <c r="L4856" s="88"/>
    </row>
    <row r="4857" spans="11:12" ht="17.25" customHeight="1" x14ac:dyDescent="0.2">
      <c r="K4857" s="88"/>
      <c r="L4857" s="88"/>
    </row>
    <row r="4858" spans="11:12" ht="17.25" customHeight="1" x14ac:dyDescent="0.2">
      <c r="K4858" s="88"/>
      <c r="L4858" s="88"/>
    </row>
    <row r="4859" spans="11:12" ht="17.25" customHeight="1" x14ac:dyDescent="0.2">
      <c r="K4859" s="88"/>
      <c r="L4859" s="88"/>
    </row>
    <row r="4860" spans="11:12" ht="17.25" customHeight="1" x14ac:dyDescent="0.2">
      <c r="K4860" s="88"/>
      <c r="L4860" s="88"/>
    </row>
    <row r="4861" spans="11:12" ht="17.25" customHeight="1" x14ac:dyDescent="0.2">
      <c r="K4861" s="88"/>
      <c r="L4861" s="88"/>
    </row>
    <row r="4862" spans="11:12" ht="17.25" customHeight="1" x14ac:dyDescent="0.2">
      <c r="K4862" s="88"/>
      <c r="L4862" s="88"/>
    </row>
    <row r="4863" spans="11:12" ht="17.25" customHeight="1" x14ac:dyDescent="0.2">
      <c r="K4863" s="88"/>
      <c r="L4863" s="88"/>
    </row>
    <row r="4864" spans="11:12" ht="17.25" customHeight="1" x14ac:dyDescent="0.2">
      <c r="K4864" s="88"/>
      <c r="L4864" s="88"/>
    </row>
    <row r="4865" spans="11:12" ht="17.25" customHeight="1" x14ac:dyDescent="0.2">
      <c r="K4865" s="88"/>
      <c r="L4865" s="88"/>
    </row>
    <row r="4866" spans="11:12" ht="17.25" customHeight="1" x14ac:dyDescent="0.2">
      <c r="K4866" s="88"/>
      <c r="L4866" s="88"/>
    </row>
    <row r="4867" spans="11:12" ht="17.25" customHeight="1" x14ac:dyDescent="0.2">
      <c r="K4867" s="88"/>
      <c r="L4867" s="88"/>
    </row>
    <row r="4868" spans="11:12" ht="17.25" customHeight="1" x14ac:dyDescent="0.2">
      <c r="K4868" s="88"/>
      <c r="L4868" s="88"/>
    </row>
    <row r="4869" spans="11:12" ht="17.25" customHeight="1" x14ac:dyDescent="0.2">
      <c r="K4869" s="88"/>
      <c r="L4869" s="88"/>
    </row>
    <row r="4870" spans="11:12" ht="17.25" customHeight="1" x14ac:dyDescent="0.2">
      <c r="K4870" s="88"/>
      <c r="L4870" s="88"/>
    </row>
    <row r="4871" spans="11:12" ht="17.25" customHeight="1" x14ac:dyDescent="0.2">
      <c r="K4871" s="88"/>
      <c r="L4871" s="88"/>
    </row>
    <row r="4872" spans="11:12" ht="17.25" customHeight="1" x14ac:dyDescent="0.2">
      <c r="K4872" s="88"/>
      <c r="L4872" s="88"/>
    </row>
    <row r="4873" spans="11:12" ht="17.25" customHeight="1" x14ac:dyDescent="0.2">
      <c r="K4873" s="88"/>
      <c r="L4873" s="88"/>
    </row>
    <row r="4874" spans="11:12" ht="17.25" customHeight="1" x14ac:dyDescent="0.2">
      <c r="K4874" s="88"/>
      <c r="L4874" s="88"/>
    </row>
    <row r="4875" spans="11:12" ht="17.25" customHeight="1" x14ac:dyDescent="0.2">
      <c r="K4875" s="88"/>
      <c r="L4875" s="88"/>
    </row>
    <row r="4876" spans="11:12" ht="17.25" customHeight="1" x14ac:dyDescent="0.2">
      <c r="K4876" s="88"/>
      <c r="L4876" s="88"/>
    </row>
    <row r="4877" spans="11:12" ht="17.25" customHeight="1" x14ac:dyDescent="0.2">
      <c r="K4877" s="88"/>
      <c r="L4877" s="88"/>
    </row>
    <row r="4878" spans="11:12" ht="17.25" customHeight="1" x14ac:dyDescent="0.2">
      <c r="K4878" s="88"/>
      <c r="L4878" s="88"/>
    </row>
    <row r="4879" spans="11:12" ht="17.25" customHeight="1" x14ac:dyDescent="0.2">
      <c r="K4879" s="88"/>
      <c r="L4879" s="88"/>
    </row>
    <row r="4880" spans="11:12" ht="17.25" customHeight="1" x14ac:dyDescent="0.2">
      <c r="K4880" s="88"/>
      <c r="L4880" s="88"/>
    </row>
    <row r="4881" spans="11:12" ht="17.25" customHeight="1" x14ac:dyDescent="0.2">
      <c r="K4881" s="88"/>
      <c r="L4881" s="88"/>
    </row>
    <row r="4882" spans="11:12" ht="17.25" customHeight="1" x14ac:dyDescent="0.2">
      <c r="K4882" s="88"/>
      <c r="L4882" s="88"/>
    </row>
    <row r="4883" spans="11:12" ht="17.25" customHeight="1" x14ac:dyDescent="0.2">
      <c r="K4883" s="88"/>
      <c r="L4883" s="88"/>
    </row>
    <row r="4884" spans="11:12" ht="17.25" customHeight="1" x14ac:dyDescent="0.2">
      <c r="K4884" s="88"/>
      <c r="L4884" s="88"/>
    </row>
    <row r="4885" spans="11:12" ht="17.25" customHeight="1" x14ac:dyDescent="0.2">
      <c r="K4885" s="88"/>
      <c r="L4885" s="88"/>
    </row>
    <row r="4886" spans="11:12" ht="17.25" customHeight="1" x14ac:dyDescent="0.2">
      <c r="K4886" s="88"/>
      <c r="L4886" s="88"/>
    </row>
    <row r="4887" spans="11:12" ht="17.25" customHeight="1" x14ac:dyDescent="0.2">
      <c r="K4887" s="88"/>
      <c r="L4887" s="88"/>
    </row>
    <row r="4888" spans="11:12" ht="17.25" customHeight="1" x14ac:dyDescent="0.2">
      <c r="K4888" s="88"/>
      <c r="L4888" s="88"/>
    </row>
    <row r="4889" spans="11:12" ht="17.25" customHeight="1" x14ac:dyDescent="0.2">
      <c r="K4889" s="88"/>
      <c r="L4889" s="88"/>
    </row>
    <row r="4890" spans="11:12" ht="17.25" customHeight="1" x14ac:dyDescent="0.2">
      <c r="K4890" s="88"/>
      <c r="L4890" s="88"/>
    </row>
    <row r="4891" spans="11:12" ht="17.25" customHeight="1" x14ac:dyDescent="0.2">
      <c r="K4891" s="88"/>
      <c r="L4891" s="88"/>
    </row>
    <row r="4892" spans="11:12" ht="17.25" customHeight="1" x14ac:dyDescent="0.2">
      <c r="K4892" s="88"/>
      <c r="L4892" s="88"/>
    </row>
    <row r="4893" spans="11:12" ht="17.25" customHeight="1" x14ac:dyDescent="0.2">
      <c r="K4893" s="88"/>
      <c r="L4893" s="88"/>
    </row>
    <row r="4894" spans="11:12" ht="17.25" customHeight="1" x14ac:dyDescent="0.2">
      <c r="K4894" s="88"/>
      <c r="L4894" s="88"/>
    </row>
    <row r="4895" spans="11:12" ht="17.25" customHeight="1" x14ac:dyDescent="0.2">
      <c r="K4895" s="88"/>
      <c r="L4895" s="88"/>
    </row>
    <row r="4896" spans="11:12" ht="17.25" customHeight="1" x14ac:dyDescent="0.2">
      <c r="K4896" s="88"/>
      <c r="L4896" s="88"/>
    </row>
    <row r="4897" spans="11:12" ht="17.25" customHeight="1" x14ac:dyDescent="0.2">
      <c r="K4897" s="88"/>
      <c r="L4897" s="88"/>
    </row>
    <row r="4898" spans="11:12" ht="17.25" customHeight="1" x14ac:dyDescent="0.2">
      <c r="K4898" s="88"/>
      <c r="L4898" s="88"/>
    </row>
    <row r="4899" spans="11:12" ht="17.25" customHeight="1" x14ac:dyDescent="0.2">
      <c r="K4899" s="88"/>
      <c r="L4899" s="88"/>
    </row>
    <row r="4900" spans="11:12" ht="17.25" customHeight="1" x14ac:dyDescent="0.2">
      <c r="K4900" s="88"/>
      <c r="L4900" s="88"/>
    </row>
    <row r="4901" spans="11:12" ht="17.25" customHeight="1" x14ac:dyDescent="0.2">
      <c r="K4901" s="88"/>
      <c r="L4901" s="88"/>
    </row>
    <row r="4902" spans="11:12" ht="17.25" customHeight="1" x14ac:dyDescent="0.2">
      <c r="K4902" s="88"/>
      <c r="L4902" s="88"/>
    </row>
    <row r="4903" spans="11:12" ht="17.25" customHeight="1" x14ac:dyDescent="0.2">
      <c r="K4903" s="88"/>
      <c r="L4903" s="88"/>
    </row>
    <row r="4904" spans="11:12" ht="17.25" customHeight="1" x14ac:dyDescent="0.2">
      <c r="K4904" s="88"/>
      <c r="L4904" s="88"/>
    </row>
    <row r="4905" spans="11:12" ht="17.25" customHeight="1" x14ac:dyDescent="0.2">
      <c r="K4905" s="88"/>
      <c r="L4905" s="88"/>
    </row>
    <row r="4906" spans="11:12" ht="17.25" customHeight="1" x14ac:dyDescent="0.2">
      <c r="K4906" s="88"/>
      <c r="L4906" s="88"/>
    </row>
    <row r="4907" spans="11:12" ht="17.25" customHeight="1" x14ac:dyDescent="0.2">
      <c r="K4907" s="88"/>
      <c r="L4907" s="88"/>
    </row>
    <row r="4908" spans="11:12" ht="17.25" customHeight="1" x14ac:dyDescent="0.2">
      <c r="K4908" s="88"/>
      <c r="L4908" s="88"/>
    </row>
    <row r="4909" spans="11:12" ht="17.25" customHeight="1" x14ac:dyDescent="0.2">
      <c r="K4909" s="88"/>
      <c r="L4909" s="88"/>
    </row>
    <row r="4910" spans="11:12" ht="17.25" customHeight="1" x14ac:dyDescent="0.2">
      <c r="K4910" s="88"/>
      <c r="L4910" s="88"/>
    </row>
    <row r="4911" spans="11:12" ht="17.25" customHeight="1" x14ac:dyDescent="0.2">
      <c r="K4911" s="88"/>
      <c r="L4911" s="88"/>
    </row>
    <row r="4912" spans="11:12" ht="17.25" customHeight="1" x14ac:dyDescent="0.2">
      <c r="K4912" s="88"/>
      <c r="L4912" s="88"/>
    </row>
    <row r="4913" spans="11:12" ht="17.25" customHeight="1" x14ac:dyDescent="0.2">
      <c r="K4913" s="88"/>
      <c r="L4913" s="88"/>
    </row>
    <row r="4914" spans="11:12" ht="17.25" customHeight="1" x14ac:dyDescent="0.2">
      <c r="K4914" s="88"/>
      <c r="L4914" s="88"/>
    </row>
    <row r="4915" spans="11:12" ht="17.25" customHeight="1" x14ac:dyDescent="0.2">
      <c r="K4915" s="88"/>
      <c r="L4915" s="88"/>
    </row>
    <row r="4916" spans="11:12" ht="17.25" customHeight="1" x14ac:dyDescent="0.2">
      <c r="K4916" s="88"/>
      <c r="L4916" s="88"/>
    </row>
    <row r="4917" spans="11:12" ht="17.25" customHeight="1" x14ac:dyDescent="0.2">
      <c r="K4917" s="88"/>
      <c r="L4917" s="88"/>
    </row>
    <row r="4918" spans="11:12" ht="17.25" customHeight="1" x14ac:dyDescent="0.2">
      <c r="K4918" s="88"/>
      <c r="L4918" s="88"/>
    </row>
    <row r="4919" spans="11:12" ht="17.25" customHeight="1" x14ac:dyDescent="0.2">
      <c r="K4919" s="88"/>
      <c r="L4919" s="88"/>
    </row>
    <row r="4920" spans="11:12" ht="17.25" customHeight="1" x14ac:dyDescent="0.2">
      <c r="K4920" s="88"/>
      <c r="L4920" s="88"/>
    </row>
    <row r="4921" spans="11:12" ht="17.25" customHeight="1" x14ac:dyDescent="0.2">
      <c r="K4921" s="88"/>
      <c r="L4921" s="88"/>
    </row>
    <row r="4922" spans="11:12" ht="17.25" customHeight="1" x14ac:dyDescent="0.2">
      <c r="K4922" s="88"/>
      <c r="L4922" s="88"/>
    </row>
    <row r="4923" spans="11:12" ht="17.25" customHeight="1" x14ac:dyDescent="0.2">
      <c r="K4923" s="88"/>
      <c r="L4923" s="88"/>
    </row>
    <row r="4924" spans="11:12" ht="17.25" customHeight="1" x14ac:dyDescent="0.2">
      <c r="K4924" s="88"/>
      <c r="L4924" s="88"/>
    </row>
    <row r="4925" spans="11:12" ht="17.25" customHeight="1" x14ac:dyDescent="0.2">
      <c r="K4925" s="88"/>
      <c r="L4925" s="88"/>
    </row>
    <row r="4926" spans="11:12" ht="17.25" customHeight="1" x14ac:dyDescent="0.2">
      <c r="K4926" s="88"/>
      <c r="L4926" s="88"/>
    </row>
    <row r="4927" spans="11:12" ht="17.25" customHeight="1" x14ac:dyDescent="0.2">
      <c r="K4927" s="88"/>
      <c r="L4927" s="88"/>
    </row>
    <row r="4928" spans="11:12" ht="17.25" customHeight="1" x14ac:dyDescent="0.2">
      <c r="K4928" s="88"/>
      <c r="L4928" s="88"/>
    </row>
    <row r="4929" spans="11:12" ht="17.25" customHeight="1" x14ac:dyDescent="0.2">
      <c r="K4929" s="88"/>
      <c r="L4929" s="88"/>
    </row>
    <row r="4930" spans="11:12" ht="17.25" customHeight="1" x14ac:dyDescent="0.2">
      <c r="K4930" s="88"/>
      <c r="L4930" s="88"/>
    </row>
    <row r="4931" spans="11:12" ht="17.25" customHeight="1" x14ac:dyDescent="0.2">
      <c r="K4931" s="88"/>
      <c r="L4931" s="88"/>
    </row>
    <row r="4932" spans="11:12" ht="17.25" customHeight="1" x14ac:dyDescent="0.2">
      <c r="K4932" s="88"/>
      <c r="L4932" s="88"/>
    </row>
    <row r="4933" spans="11:12" ht="17.25" customHeight="1" x14ac:dyDescent="0.2">
      <c r="K4933" s="88"/>
      <c r="L4933" s="88"/>
    </row>
    <row r="4934" spans="11:12" ht="17.25" customHeight="1" x14ac:dyDescent="0.2">
      <c r="K4934" s="88"/>
      <c r="L4934" s="88"/>
    </row>
    <row r="4935" spans="11:12" ht="17.25" customHeight="1" x14ac:dyDescent="0.2">
      <c r="K4935" s="88"/>
      <c r="L4935" s="88"/>
    </row>
    <row r="4936" spans="11:12" ht="17.25" customHeight="1" x14ac:dyDescent="0.2">
      <c r="K4936" s="88"/>
      <c r="L4936" s="88"/>
    </row>
    <row r="4937" spans="11:12" ht="17.25" customHeight="1" x14ac:dyDescent="0.2">
      <c r="K4937" s="88"/>
      <c r="L4937" s="88"/>
    </row>
    <row r="4938" spans="11:12" ht="17.25" customHeight="1" x14ac:dyDescent="0.2">
      <c r="K4938" s="88"/>
      <c r="L4938" s="88"/>
    </row>
    <row r="4939" spans="11:12" ht="17.25" customHeight="1" x14ac:dyDescent="0.2">
      <c r="K4939" s="88"/>
      <c r="L4939" s="88"/>
    </row>
    <row r="4940" spans="11:12" ht="17.25" customHeight="1" x14ac:dyDescent="0.2">
      <c r="K4940" s="88"/>
      <c r="L4940" s="88"/>
    </row>
    <row r="4941" spans="11:12" ht="17.25" customHeight="1" x14ac:dyDescent="0.2">
      <c r="K4941" s="88"/>
      <c r="L4941" s="88"/>
    </row>
    <row r="4942" spans="11:12" ht="17.25" customHeight="1" x14ac:dyDescent="0.2">
      <c r="K4942" s="88"/>
      <c r="L4942" s="88"/>
    </row>
    <row r="4943" spans="11:12" ht="17.25" customHeight="1" x14ac:dyDescent="0.2">
      <c r="K4943" s="88"/>
      <c r="L4943" s="88"/>
    </row>
    <row r="4944" spans="11:12" ht="17.25" customHeight="1" x14ac:dyDescent="0.2">
      <c r="K4944" s="88"/>
      <c r="L4944" s="88"/>
    </row>
    <row r="4945" spans="11:12" ht="17.25" customHeight="1" x14ac:dyDescent="0.2">
      <c r="K4945" s="88"/>
      <c r="L4945" s="88"/>
    </row>
    <row r="4946" spans="11:12" ht="17.25" customHeight="1" x14ac:dyDescent="0.2">
      <c r="K4946" s="88"/>
      <c r="L4946" s="88"/>
    </row>
    <row r="4947" spans="11:12" ht="17.25" customHeight="1" x14ac:dyDescent="0.2">
      <c r="K4947" s="88"/>
      <c r="L4947" s="88"/>
    </row>
    <row r="4948" spans="11:12" ht="17.25" customHeight="1" x14ac:dyDescent="0.2">
      <c r="K4948" s="88"/>
      <c r="L4948" s="88"/>
    </row>
    <row r="4949" spans="11:12" ht="17.25" customHeight="1" x14ac:dyDescent="0.2">
      <c r="K4949" s="88"/>
      <c r="L4949" s="88"/>
    </row>
    <row r="4950" spans="11:12" ht="17.25" customHeight="1" x14ac:dyDescent="0.2">
      <c r="K4950" s="88"/>
      <c r="L4950" s="88"/>
    </row>
    <row r="4951" spans="11:12" ht="17.25" customHeight="1" x14ac:dyDescent="0.2">
      <c r="K4951" s="88"/>
      <c r="L4951" s="88"/>
    </row>
    <row r="4952" spans="11:12" ht="17.25" customHeight="1" x14ac:dyDescent="0.2">
      <c r="K4952" s="88"/>
      <c r="L4952" s="88"/>
    </row>
    <row r="4953" spans="11:12" ht="17.25" customHeight="1" x14ac:dyDescent="0.2">
      <c r="K4953" s="88"/>
      <c r="L4953" s="88"/>
    </row>
    <row r="4954" spans="11:12" ht="17.25" customHeight="1" x14ac:dyDescent="0.2">
      <c r="K4954" s="88"/>
      <c r="L4954" s="88"/>
    </row>
    <row r="4955" spans="11:12" ht="17.25" customHeight="1" x14ac:dyDescent="0.2">
      <c r="K4955" s="88"/>
      <c r="L4955" s="88"/>
    </row>
    <row r="4956" spans="11:12" ht="17.25" customHeight="1" x14ac:dyDescent="0.2">
      <c r="K4956" s="88"/>
      <c r="L4956" s="88"/>
    </row>
    <row r="4957" spans="11:12" ht="17.25" customHeight="1" x14ac:dyDescent="0.2">
      <c r="K4957" s="88"/>
      <c r="L4957" s="88"/>
    </row>
    <row r="4958" spans="11:12" ht="17.25" customHeight="1" x14ac:dyDescent="0.2">
      <c r="K4958" s="88"/>
      <c r="L4958" s="88"/>
    </row>
    <row r="4959" spans="11:12" ht="17.25" customHeight="1" x14ac:dyDescent="0.2">
      <c r="K4959" s="88"/>
      <c r="L4959" s="88"/>
    </row>
    <row r="4960" spans="11:12" ht="17.25" customHeight="1" x14ac:dyDescent="0.2">
      <c r="K4960" s="88"/>
      <c r="L4960" s="88"/>
    </row>
    <row r="4961" spans="11:12" ht="17.25" customHeight="1" x14ac:dyDescent="0.2">
      <c r="K4961" s="88"/>
      <c r="L4961" s="88"/>
    </row>
    <row r="4962" spans="11:12" ht="17.25" customHeight="1" x14ac:dyDescent="0.2">
      <c r="K4962" s="88"/>
      <c r="L4962" s="88"/>
    </row>
    <row r="4963" spans="11:12" ht="17.25" customHeight="1" x14ac:dyDescent="0.2">
      <c r="K4963" s="88"/>
      <c r="L4963" s="88"/>
    </row>
    <row r="4964" spans="11:12" ht="17.25" customHeight="1" x14ac:dyDescent="0.2">
      <c r="K4964" s="88"/>
      <c r="L4964" s="88"/>
    </row>
    <row r="4965" spans="11:12" ht="17.25" customHeight="1" x14ac:dyDescent="0.2">
      <c r="K4965" s="88"/>
      <c r="L4965" s="88"/>
    </row>
    <row r="4966" spans="11:12" ht="17.25" customHeight="1" x14ac:dyDescent="0.2">
      <c r="K4966" s="88"/>
      <c r="L4966" s="88"/>
    </row>
    <row r="4967" spans="11:12" ht="17.25" customHeight="1" x14ac:dyDescent="0.2">
      <c r="K4967" s="88"/>
      <c r="L4967" s="88"/>
    </row>
    <row r="4968" spans="11:12" ht="17.25" customHeight="1" x14ac:dyDescent="0.2">
      <c r="K4968" s="88"/>
      <c r="L4968" s="88"/>
    </row>
    <row r="4969" spans="11:12" ht="17.25" customHeight="1" x14ac:dyDescent="0.2">
      <c r="K4969" s="88"/>
      <c r="L4969" s="88"/>
    </row>
    <row r="4970" spans="11:12" ht="17.25" customHeight="1" x14ac:dyDescent="0.2">
      <c r="K4970" s="88"/>
      <c r="L4970" s="88"/>
    </row>
    <row r="4971" spans="11:12" ht="17.25" customHeight="1" x14ac:dyDescent="0.2">
      <c r="K4971" s="88"/>
      <c r="L4971" s="88"/>
    </row>
    <row r="4972" spans="11:12" ht="17.25" customHeight="1" x14ac:dyDescent="0.2">
      <c r="K4972" s="88"/>
      <c r="L4972" s="88"/>
    </row>
    <row r="4973" spans="11:12" ht="17.25" customHeight="1" x14ac:dyDescent="0.2">
      <c r="K4973" s="88"/>
      <c r="L4973" s="88"/>
    </row>
    <row r="4974" spans="11:12" ht="17.25" customHeight="1" x14ac:dyDescent="0.2">
      <c r="K4974" s="88"/>
      <c r="L4974" s="88"/>
    </row>
    <row r="4975" spans="11:12" ht="17.25" customHeight="1" x14ac:dyDescent="0.2">
      <c r="K4975" s="88"/>
      <c r="L4975" s="88"/>
    </row>
    <row r="4976" spans="11:12" ht="17.25" customHeight="1" x14ac:dyDescent="0.2">
      <c r="K4976" s="88"/>
      <c r="L4976" s="88"/>
    </row>
    <row r="4977" spans="11:12" ht="17.25" customHeight="1" x14ac:dyDescent="0.2">
      <c r="K4977" s="88"/>
      <c r="L4977" s="88"/>
    </row>
    <row r="4978" spans="11:12" ht="17.25" customHeight="1" x14ac:dyDescent="0.2">
      <c r="K4978" s="88"/>
      <c r="L4978" s="88"/>
    </row>
    <row r="4979" spans="11:12" ht="17.25" customHeight="1" x14ac:dyDescent="0.2">
      <c r="K4979" s="88"/>
      <c r="L4979" s="88"/>
    </row>
    <row r="4980" spans="11:12" ht="17.25" customHeight="1" x14ac:dyDescent="0.2">
      <c r="K4980" s="88"/>
      <c r="L4980" s="88"/>
    </row>
    <row r="4981" spans="11:12" ht="17.25" customHeight="1" x14ac:dyDescent="0.2">
      <c r="K4981" s="88"/>
      <c r="L4981" s="88"/>
    </row>
    <row r="4982" spans="11:12" ht="17.25" customHeight="1" x14ac:dyDescent="0.2">
      <c r="K4982" s="88"/>
      <c r="L4982" s="88"/>
    </row>
    <row r="4983" spans="11:12" ht="17.25" customHeight="1" x14ac:dyDescent="0.2">
      <c r="K4983" s="88"/>
      <c r="L4983" s="88"/>
    </row>
    <row r="4984" spans="11:12" ht="17.25" customHeight="1" x14ac:dyDescent="0.2">
      <c r="K4984" s="88"/>
      <c r="L4984" s="88"/>
    </row>
    <row r="4985" spans="11:12" ht="17.25" customHeight="1" x14ac:dyDescent="0.2">
      <c r="K4985" s="88"/>
      <c r="L4985" s="88"/>
    </row>
    <row r="4986" spans="11:12" ht="17.25" customHeight="1" x14ac:dyDescent="0.2">
      <c r="K4986" s="88"/>
      <c r="L4986" s="88"/>
    </row>
    <row r="4987" spans="11:12" ht="17.25" customHeight="1" x14ac:dyDescent="0.2">
      <c r="K4987" s="88"/>
      <c r="L4987" s="88"/>
    </row>
    <row r="4988" spans="11:12" ht="17.25" customHeight="1" x14ac:dyDescent="0.2">
      <c r="K4988" s="88"/>
      <c r="L4988" s="88"/>
    </row>
    <row r="4989" spans="11:12" ht="17.25" customHeight="1" x14ac:dyDescent="0.2">
      <c r="K4989" s="88"/>
      <c r="L4989" s="88"/>
    </row>
    <row r="4990" spans="11:12" ht="17.25" customHeight="1" x14ac:dyDescent="0.2">
      <c r="K4990" s="88"/>
      <c r="L4990" s="88"/>
    </row>
    <row r="4991" spans="11:12" ht="17.25" customHeight="1" x14ac:dyDescent="0.2">
      <c r="K4991" s="88"/>
      <c r="L4991" s="88"/>
    </row>
    <row r="4992" spans="11:12" ht="17.25" customHeight="1" x14ac:dyDescent="0.2">
      <c r="K4992" s="88"/>
      <c r="L4992" s="88"/>
    </row>
    <row r="4993" spans="11:12" ht="17.25" customHeight="1" x14ac:dyDescent="0.2">
      <c r="K4993" s="88"/>
      <c r="L4993" s="88"/>
    </row>
    <row r="4994" spans="11:12" ht="17.25" customHeight="1" x14ac:dyDescent="0.2">
      <c r="K4994" s="88"/>
      <c r="L4994" s="88"/>
    </row>
    <row r="4995" spans="11:12" ht="17.25" customHeight="1" x14ac:dyDescent="0.2">
      <c r="K4995" s="88"/>
      <c r="L4995" s="88"/>
    </row>
    <row r="4996" spans="11:12" ht="17.25" customHeight="1" x14ac:dyDescent="0.2">
      <c r="K4996" s="88"/>
      <c r="L4996" s="88"/>
    </row>
    <row r="4997" spans="11:12" ht="17.25" customHeight="1" x14ac:dyDescent="0.2">
      <c r="K4997" s="88"/>
      <c r="L4997" s="88"/>
    </row>
    <row r="4998" spans="11:12" ht="17.25" customHeight="1" x14ac:dyDescent="0.2">
      <c r="K4998" s="88"/>
      <c r="L4998" s="88"/>
    </row>
    <row r="4999" spans="11:12" ht="17.25" customHeight="1" x14ac:dyDescent="0.2">
      <c r="K4999" s="88"/>
      <c r="L4999" s="88"/>
    </row>
    <row r="5000" spans="11:12" ht="17.25" customHeight="1" x14ac:dyDescent="0.2">
      <c r="K5000" s="88"/>
      <c r="L5000" s="88"/>
    </row>
    <row r="5001" spans="11:12" ht="17.25" customHeight="1" x14ac:dyDescent="0.2">
      <c r="K5001" s="88"/>
      <c r="L5001" s="88"/>
    </row>
    <row r="5002" spans="11:12" ht="17.25" customHeight="1" x14ac:dyDescent="0.2">
      <c r="K5002" s="88"/>
      <c r="L5002" s="88"/>
    </row>
    <row r="5003" spans="11:12" ht="17.25" customHeight="1" x14ac:dyDescent="0.2">
      <c r="K5003" s="88"/>
      <c r="L5003" s="88"/>
    </row>
    <row r="5004" spans="11:12" ht="17.25" customHeight="1" x14ac:dyDescent="0.2">
      <c r="K5004" s="88"/>
      <c r="L5004" s="88"/>
    </row>
    <row r="5005" spans="11:12" ht="17.25" customHeight="1" x14ac:dyDescent="0.2">
      <c r="K5005" s="88"/>
      <c r="L5005" s="88"/>
    </row>
    <row r="5006" spans="11:12" ht="17.25" customHeight="1" x14ac:dyDescent="0.2">
      <c r="K5006" s="88"/>
      <c r="L5006" s="88"/>
    </row>
    <row r="5007" spans="11:12" ht="17.25" customHeight="1" x14ac:dyDescent="0.2">
      <c r="K5007" s="88"/>
      <c r="L5007" s="88"/>
    </row>
    <row r="5008" spans="11:12" ht="17.25" customHeight="1" x14ac:dyDescent="0.2">
      <c r="K5008" s="88"/>
      <c r="L5008" s="88"/>
    </row>
    <row r="5009" spans="11:12" ht="17.25" customHeight="1" x14ac:dyDescent="0.2">
      <c r="K5009" s="88"/>
      <c r="L5009" s="88"/>
    </row>
    <row r="5010" spans="11:12" ht="17.25" customHeight="1" x14ac:dyDescent="0.2">
      <c r="K5010" s="88"/>
      <c r="L5010" s="88"/>
    </row>
    <row r="5011" spans="11:12" ht="17.25" customHeight="1" x14ac:dyDescent="0.2">
      <c r="K5011" s="88"/>
      <c r="L5011" s="88"/>
    </row>
    <row r="5012" spans="11:12" ht="17.25" customHeight="1" x14ac:dyDescent="0.2">
      <c r="K5012" s="88"/>
      <c r="L5012" s="88"/>
    </row>
    <row r="5013" spans="11:12" ht="17.25" customHeight="1" x14ac:dyDescent="0.2">
      <c r="K5013" s="88"/>
      <c r="L5013" s="88"/>
    </row>
    <row r="5014" spans="11:12" ht="17.25" customHeight="1" x14ac:dyDescent="0.2">
      <c r="K5014" s="88"/>
      <c r="L5014" s="88"/>
    </row>
    <row r="5015" spans="11:12" ht="17.25" customHeight="1" x14ac:dyDescent="0.2">
      <c r="K5015" s="88"/>
      <c r="L5015" s="88"/>
    </row>
    <row r="5016" spans="11:12" ht="17.25" customHeight="1" x14ac:dyDescent="0.2">
      <c r="K5016" s="88"/>
      <c r="L5016" s="88"/>
    </row>
    <row r="5017" spans="11:12" ht="17.25" customHeight="1" x14ac:dyDescent="0.2">
      <c r="K5017" s="88"/>
      <c r="L5017" s="88"/>
    </row>
    <row r="5018" spans="11:12" ht="17.25" customHeight="1" x14ac:dyDescent="0.2">
      <c r="K5018" s="88"/>
      <c r="L5018" s="88"/>
    </row>
    <row r="5019" spans="11:12" ht="17.25" customHeight="1" x14ac:dyDescent="0.2">
      <c r="K5019" s="88"/>
      <c r="L5019" s="88"/>
    </row>
    <row r="5020" spans="11:12" ht="17.25" customHeight="1" x14ac:dyDescent="0.2">
      <c r="K5020" s="88"/>
      <c r="L5020" s="88"/>
    </row>
    <row r="5021" spans="11:12" ht="17.25" customHeight="1" x14ac:dyDescent="0.2">
      <c r="K5021" s="88"/>
      <c r="L5021" s="88"/>
    </row>
    <row r="5022" spans="11:12" ht="17.25" customHeight="1" x14ac:dyDescent="0.2">
      <c r="K5022" s="88"/>
      <c r="L5022" s="88"/>
    </row>
    <row r="5023" spans="11:12" ht="17.25" customHeight="1" x14ac:dyDescent="0.2">
      <c r="K5023" s="88"/>
      <c r="L5023" s="88"/>
    </row>
    <row r="5024" spans="11:12" ht="17.25" customHeight="1" x14ac:dyDescent="0.2">
      <c r="K5024" s="88"/>
      <c r="L5024" s="88"/>
    </row>
    <row r="5025" spans="11:12" ht="17.25" customHeight="1" x14ac:dyDescent="0.2">
      <c r="K5025" s="88"/>
      <c r="L5025" s="88"/>
    </row>
    <row r="5026" spans="11:12" ht="17.25" customHeight="1" x14ac:dyDescent="0.2">
      <c r="K5026" s="88"/>
      <c r="L5026" s="88"/>
    </row>
    <row r="5027" spans="11:12" ht="17.25" customHeight="1" x14ac:dyDescent="0.2">
      <c r="K5027" s="88"/>
      <c r="L5027" s="88"/>
    </row>
    <row r="5028" spans="11:12" ht="17.25" customHeight="1" x14ac:dyDescent="0.2">
      <c r="K5028" s="88"/>
      <c r="L5028" s="88"/>
    </row>
    <row r="5029" spans="11:12" ht="17.25" customHeight="1" x14ac:dyDescent="0.2">
      <c r="K5029" s="88"/>
      <c r="L5029" s="88"/>
    </row>
    <row r="5030" spans="11:12" ht="17.25" customHeight="1" x14ac:dyDescent="0.2">
      <c r="K5030" s="88"/>
      <c r="L5030" s="88"/>
    </row>
    <row r="5031" spans="11:12" ht="17.25" customHeight="1" x14ac:dyDescent="0.2">
      <c r="K5031" s="88"/>
      <c r="L5031" s="88"/>
    </row>
    <row r="5032" spans="11:12" ht="17.25" customHeight="1" x14ac:dyDescent="0.2">
      <c r="K5032" s="88"/>
      <c r="L5032" s="88"/>
    </row>
    <row r="5033" spans="11:12" ht="17.25" customHeight="1" x14ac:dyDescent="0.2">
      <c r="K5033" s="88"/>
      <c r="L5033" s="88"/>
    </row>
    <row r="5034" spans="11:12" ht="17.25" customHeight="1" x14ac:dyDescent="0.2">
      <c r="K5034" s="88"/>
      <c r="L5034" s="88"/>
    </row>
    <row r="5035" spans="11:12" ht="17.25" customHeight="1" x14ac:dyDescent="0.2">
      <c r="K5035" s="88"/>
      <c r="L5035" s="88"/>
    </row>
    <row r="5036" spans="11:12" ht="17.25" customHeight="1" x14ac:dyDescent="0.2">
      <c r="K5036" s="88"/>
      <c r="L5036" s="88"/>
    </row>
    <row r="5037" spans="11:12" ht="17.25" customHeight="1" x14ac:dyDescent="0.2">
      <c r="K5037" s="88"/>
      <c r="L5037" s="88"/>
    </row>
    <row r="5038" spans="11:12" ht="17.25" customHeight="1" x14ac:dyDescent="0.2">
      <c r="K5038" s="88"/>
      <c r="L5038" s="88"/>
    </row>
    <row r="5039" spans="11:12" ht="17.25" customHeight="1" x14ac:dyDescent="0.2">
      <c r="K5039" s="88"/>
      <c r="L5039" s="88"/>
    </row>
    <row r="5040" spans="11:12" ht="17.25" customHeight="1" x14ac:dyDescent="0.2">
      <c r="K5040" s="88"/>
      <c r="L5040" s="88"/>
    </row>
    <row r="5041" spans="11:12" ht="17.25" customHeight="1" x14ac:dyDescent="0.2">
      <c r="K5041" s="88"/>
      <c r="L5041" s="88"/>
    </row>
    <row r="5042" spans="11:12" ht="17.25" customHeight="1" x14ac:dyDescent="0.2">
      <c r="K5042" s="88"/>
      <c r="L5042" s="88"/>
    </row>
    <row r="5043" spans="11:12" ht="17.25" customHeight="1" x14ac:dyDescent="0.2">
      <c r="K5043" s="88"/>
      <c r="L5043" s="88"/>
    </row>
    <row r="5044" spans="11:12" ht="17.25" customHeight="1" x14ac:dyDescent="0.2">
      <c r="K5044" s="88"/>
      <c r="L5044" s="88"/>
    </row>
    <row r="5045" spans="11:12" ht="17.25" customHeight="1" x14ac:dyDescent="0.2">
      <c r="K5045" s="88"/>
      <c r="L5045" s="88"/>
    </row>
    <row r="5046" spans="11:12" ht="17.25" customHeight="1" x14ac:dyDescent="0.2">
      <c r="K5046" s="88"/>
      <c r="L5046" s="88"/>
    </row>
    <row r="5047" spans="11:12" ht="17.25" customHeight="1" x14ac:dyDescent="0.2">
      <c r="K5047" s="88"/>
      <c r="L5047" s="88"/>
    </row>
    <row r="5048" spans="11:12" ht="17.25" customHeight="1" x14ac:dyDescent="0.2">
      <c r="K5048" s="88"/>
      <c r="L5048" s="88"/>
    </row>
    <row r="5049" spans="11:12" ht="17.25" customHeight="1" x14ac:dyDescent="0.2">
      <c r="K5049" s="88"/>
      <c r="L5049" s="88"/>
    </row>
    <row r="5050" spans="11:12" ht="17.25" customHeight="1" x14ac:dyDescent="0.2">
      <c r="K5050" s="88"/>
      <c r="L5050" s="88"/>
    </row>
    <row r="5051" spans="11:12" ht="17.25" customHeight="1" x14ac:dyDescent="0.2">
      <c r="K5051" s="88"/>
      <c r="L5051" s="88"/>
    </row>
    <row r="5052" spans="11:12" ht="17.25" customHeight="1" x14ac:dyDescent="0.2">
      <c r="K5052" s="88"/>
      <c r="L5052" s="88"/>
    </row>
    <row r="5053" spans="11:12" ht="17.25" customHeight="1" x14ac:dyDescent="0.2">
      <c r="K5053" s="88"/>
      <c r="L5053" s="88"/>
    </row>
    <row r="5054" spans="11:12" ht="17.25" customHeight="1" x14ac:dyDescent="0.2">
      <c r="K5054" s="88"/>
      <c r="L5054" s="88"/>
    </row>
    <row r="5055" spans="11:12" ht="17.25" customHeight="1" x14ac:dyDescent="0.2">
      <c r="K5055" s="88"/>
      <c r="L5055" s="88"/>
    </row>
    <row r="5056" spans="11:12" ht="17.25" customHeight="1" x14ac:dyDescent="0.2">
      <c r="K5056" s="88"/>
      <c r="L5056" s="88"/>
    </row>
    <row r="5057" spans="11:12" ht="17.25" customHeight="1" x14ac:dyDescent="0.2">
      <c r="K5057" s="88"/>
      <c r="L5057" s="88"/>
    </row>
    <row r="5058" spans="11:12" ht="17.25" customHeight="1" x14ac:dyDescent="0.2">
      <c r="K5058" s="88"/>
      <c r="L5058" s="88"/>
    </row>
    <row r="5059" spans="11:12" ht="17.25" customHeight="1" x14ac:dyDescent="0.2">
      <c r="K5059" s="88"/>
      <c r="L5059" s="88"/>
    </row>
    <row r="5060" spans="11:12" ht="17.25" customHeight="1" x14ac:dyDescent="0.2">
      <c r="K5060" s="88"/>
      <c r="L5060" s="88"/>
    </row>
    <row r="5061" spans="11:12" ht="17.25" customHeight="1" x14ac:dyDescent="0.2">
      <c r="K5061" s="88"/>
      <c r="L5061" s="88"/>
    </row>
    <row r="5062" spans="11:12" ht="17.25" customHeight="1" x14ac:dyDescent="0.2">
      <c r="K5062" s="88"/>
      <c r="L5062" s="88"/>
    </row>
    <row r="5063" spans="11:12" ht="17.25" customHeight="1" x14ac:dyDescent="0.2">
      <c r="K5063" s="88"/>
      <c r="L5063" s="88"/>
    </row>
    <row r="5064" spans="11:12" ht="17.25" customHeight="1" x14ac:dyDescent="0.2">
      <c r="K5064" s="88"/>
      <c r="L5064" s="88"/>
    </row>
    <row r="5065" spans="11:12" ht="17.25" customHeight="1" x14ac:dyDescent="0.2">
      <c r="K5065" s="88"/>
      <c r="L5065" s="88"/>
    </row>
    <row r="5066" spans="11:12" ht="17.25" customHeight="1" x14ac:dyDescent="0.2">
      <c r="K5066" s="88"/>
      <c r="L5066" s="88"/>
    </row>
    <row r="5067" spans="11:12" ht="17.25" customHeight="1" x14ac:dyDescent="0.2">
      <c r="K5067" s="88"/>
      <c r="L5067" s="88"/>
    </row>
    <row r="5068" spans="11:12" ht="17.25" customHeight="1" x14ac:dyDescent="0.2">
      <c r="K5068" s="88"/>
      <c r="L5068" s="88"/>
    </row>
    <row r="5069" spans="11:12" ht="17.25" customHeight="1" x14ac:dyDescent="0.2">
      <c r="K5069" s="88"/>
      <c r="L5069" s="88"/>
    </row>
    <row r="5070" spans="11:12" ht="17.25" customHeight="1" x14ac:dyDescent="0.2">
      <c r="K5070" s="88"/>
      <c r="L5070" s="88"/>
    </row>
    <row r="5071" spans="11:12" ht="17.25" customHeight="1" x14ac:dyDescent="0.2">
      <c r="K5071" s="88"/>
      <c r="L5071" s="88"/>
    </row>
    <row r="5072" spans="11:12" ht="17.25" customHeight="1" x14ac:dyDescent="0.2">
      <c r="K5072" s="88"/>
      <c r="L5072" s="88"/>
    </row>
    <row r="5073" spans="11:12" ht="17.25" customHeight="1" x14ac:dyDescent="0.2">
      <c r="K5073" s="88"/>
      <c r="L5073" s="88"/>
    </row>
    <row r="5074" spans="11:12" ht="17.25" customHeight="1" x14ac:dyDescent="0.2">
      <c r="K5074" s="88"/>
      <c r="L5074" s="88"/>
    </row>
    <row r="5075" spans="11:12" ht="17.25" customHeight="1" x14ac:dyDescent="0.2">
      <c r="K5075" s="88"/>
      <c r="L5075" s="88"/>
    </row>
    <row r="5076" spans="11:12" ht="17.25" customHeight="1" x14ac:dyDescent="0.2">
      <c r="K5076" s="88"/>
      <c r="L5076" s="88"/>
    </row>
    <row r="5077" spans="11:12" ht="17.25" customHeight="1" x14ac:dyDescent="0.2">
      <c r="K5077" s="88"/>
      <c r="L5077" s="88"/>
    </row>
    <row r="5078" spans="11:12" ht="17.25" customHeight="1" x14ac:dyDescent="0.2">
      <c r="K5078" s="88"/>
      <c r="L5078" s="88"/>
    </row>
    <row r="5079" spans="11:12" ht="17.25" customHeight="1" x14ac:dyDescent="0.2">
      <c r="K5079" s="88"/>
      <c r="L5079" s="88"/>
    </row>
    <row r="5080" spans="11:12" ht="17.25" customHeight="1" x14ac:dyDescent="0.2">
      <c r="K5080" s="88"/>
      <c r="L5080" s="88"/>
    </row>
    <row r="5081" spans="11:12" ht="17.25" customHeight="1" x14ac:dyDescent="0.2">
      <c r="K5081" s="88"/>
      <c r="L5081" s="88"/>
    </row>
    <row r="5082" spans="11:12" ht="17.25" customHeight="1" x14ac:dyDescent="0.2">
      <c r="K5082" s="88"/>
      <c r="L5082" s="88"/>
    </row>
    <row r="5083" spans="11:12" ht="17.25" customHeight="1" x14ac:dyDescent="0.2">
      <c r="K5083" s="88"/>
      <c r="L5083" s="88"/>
    </row>
    <row r="5084" spans="11:12" ht="17.25" customHeight="1" x14ac:dyDescent="0.2">
      <c r="K5084" s="88"/>
      <c r="L5084" s="88"/>
    </row>
    <row r="5085" spans="11:12" ht="17.25" customHeight="1" x14ac:dyDescent="0.2">
      <c r="K5085" s="88"/>
      <c r="L5085" s="88"/>
    </row>
    <row r="5086" spans="11:12" ht="17.25" customHeight="1" x14ac:dyDescent="0.2">
      <c r="K5086" s="88"/>
      <c r="L5086" s="88"/>
    </row>
    <row r="5087" spans="11:12" ht="17.25" customHeight="1" x14ac:dyDescent="0.2">
      <c r="K5087" s="88"/>
      <c r="L5087" s="88"/>
    </row>
    <row r="5088" spans="11:12" ht="17.25" customHeight="1" x14ac:dyDescent="0.2">
      <c r="K5088" s="88"/>
      <c r="L5088" s="88"/>
    </row>
    <row r="5089" spans="11:12" ht="17.25" customHeight="1" x14ac:dyDescent="0.2">
      <c r="K5089" s="88"/>
      <c r="L5089" s="88"/>
    </row>
    <row r="5090" spans="11:12" ht="17.25" customHeight="1" x14ac:dyDescent="0.2">
      <c r="K5090" s="88"/>
      <c r="L5090" s="88"/>
    </row>
    <row r="5091" spans="11:12" ht="17.25" customHeight="1" x14ac:dyDescent="0.2">
      <c r="K5091" s="88"/>
      <c r="L5091" s="88"/>
    </row>
    <row r="5092" spans="11:12" ht="17.25" customHeight="1" x14ac:dyDescent="0.2">
      <c r="K5092" s="88"/>
      <c r="L5092" s="88"/>
    </row>
    <row r="5093" spans="11:12" ht="17.25" customHeight="1" x14ac:dyDescent="0.2">
      <c r="K5093" s="88"/>
      <c r="L5093" s="88"/>
    </row>
    <row r="5094" spans="11:12" ht="17.25" customHeight="1" x14ac:dyDescent="0.2">
      <c r="K5094" s="88"/>
      <c r="L5094" s="88"/>
    </row>
    <row r="5095" spans="11:12" ht="17.25" customHeight="1" x14ac:dyDescent="0.2">
      <c r="K5095" s="88"/>
      <c r="L5095" s="88"/>
    </row>
    <row r="5096" spans="11:12" ht="17.25" customHeight="1" x14ac:dyDescent="0.2">
      <c r="K5096" s="88"/>
      <c r="L5096" s="88"/>
    </row>
    <row r="5097" spans="11:12" ht="17.25" customHeight="1" x14ac:dyDescent="0.2">
      <c r="K5097" s="88"/>
      <c r="L5097" s="88"/>
    </row>
    <row r="5098" spans="11:12" ht="17.25" customHeight="1" x14ac:dyDescent="0.2">
      <c r="K5098" s="88"/>
      <c r="L5098" s="88"/>
    </row>
    <row r="5099" spans="11:12" ht="17.25" customHeight="1" x14ac:dyDescent="0.2">
      <c r="K5099" s="88"/>
      <c r="L5099" s="88"/>
    </row>
    <row r="5100" spans="11:12" ht="17.25" customHeight="1" x14ac:dyDescent="0.2">
      <c r="K5100" s="88"/>
      <c r="L5100" s="88"/>
    </row>
    <row r="5101" spans="11:12" ht="17.25" customHeight="1" x14ac:dyDescent="0.2">
      <c r="K5101" s="88"/>
      <c r="L5101" s="88"/>
    </row>
    <row r="5102" spans="11:12" ht="17.25" customHeight="1" x14ac:dyDescent="0.2">
      <c r="K5102" s="88"/>
      <c r="L5102" s="88"/>
    </row>
    <row r="5103" spans="11:12" ht="17.25" customHeight="1" x14ac:dyDescent="0.2">
      <c r="K5103" s="88"/>
      <c r="L5103" s="88"/>
    </row>
    <row r="5104" spans="11:12" ht="17.25" customHeight="1" x14ac:dyDescent="0.2">
      <c r="K5104" s="88"/>
      <c r="L5104" s="88"/>
    </row>
    <row r="5105" spans="11:12" ht="17.25" customHeight="1" x14ac:dyDescent="0.2">
      <c r="K5105" s="88"/>
      <c r="L5105" s="88"/>
    </row>
    <row r="5106" spans="11:12" ht="17.25" customHeight="1" x14ac:dyDescent="0.2">
      <c r="K5106" s="88"/>
      <c r="L5106" s="88"/>
    </row>
    <row r="5107" spans="11:12" ht="17.25" customHeight="1" x14ac:dyDescent="0.2">
      <c r="K5107" s="88"/>
      <c r="L5107" s="88"/>
    </row>
    <row r="5108" spans="11:12" ht="17.25" customHeight="1" x14ac:dyDescent="0.2">
      <c r="K5108" s="88"/>
      <c r="L5108" s="88"/>
    </row>
    <row r="5109" spans="11:12" ht="17.25" customHeight="1" x14ac:dyDescent="0.2">
      <c r="K5109" s="88"/>
      <c r="L5109" s="88"/>
    </row>
    <row r="5110" spans="11:12" ht="17.25" customHeight="1" x14ac:dyDescent="0.2">
      <c r="K5110" s="88"/>
      <c r="L5110" s="88"/>
    </row>
    <row r="5111" spans="11:12" ht="17.25" customHeight="1" x14ac:dyDescent="0.2">
      <c r="K5111" s="88"/>
      <c r="L5111" s="88"/>
    </row>
    <row r="5112" spans="11:12" ht="17.25" customHeight="1" x14ac:dyDescent="0.2">
      <c r="K5112" s="88"/>
      <c r="L5112" s="88"/>
    </row>
    <row r="5113" spans="11:12" ht="17.25" customHeight="1" x14ac:dyDescent="0.2">
      <c r="K5113" s="88"/>
      <c r="L5113" s="88"/>
    </row>
    <row r="5114" spans="11:12" ht="17.25" customHeight="1" x14ac:dyDescent="0.2">
      <c r="K5114" s="88"/>
      <c r="L5114" s="88"/>
    </row>
    <row r="5115" spans="11:12" ht="17.25" customHeight="1" x14ac:dyDescent="0.2">
      <c r="K5115" s="88"/>
      <c r="L5115" s="88"/>
    </row>
    <row r="5116" spans="11:12" ht="17.25" customHeight="1" x14ac:dyDescent="0.2">
      <c r="K5116" s="88"/>
      <c r="L5116" s="88"/>
    </row>
    <row r="5117" spans="11:12" ht="17.25" customHeight="1" x14ac:dyDescent="0.2">
      <c r="K5117" s="88"/>
      <c r="L5117" s="88"/>
    </row>
    <row r="5118" spans="11:12" ht="17.25" customHeight="1" x14ac:dyDescent="0.2">
      <c r="K5118" s="88"/>
      <c r="L5118" s="88"/>
    </row>
    <row r="5119" spans="11:12" ht="17.25" customHeight="1" x14ac:dyDescent="0.2">
      <c r="K5119" s="88"/>
      <c r="L5119" s="88"/>
    </row>
    <row r="5120" spans="11:12" ht="17.25" customHeight="1" x14ac:dyDescent="0.2">
      <c r="K5120" s="88"/>
      <c r="L5120" s="88"/>
    </row>
    <row r="5121" spans="11:12" ht="17.25" customHeight="1" x14ac:dyDescent="0.2">
      <c r="K5121" s="88"/>
      <c r="L5121" s="88"/>
    </row>
    <row r="5122" spans="11:12" ht="17.25" customHeight="1" x14ac:dyDescent="0.2">
      <c r="K5122" s="88"/>
      <c r="L5122" s="88"/>
    </row>
    <row r="5123" spans="11:12" ht="17.25" customHeight="1" x14ac:dyDescent="0.2">
      <c r="K5123" s="88"/>
      <c r="L5123" s="88"/>
    </row>
    <row r="5124" spans="11:12" ht="17.25" customHeight="1" x14ac:dyDescent="0.2">
      <c r="K5124" s="88"/>
      <c r="L5124" s="88"/>
    </row>
    <row r="5125" spans="11:12" ht="17.25" customHeight="1" x14ac:dyDescent="0.2">
      <c r="K5125" s="88"/>
      <c r="L5125" s="88"/>
    </row>
    <row r="5126" spans="11:12" ht="17.25" customHeight="1" x14ac:dyDescent="0.2">
      <c r="K5126" s="88"/>
      <c r="L5126" s="88"/>
    </row>
    <row r="5127" spans="11:12" ht="17.25" customHeight="1" x14ac:dyDescent="0.2">
      <c r="K5127" s="88"/>
      <c r="L5127" s="88"/>
    </row>
    <row r="5128" spans="11:12" ht="17.25" customHeight="1" x14ac:dyDescent="0.2">
      <c r="K5128" s="88"/>
      <c r="L5128" s="88"/>
    </row>
    <row r="5129" spans="11:12" ht="17.25" customHeight="1" x14ac:dyDescent="0.2">
      <c r="K5129" s="88"/>
      <c r="L5129" s="88"/>
    </row>
    <row r="5130" spans="11:12" ht="17.25" customHeight="1" x14ac:dyDescent="0.2">
      <c r="K5130" s="88"/>
      <c r="L5130" s="88"/>
    </row>
    <row r="5131" spans="11:12" ht="17.25" customHeight="1" x14ac:dyDescent="0.2">
      <c r="K5131" s="88"/>
      <c r="L5131" s="88"/>
    </row>
    <row r="5132" spans="11:12" ht="17.25" customHeight="1" x14ac:dyDescent="0.2">
      <c r="K5132" s="88"/>
      <c r="L5132" s="88"/>
    </row>
    <row r="5133" spans="11:12" ht="17.25" customHeight="1" x14ac:dyDescent="0.2">
      <c r="K5133" s="88"/>
      <c r="L5133" s="88"/>
    </row>
    <row r="5134" spans="11:12" ht="17.25" customHeight="1" x14ac:dyDescent="0.2">
      <c r="K5134" s="88"/>
      <c r="L5134" s="88"/>
    </row>
    <row r="5135" spans="11:12" ht="17.25" customHeight="1" x14ac:dyDescent="0.2">
      <c r="K5135" s="88"/>
      <c r="L5135" s="88"/>
    </row>
    <row r="5136" spans="11:12" ht="17.25" customHeight="1" x14ac:dyDescent="0.2">
      <c r="K5136" s="88"/>
      <c r="L5136" s="88"/>
    </row>
    <row r="5137" spans="11:12" ht="17.25" customHeight="1" x14ac:dyDescent="0.2">
      <c r="K5137" s="88"/>
      <c r="L5137" s="88"/>
    </row>
    <row r="5138" spans="11:12" ht="17.25" customHeight="1" x14ac:dyDescent="0.2">
      <c r="K5138" s="88"/>
      <c r="L5138" s="88"/>
    </row>
    <row r="5139" spans="11:12" ht="17.25" customHeight="1" x14ac:dyDescent="0.2">
      <c r="K5139" s="88"/>
      <c r="L5139" s="88"/>
    </row>
    <row r="5140" spans="11:12" ht="17.25" customHeight="1" x14ac:dyDescent="0.2">
      <c r="K5140" s="88"/>
      <c r="L5140" s="88"/>
    </row>
    <row r="5141" spans="11:12" ht="17.25" customHeight="1" x14ac:dyDescent="0.2">
      <c r="K5141" s="88"/>
      <c r="L5141" s="88"/>
    </row>
    <row r="5142" spans="11:12" ht="17.25" customHeight="1" x14ac:dyDescent="0.2">
      <c r="K5142" s="88"/>
      <c r="L5142" s="88"/>
    </row>
    <row r="5143" spans="11:12" ht="17.25" customHeight="1" x14ac:dyDescent="0.2">
      <c r="K5143" s="88"/>
      <c r="L5143" s="88"/>
    </row>
    <row r="5144" spans="11:12" ht="17.25" customHeight="1" x14ac:dyDescent="0.2">
      <c r="K5144" s="88"/>
      <c r="L5144" s="88"/>
    </row>
    <row r="5145" spans="11:12" ht="17.25" customHeight="1" x14ac:dyDescent="0.2">
      <c r="K5145" s="88"/>
      <c r="L5145" s="88"/>
    </row>
    <row r="5146" spans="11:12" ht="17.25" customHeight="1" x14ac:dyDescent="0.2">
      <c r="K5146" s="88"/>
      <c r="L5146" s="88"/>
    </row>
    <row r="5147" spans="11:12" ht="17.25" customHeight="1" x14ac:dyDescent="0.2">
      <c r="K5147" s="88"/>
      <c r="L5147" s="88"/>
    </row>
    <row r="5148" spans="11:12" ht="17.25" customHeight="1" x14ac:dyDescent="0.2">
      <c r="K5148" s="88"/>
      <c r="L5148" s="88"/>
    </row>
    <row r="5149" spans="11:12" ht="17.25" customHeight="1" x14ac:dyDescent="0.2">
      <c r="K5149" s="88"/>
      <c r="L5149" s="88"/>
    </row>
    <row r="5150" spans="11:12" ht="17.25" customHeight="1" x14ac:dyDescent="0.2">
      <c r="K5150" s="88"/>
      <c r="L5150" s="88"/>
    </row>
    <row r="5151" spans="11:12" ht="17.25" customHeight="1" x14ac:dyDescent="0.2">
      <c r="K5151" s="88"/>
      <c r="L5151" s="88"/>
    </row>
    <row r="5152" spans="11:12" ht="17.25" customHeight="1" x14ac:dyDescent="0.2">
      <c r="K5152" s="88"/>
      <c r="L5152" s="88"/>
    </row>
    <row r="5153" spans="11:12" ht="17.25" customHeight="1" x14ac:dyDescent="0.2">
      <c r="K5153" s="88"/>
      <c r="L5153" s="88"/>
    </row>
    <row r="5154" spans="11:12" ht="17.25" customHeight="1" x14ac:dyDescent="0.2">
      <c r="K5154" s="88"/>
      <c r="L5154" s="88"/>
    </row>
    <row r="5155" spans="11:12" ht="17.25" customHeight="1" x14ac:dyDescent="0.2">
      <c r="K5155" s="88"/>
      <c r="L5155" s="88"/>
    </row>
    <row r="5156" spans="11:12" ht="17.25" customHeight="1" x14ac:dyDescent="0.2">
      <c r="K5156" s="88"/>
      <c r="L5156" s="88"/>
    </row>
    <row r="5157" spans="11:12" ht="17.25" customHeight="1" x14ac:dyDescent="0.2">
      <c r="K5157" s="88"/>
      <c r="L5157" s="88"/>
    </row>
    <row r="5158" spans="11:12" ht="17.25" customHeight="1" x14ac:dyDescent="0.2">
      <c r="K5158" s="88"/>
      <c r="L5158" s="88"/>
    </row>
    <row r="5159" spans="11:12" ht="17.25" customHeight="1" x14ac:dyDescent="0.2">
      <c r="K5159" s="88"/>
      <c r="L5159" s="88"/>
    </row>
    <row r="5160" spans="11:12" ht="17.25" customHeight="1" x14ac:dyDescent="0.2">
      <c r="K5160" s="88"/>
      <c r="L5160" s="88"/>
    </row>
    <row r="5161" spans="11:12" ht="17.25" customHeight="1" x14ac:dyDescent="0.2">
      <c r="K5161" s="88"/>
      <c r="L5161" s="88"/>
    </row>
    <row r="5162" spans="11:12" ht="17.25" customHeight="1" x14ac:dyDescent="0.2">
      <c r="K5162" s="88"/>
      <c r="L5162" s="88"/>
    </row>
    <row r="5163" spans="11:12" ht="17.25" customHeight="1" x14ac:dyDescent="0.2">
      <c r="K5163" s="88"/>
      <c r="L5163" s="88"/>
    </row>
    <row r="5164" spans="11:12" ht="17.25" customHeight="1" x14ac:dyDescent="0.2">
      <c r="K5164" s="88"/>
      <c r="L5164" s="88"/>
    </row>
    <row r="5165" spans="11:12" ht="17.25" customHeight="1" x14ac:dyDescent="0.2">
      <c r="K5165" s="88"/>
      <c r="L5165" s="88"/>
    </row>
    <row r="5166" spans="11:12" ht="17.25" customHeight="1" x14ac:dyDescent="0.2">
      <c r="K5166" s="88"/>
      <c r="L5166" s="88"/>
    </row>
    <row r="5167" spans="11:12" ht="17.25" customHeight="1" x14ac:dyDescent="0.2">
      <c r="K5167" s="88"/>
      <c r="L5167" s="88"/>
    </row>
    <row r="5168" spans="11:12" ht="17.25" customHeight="1" x14ac:dyDescent="0.2">
      <c r="K5168" s="88"/>
      <c r="L5168" s="88"/>
    </row>
    <row r="5169" spans="11:12" ht="17.25" customHeight="1" x14ac:dyDescent="0.2">
      <c r="K5169" s="88"/>
      <c r="L5169" s="88"/>
    </row>
    <row r="5170" spans="11:12" ht="17.25" customHeight="1" x14ac:dyDescent="0.2">
      <c r="K5170" s="88"/>
      <c r="L5170" s="88"/>
    </row>
    <row r="5171" spans="11:12" ht="17.25" customHeight="1" x14ac:dyDescent="0.2">
      <c r="K5171" s="88"/>
      <c r="L5171" s="88"/>
    </row>
    <row r="5172" spans="11:12" ht="17.25" customHeight="1" x14ac:dyDescent="0.2">
      <c r="K5172" s="88"/>
      <c r="L5172" s="88"/>
    </row>
    <row r="5173" spans="11:12" ht="17.25" customHeight="1" x14ac:dyDescent="0.2">
      <c r="K5173" s="88"/>
      <c r="L5173" s="88"/>
    </row>
    <row r="5174" spans="11:12" ht="17.25" customHeight="1" x14ac:dyDescent="0.2">
      <c r="K5174" s="88"/>
      <c r="L5174" s="88"/>
    </row>
    <row r="5175" spans="11:12" ht="17.25" customHeight="1" x14ac:dyDescent="0.2">
      <c r="K5175" s="88"/>
      <c r="L5175" s="88"/>
    </row>
    <row r="5176" spans="11:12" ht="17.25" customHeight="1" x14ac:dyDescent="0.2">
      <c r="K5176" s="88"/>
      <c r="L5176" s="88"/>
    </row>
    <row r="5177" spans="11:12" ht="17.25" customHeight="1" x14ac:dyDescent="0.2">
      <c r="K5177" s="88"/>
      <c r="L5177" s="88"/>
    </row>
    <row r="5178" spans="11:12" ht="17.25" customHeight="1" x14ac:dyDescent="0.2">
      <c r="K5178" s="88"/>
      <c r="L5178" s="88"/>
    </row>
    <row r="5179" spans="11:12" ht="17.25" customHeight="1" x14ac:dyDescent="0.2">
      <c r="K5179" s="88"/>
      <c r="L5179" s="88"/>
    </row>
    <row r="5180" spans="11:12" ht="17.25" customHeight="1" x14ac:dyDescent="0.2">
      <c r="K5180" s="88"/>
      <c r="L5180" s="88"/>
    </row>
    <row r="5181" spans="11:12" ht="17.25" customHeight="1" x14ac:dyDescent="0.2">
      <c r="K5181" s="88"/>
      <c r="L5181" s="88"/>
    </row>
    <row r="5182" spans="11:12" ht="17.25" customHeight="1" x14ac:dyDescent="0.2">
      <c r="K5182" s="88"/>
      <c r="L5182" s="88"/>
    </row>
    <row r="5183" spans="11:12" ht="17.25" customHeight="1" x14ac:dyDescent="0.2">
      <c r="K5183" s="88"/>
      <c r="L5183" s="88"/>
    </row>
    <row r="5184" spans="11:12" ht="17.25" customHeight="1" x14ac:dyDescent="0.2">
      <c r="K5184" s="88"/>
      <c r="L5184" s="88"/>
    </row>
    <row r="5185" spans="11:12" ht="17.25" customHeight="1" x14ac:dyDescent="0.2">
      <c r="K5185" s="88"/>
      <c r="L5185" s="88"/>
    </row>
    <row r="5186" spans="11:12" ht="17.25" customHeight="1" x14ac:dyDescent="0.2">
      <c r="K5186" s="88"/>
      <c r="L5186" s="88"/>
    </row>
    <row r="5187" spans="11:12" ht="17.25" customHeight="1" x14ac:dyDescent="0.2">
      <c r="K5187" s="88"/>
      <c r="L5187" s="88"/>
    </row>
    <row r="5188" spans="11:12" ht="17.25" customHeight="1" x14ac:dyDescent="0.2">
      <c r="K5188" s="88"/>
      <c r="L5188" s="88"/>
    </row>
    <row r="5189" spans="11:12" ht="17.25" customHeight="1" x14ac:dyDescent="0.2">
      <c r="K5189" s="88"/>
      <c r="L5189" s="88"/>
    </row>
    <row r="5190" spans="11:12" ht="17.25" customHeight="1" x14ac:dyDescent="0.2">
      <c r="K5190" s="88"/>
      <c r="L5190" s="88"/>
    </row>
    <row r="5191" spans="11:12" ht="17.25" customHeight="1" x14ac:dyDescent="0.2">
      <c r="K5191" s="88"/>
      <c r="L5191" s="88"/>
    </row>
    <row r="5192" spans="11:12" ht="17.25" customHeight="1" x14ac:dyDescent="0.2">
      <c r="K5192" s="88"/>
      <c r="L5192" s="88"/>
    </row>
    <row r="5193" spans="11:12" ht="17.25" customHeight="1" x14ac:dyDescent="0.2">
      <c r="K5193" s="88"/>
      <c r="L5193" s="88"/>
    </row>
    <row r="5194" spans="11:12" ht="17.25" customHeight="1" x14ac:dyDescent="0.2">
      <c r="K5194" s="88"/>
      <c r="L5194" s="88"/>
    </row>
    <row r="5195" spans="11:12" ht="17.25" customHeight="1" x14ac:dyDescent="0.2">
      <c r="K5195" s="88"/>
      <c r="L5195" s="88"/>
    </row>
    <row r="5196" spans="11:12" ht="17.25" customHeight="1" x14ac:dyDescent="0.2">
      <c r="K5196" s="88"/>
      <c r="L5196" s="88"/>
    </row>
    <row r="5197" spans="11:12" ht="17.25" customHeight="1" x14ac:dyDescent="0.2">
      <c r="K5197" s="88"/>
      <c r="L5197" s="88"/>
    </row>
    <row r="5198" spans="11:12" ht="17.25" customHeight="1" x14ac:dyDescent="0.2">
      <c r="K5198" s="88"/>
      <c r="L5198" s="88"/>
    </row>
    <row r="5199" spans="11:12" ht="17.25" customHeight="1" x14ac:dyDescent="0.2">
      <c r="K5199" s="88"/>
      <c r="L5199" s="88"/>
    </row>
    <row r="5200" spans="11:12" ht="17.25" customHeight="1" x14ac:dyDescent="0.2">
      <c r="K5200" s="88"/>
      <c r="L5200" s="88"/>
    </row>
    <row r="5201" spans="11:12" ht="17.25" customHeight="1" x14ac:dyDescent="0.2">
      <c r="K5201" s="88"/>
      <c r="L5201" s="88"/>
    </row>
    <row r="5202" spans="11:12" ht="17.25" customHeight="1" x14ac:dyDescent="0.2">
      <c r="K5202" s="88"/>
      <c r="L5202" s="88"/>
    </row>
    <row r="5203" spans="11:12" ht="17.25" customHeight="1" x14ac:dyDescent="0.2">
      <c r="K5203" s="88"/>
      <c r="L5203" s="88"/>
    </row>
    <row r="5204" spans="11:12" ht="17.25" customHeight="1" x14ac:dyDescent="0.2">
      <c r="K5204" s="88"/>
      <c r="L5204" s="88"/>
    </row>
    <row r="5205" spans="11:12" ht="17.25" customHeight="1" x14ac:dyDescent="0.2">
      <c r="K5205" s="88"/>
      <c r="L5205" s="88"/>
    </row>
    <row r="5206" spans="11:12" ht="17.25" customHeight="1" x14ac:dyDescent="0.2">
      <c r="K5206" s="88"/>
      <c r="L5206" s="88"/>
    </row>
    <row r="5207" spans="11:12" ht="17.25" customHeight="1" x14ac:dyDescent="0.2">
      <c r="K5207" s="88"/>
      <c r="L5207" s="88"/>
    </row>
    <row r="5208" spans="11:12" ht="17.25" customHeight="1" x14ac:dyDescent="0.2">
      <c r="K5208" s="88"/>
      <c r="L5208" s="88"/>
    </row>
    <row r="5209" spans="11:12" ht="17.25" customHeight="1" x14ac:dyDescent="0.2">
      <c r="K5209" s="88"/>
      <c r="L5209" s="88"/>
    </row>
    <row r="5210" spans="11:12" ht="17.25" customHeight="1" x14ac:dyDescent="0.2">
      <c r="K5210" s="88"/>
      <c r="L5210" s="88"/>
    </row>
    <row r="5211" spans="11:12" ht="17.25" customHeight="1" x14ac:dyDescent="0.2">
      <c r="K5211" s="88"/>
      <c r="L5211" s="88"/>
    </row>
    <row r="5212" spans="11:12" ht="17.25" customHeight="1" x14ac:dyDescent="0.2">
      <c r="K5212" s="88"/>
      <c r="L5212" s="88"/>
    </row>
    <row r="5213" spans="11:12" ht="17.25" customHeight="1" x14ac:dyDescent="0.2">
      <c r="K5213" s="88"/>
      <c r="L5213" s="88"/>
    </row>
    <row r="5214" spans="11:12" ht="17.25" customHeight="1" x14ac:dyDescent="0.2">
      <c r="K5214" s="88"/>
      <c r="L5214" s="88"/>
    </row>
    <row r="5215" spans="11:12" ht="17.25" customHeight="1" x14ac:dyDescent="0.2">
      <c r="K5215" s="88"/>
      <c r="L5215" s="88"/>
    </row>
    <row r="5216" spans="11:12" ht="17.25" customHeight="1" x14ac:dyDescent="0.2">
      <c r="K5216" s="88"/>
      <c r="L5216" s="88"/>
    </row>
    <row r="5217" spans="11:12" ht="17.25" customHeight="1" x14ac:dyDescent="0.2">
      <c r="K5217" s="88"/>
      <c r="L5217" s="88"/>
    </row>
    <row r="5218" spans="11:12" ht="17.25" customHeight="1" x14ac:dyDescent="0.2">
      <c r="K5218" s="88"/>
      <c r="L5218" s="88"/>
    </row>
    <row r="5219" spans="11:12" ht="17.25" customHeight="1" x14ac:dyDescent="0.2">
      <c r="K5219" s="88"/>
      <c r="L5219" s="88"/>
    </row>
    <row r="5220" spans="11:12" ht="17.25" customHeight="1" x14ac:dyDescent="0.2">
      <c r="K5220" s="88"/>
      <c r="L5220" s="88"/>
    </row>
    <row r="5221" spans="11:12" ht="17.25" customHeight="1" x14ac:dyDescent="0.2">
      <c r="K5221" s="88"/>
      <c r="L5221" s="88"/>
    </row>
    <row r="5222" spans="11:12" ht="17.25" customHeight="1" x14ac:dyDescent="0.2">
      <c r="K5222" s="88"/>
      <c r="L5222" s="88"/>
    </row>
    <row r="5223" spans="11:12" ht="17.25" customHeight="1" x14ac:dyDescent="0.2">
      <c r="K5223" s="88"/>
      <c r="L5223" s="88"/>
    </row>
    <row r="5224" spans="11:12" ht="17.25" customHeight="1" x14ac:dyDescent="0.2">
      <c r="K5224" s="88"/>
      <c r="L5224" s="88"/>
    </row>
    <row r="5225" spans="11:12" ht="17.25" customHeight="1" x14ac:dyDescent="0.2">
      <c r="K5225" s="88"/>
      <c r="L5225" s="88"/>
    </row>
    <row r="5226" spans="11:12" ht="17.25" customHeight="1" x14ac:dyDescent="0.2">
      <c r="K5226" s="88"/>
      <c r="L5226" s="88"/>
    </row>
    <row r="5227" spans="11:12" ht="17.25" customHeight="1" x14ac:dyDescent="0.2">
      <c r="K5227" s="88"/>
      <c r="L5227" s="88"/>
    </row>
    <row r="5228" spans="11:12" ht="17.25" customHeight="1" x14ac:dyDescent="0.2">
      <c r="K5228" s="88"/>
      <c r="L5228" s="88"/>
    </row>
    <row r="5229" spans="11:12" ht="17.25" customHeight="1" x14ac:dyDescent="0.2">
      <c r="K5229" s="88"/>
      <c r="L5229" s="88"/>
    </row>
    <row r="5230" spans="11:12" ht="17.25" customHeight="1" x14ac:dyDescent="0.2">
      <c r="K5230" s="88"/>
      <c r="L5230" s="88"/>
    </row>
    <row r="5231" spans="11:12" ht="17.25" customHeight="1" x14ac:dyDescent="0.2">
      <c r="K5231" s="88"/>
      <c r="L5231" s="88"/>
    </row>
    <row r="5232" spans="11:12" ht="17.25" customHeight="1" x14ac:dyDescent="0.2">
      <c r="K5232" s="88"/>
      <c r="L5232" s="88"/>
    </row>
    <row r="5233" spans="11:12" ht="17.25" customHeight="1" x14ac:dyDescent="0.2">
      <c r="K5233" s="88"/>
      <c r="L5233" s="88"/>
    </row>
    <row r="5234" spans="11:12" ht="17.25" customHeight="1" x14ac:dyDescent="0.2">
      <c r="K5234" s="88"/>
      <c r="L5234" s="88"/>
    </row>
    <row r="5235" spans="11:12" ht="17.25" customHeight="1" x14ac:dyDescent="0.2">
      <c r="K5235" s="88"/>
      <c r="L5235" s="88"/>
    </row>
    <row r="5236" spans="11:12" ht="17.25" customHeight="1" x14ac:dyDescent="0.2">
      <c r="K5236" s="88"/>
      <c r="L5236" s="88"/>
    </row>
    <row r="5237" spans="11:12" ht="17.25" customHeight="1" x14ac:dyDescent="0.2">
      <c r="K5237" s="88"/>
      <c r="L5237" s="88"/>
    </row>
    <row r="5238" spans="11:12" ht="17.25" customHeight="1" x14ac:dyDescent="0.2">
      <c r="K5238" s="88"/>
      <c r="L5238" s="88"/>
    </row>
    <row r="5239" spans="11:12" ht="17.25" customHeight="1" x14ac:dyDescent="0.2">
      <c r="K5239" s="88"/>
      <c r="L5239" s="88"/>
    </row>
    <row r="5240" spans="11:12" ht="17.25" customHeight="1" x14ac:dyDescent="0.2">
      <c r="K5240" s="88"/>
      <c r="L5240" s="88"/>
    </row>
    <row r="5241" spans="11:12" ht="17.25" customHeight="1" x14ac:dyDescent="0.2">
      <c r="K5241" s="88"/>
      <c r="L5241" s="88"/>
    </row>
    <row r="5242" spans="11:12" ht="17.25" customHeight="1" x14ac:dyDescent="0.2">
      <c r="K5242" s="88"/>
      <c r="L5242" s="88"/>
    </row>
    <row r="5243" spans="11:12" ht="17.25" customHeight="1" x14ac:dyDescent="0.2">
      <c r="K5243" s="88"/>
      <c r="L5243" s="88"/>
    </row>
    <row r="5244" spans="11:12" ht="17.25" customHeight="1" x14ac:dyDescent="0.2">
      <c r="K5244" s="88"/>
      <c r="L5244" s="88"/>
    </row>
    <row r="5245" spans="11:12" ht="17.25" customHeight="1" x14ac:dyDescent="0.2">
      <c r="K5245" s="88"/>
      <c r="L5245" s="88"/>
    </row>
    <row r="5246" spans="11:12" ht="17.25" customHeight="1" x14ac:dyDescent="0.2">
      <c r="K5246" s="88"/>
      <c r="L5246" s="88"/>
    </row>
    <row r="5247" spans="11:12" ht="17.25" customHeight="1" x14ac:dyDescent="0.2">
      <c r="K5247" s="88"/>
      <c r="L5247" s="88"/>
    </row>
    <row r="5248" spans="11:12" ht="17.25" customHeight="1" x14ac:dyDescent="0.2">
      <c r="K5248" s="88"/>
      <c r="L5248" s="88"/>
    </row>
    <row r="5249" spans="11:12" ht="17.25" customHeight="1" x14ac:dyDescent="0.2">
      <c r="K5249" s="88"/>
      <c r="L5249" s="88"/>
    </row>
    <row r="5250" spans="11:12" ht="17.25" customHeight="1" x14ac:dyDescent="0.2">
      <c r="K5250" s="88"/>
      <c r="L5250" s="88"/>
    </row>
    <row r="5251" spans="11:12" ht="17.25" customHeight="1" x14ac:dyDescent="0.2">
      <c r="K5251" s="88"/>
      <c r="L5251" s="88"/>
    </row>
    <row r="5252" spans="11:12" ht="17.25" customHeight="1" x14ac:dyDescent="0.2">
      <c r="K5252" s="88"/>
      <c r="L5252" s="88"/>
    </row>
    <row r="5253" spans="11:12" ht="17.25" customHeight="1" x14ac:dyDescent="0.2">
      <c r="K5253" s="88"/>
      <c r="L5253" s="88"/>
    </row>
    <row r="5254" spans="11:12" ht="17.25" customHeight="1" x14ac:dyDescent="0.2">
      <c r="K5254" s="88"/>
      <c r="L5254" s="88"/>
    </row>
    <row r="5255" spans="11:12" ht="17.25" customHeight="1" x14ac:dyDescent="0.2">
      <c r="K5255" s="88"/>
      <c r="L5255" s="88"/>
    </row>
    <row r="5256" spans="11:12" ht="17.25" customHeight="1" x14ac:dyDescent="0.2">
      <c r="K5256" s="88"/>
      <c r="L5256" s="88"/>
    </row>
    <row r="5257" spans="11:12" ht="17.25" customHeight="1" x14ac:dyDescent="0.2">
      <c r="K5257" s="88"/>
      <c r="L5257" s="88"/>
    </row>
    <row r="5258" spans="11:12" ht="17.25" customHeight="1" x14ac:dyDescent="0.2">
      <c r="K5258" s="88"/>
      <c r="L5258" s="88"/>
    </row>
    <row r="5259" spans="11:12" ht="17.25" customHeight="1" x14ac:dyDescent="0.2">
      <c r="K5259" s="88"/>
      <c r="L5259" s="88"/>
    </row>
    <row r="5260" spans="11:12" ht="17.25" customHeight="1" x14ac:dyDescent="0.2">
      <c r="K5260" s="88"/>
      <c r="L5260" s="88"/>
    </row>
    <row r="5261" spans="11:12" ht="17.25" customHeight="1" x14ac:dyDescent="0.2">
      <c r="K5261" s="88"/>
      <c r="L5261" s="88"/>
    </row>
    <row r="5262" spans="11:12" ht="17.25" customHeight="1" x14ac:dyDescent="0.2">
      <c r="K5262" s="88"/>
      <c r="L5262" s="88"/>
    </row>
    <row r="5263" spans="11:12" ht="17.25" customHeight="1" x14ac:dyDescent="0.2">
      <c r="K5263" s="88"/>
      <c r="L5263" s="88"/>
    </row>
    <row r="5264" spans="11:12" ht="17.25" customHeight="1" x14ac:dyDescent="0.2">
      <c r="K5264" s="88"/>
      <c r="L5264" s="88"/>
    </row>
    <row r="5265" spans="11:12" ht="17.25" customHeight="1" x14ac:dyDescent="0.2">
      <c r="K5265" s="88"/>
      <c r="L5265" s="88"/>
    </row>
    <row r="5266" spans="11:12" ht="17.25" customHeight="1" x14ac:dyDescent="0.2">
      <c r="K5266" s="88"/>
      <c r="L5266" s="88"/>
    </row>
    <row r="5267" spans="11:12" ht="17.25" customHeight="1" x14ac:dyDescent="0.2">
      <c r="K5267" s="88"/>
      <c r="L5267" s="88"/>
    </row>
    <row r="5268" spans="11:12" ht="17.25" customHeight="1" x14ac:dyDescent="0.2">
      <c r="K5268" s="88"/>
      <c r="L5268" s="88"/>
    </row>
    <row r="5269" spans="11:12" ht="17.25" customHeight="1" x14ac:dyDescent="0.2">
      <c r="K5269" s="88"/>
      <c r="L5269" s="88"/>
    </row>
    <row r="5270" spans="11:12" ht="17.25" customHeight="1" x14ac:dyDescent="0.2">
      <c r="K5270" s="88"/>
      <c r="L5270" s="88"/>
    </row>
    <row r="5271" spans="11:12" ht="17.25" customHeight="1" x14ac:dyDescent="0.2">
      <c r="K5271" s="88"/>
      <c r="L5271" s="88"/>
    </row>
    <row r="5272" spans="11:12" ht="17.25" customHeight="1" x14ac:dyDescent="0.2">
      <c r="K5272" s="88"/>
      <c r="L5272" s="88"/>
    </row>
    <row r="5273" spans="11:12" ht="17.25" customHeight="1" x14ac:dyDescent="0.2">
      <c r="K5273" s="88"/>
      <c r="L5273" s="88"/>
    </row>
    <row r="5274" spans="11:12" ht="17.25" customHeight="1" x14ac:dyDescent="0.2">
      <c r="K5274" s="88"/>
      <c r="L5274" s="88"/>
    </row>
    <row r="5275" spans="11:12" ht="17.25" customHeight="1" x14ac:dyDescent="0.2">
      <c r="K5275" s="88"/>
      <c r="L5275" s="88"/>
    </row>
    <row r="5276" spans="11:12" ht="17.25" customHeight="1" x14ac:dyDescent="0.2">
      <c r="K5276" s="88"/>
      <c r="L5276" s="88"/>
    </row>
    <row r="5277" spans="11:12" ht="17.25" customHeight="1" x14ac:dyDescent="0.2">
      <c r="K5277" s="88"/>
      <c r="L5277" s="88"/>
    </row>
    <row r="5278" spans="11:12" ht="17.25" customHeight="1" x14ac:dyDescent="0.2">
      <c r="K5278" s="88"/>
      <c r="L5278" s="88"/>
    </row>
    <row r="5279" spans="11:12" ht="17.25" customHeight="1" x14ac:dyDescent="0.2">
      <c r="K5279" s="88"/>
      <c r="L5279" s="88"/>
    </row>
    <row r="5280" spans="11:12" ht="17.25" customHeight="1" x14ac:dyDescent="0.2">
      <c r="K5280" s="88"/>
      <c r="L5280" s="88"/>
    </row>
    <row r="5281" spans="11:12" ht="17.25" customHeight="1" x14ac:dyDescent="0.2">
      <c r="K5281" s="88"/>
      <c r="L5281" s="88"/>
    </row>
    <row r="5282" spans="11:12" ht="17.25" customHeight="1" x14ac:dyDescent="0.2">
      <c r="K5282" s="88"/>
      <c r="L5282" s="88"/>
    </row>
    <row r="5283" spans="11:12" ht="17.25" customHeight="1" x14ac:dyDescent="0.2">
      <c r="K5283" s="88"/>
      <c r="L5283" s="88"/>
    </row>
    <row r="5284" spans="11:12" ht="17.25" customHeight="1" x14ac:dyDescent="0.2">
      <c r="K5284" s="88"/>
      <c r="L5284" s="88"/>
    </row>
    <row r="5285" spans="11:12" ht="17.25" customHeight="1" x14ac:dyDescent="0.2">
      <c r="K5285" s="88"/>
      <c r="L5285" s="88"/>
    </row>
    <row r="5286" spans="11:12" ht="17.25" customHeight="1" x14ac:dyDescent="0.2">
      <c r="K5286" s="88"/>
      <c r="L5286" s="88"/>
    </row>
    <row r="5287" spans="11:12" ht="17.25" customHeight="1" x14ac:dyDescent="0.2">
      <c r="K5287" s="88"/>
      <c r="L5287" s="88"/>
    </row>
    <row r="5288" spans="11:12" ht="17.25" customHeight="1" x14ac:dyDescent="0.2">
      <c r="K5288" s="88"/>
      <c r="L5288" s="88"/>
    </row>
    <row r="5289" spans="11:12" ht="17.25" customHeight="1" x14ac:dyDescent="0.2">
      <c r="K5289" s="88"/>
      <c r="L5289" s="88"/>
    </row>
    <row r="5290" spans="11:12" ht="17.25" customHeight="1" x14ac:dyDescent="0.2">
      <c r="K5290" s="88"/>
      <c r="L5290" s="88"/>
    </row>
    <row r="5291" spans="11:12" ht="17.25" customHeight="1" x14ac:dyDescent="0.2">
      <c r="K5291" s="88"/>
      <c r="L5291" s="88"/>
    </row>
    <row r="5292" spans="11:12" ht="17.25" customHeight="1" x14ac:dyDescent="0.2">
      <c r="K5292" s="88"/>
      <c r="L5292" s="88"/>
    </row>
    <row r="5293" spans="11:12" ht="17.25" customHeight="1" x14ac:dyDescent="0.2">
      <c r="K5293" s="88"/>
      <c r="L5293" s="88"/>
    </row>
    <row r="5294" spans="11:12" ht="17.25" customHeight="1" x14ac:dyDescent="0.2">
      <c r="K5294" s="88"/>
      <c r="L5294" s="88"/>
    </row>
    <row r="5295" spans="11:12" ht="17.25" customHeight="1" x14ac:dyDescent="0.2">
      <c r="K5295" s="88"/>
      <c r="L5295" s="88"/>
    </row>
    <row r="5296" spans="11:12" ht="17.25" customHeight="1" x14ac:dyDescent="0.2">
      <c r="K5296" s="88"/>
      <c r="L5296" s="88"/>
    </row>
    <row r="5297" spans="11:12" ht="17.25" customHeight="1" x14ac:dyDescent="0.2">
      <c r="K5297" s="88"/>
      <c r="L5297" s="88"/>
    </row>
    <row r="5298" spans="11:12" ht="17.25" customHeight="1" x14ac:dyDescent="0.2">
      <c r="K5298" s="88"/>
      <c r="L5298" s="88"/>
    </row>
    <row r="5299" spans="11:12" ht="17.25" customHeight="1" x14ac:dyDescent="0.2">
      <c r="K5299" s="88"/>
      <c r="L5299" s="88"/>
    </row>
    <row r="5300" spans="11:12" ht="17.25" customHeight="1" x14ac:dyDescent="0.2">
      <c r="K5300" s="88"/>
      <c r="L5300" s="88"/>
    </row>
    <row r="5301" spans="11:12" ht="17.25" customHeight="1" x14ac:dyDescent="0.2">
      <c r="K5301" s="88"/>
      <c r="L5301" s="88"/>
    </row>
    <row r="5302" spans="11:12" ht="17.25" customHeight="1" x14ac:dyDescent="0.2">
      <c r="K5302" s="88"/>
      <c r="L5302" s="88"/>
    </row>
    <row r="5303" spans="11:12" ht="17.25" customHeight="1" x14ac:dyDescent="0.2">
      <c r="K5303" s="88"/>
      <c r="L5303" s="88"/>
    </row>
    <row r="5304" spans="11:12" ht="17.25" customHeight="1" x14ac:dyDescent="0.2">
      <c r="K5304" s="88"/>
      <c r="L5304" s="88"/>
    </row>
    <row r="5305" spans="11:12" ht="17.25" customHeight="1" x14ac:dyDescent="0.2">
      <c r="K5305" s="88"/>
      <c r="L5305" s="88"/>
    </row>
    <row r="5306" spans="11:12" ht="17.25" customHeight="1" x14ac:dyDescent="0.2">
      <c r="K5306" s="88"/>
      <c r="L5306" s="88"/>
    </row>
    <row r="5307" spans="11:12" ht="17.25" customHeight="1" x14ac:dyDescent="0.2">
      <c r="K5307" s="88"/>
      <c r="L5307" s="88"/>
    </row>
    <row r="5308" spans="11:12" ht="17.25" customHeight="1" x14ac:dyDescent="0.2">
      <c r="K5308" s="88"/>
      <c r="L5308" s="88"/>
    </row>
    <row r="5309" spans="11:12" ht="17.25" customHeight="1" x14ac:dyDescent="0.2">
      <c r="K5309" s="88"/>
      <c r="L5309" s="88"/>
    </row>
    <row r="5310" spans="11:12" ht="17.25" customHeight="1" x14ac:dyDescent="0.2">
      <c r="K5310" s="88"/>
      <c r="L5310" s="88"/>
    </row>
    <row r="5311" spans="11:12" ht="17.25" customHeight="1" x14ac:dyDescent="0.2">
      <c r="K5311" s="88"/>
      <c r="L5311" s="88"/>
    </row>
    <row r="5312" spans="11:12" ht="17.25" customHeight="1" x14ac:dyDescent="0.2">
      <c r="K5312" s="88"/>
      <c r="L5312" s="88"/>
    </row>
    <row r="5313" spans="11:12" ht="17.25" customHeight="1" x14ac:dyDescent="0.2">
      <c r="K5313" s="88"/>
      <c r="L5313" s="88"/>
    </row>
    <row r="5314" spans="11:12" ht="17.25" customHeight="1" x14ac:dyDescent="0.2">
      <c r="K5314" s="88"/>
      <c r="L5314" s="88"/>
    </row>
    <row r="5315" spans="11:12" ht="17.25" customHeight="1" x14ac:dyDescent="0.2">
      <c r="K5315" s="88"/>
      <c r="L5315" s="88"/>
    </row>
    <row r="5316" spans="11:12" ht="17.25" customHeight="1" x14ac:dyDescent="0.2">
      <c r="K5316" s="88"/>
      <c r="L5316" s="88"/>
    </row>
    <row r="5317" spans="11:12" ht="17.25" customHeight="1" x14ac:dyDescent="0.2">
      <c r="K5317" s="88"/>
      <c r="L5317" s="88"/>
    </row>
    <row r="5318" spans="11:12" ht="17.25" customHeight="1" x14ac:dyDescent="0.2">
      <c r="K5318" s="88"/>
      <c r="L5318" s="88"/>
    </row>
    <row r="5319" spans="11:12" ht="17.25" customHeight="1" x14ac:dyDescent="0.2">
      <c r="K5319" s="88"/>
      <c r="L5319" s="88"/>
    </row>
    <row r="5320" spans="11:12" ht="17.25" customHeight="1" x14ac:dyDescent="0.2">
      <c r="K5320" s="88"/>
      <c r="L5320" s="88"/>
    </row>
    <row r="5321" spans="11:12" ht="17.25" customHeight="1" x14ac:dyDescent="0.2">
      <c r="K5321" s="88"/>
      <c r="L5321" s="88"/>
    </row>
    <row r="5322" spans="11:12" ht="17.25" customHeight="1" x14ac:dyDescent="0.2">
      <c r="K5322" s="88"/>
      <c r="L5322" s="88"/>
    </row>
    <row r="5323" spans="11:12" ht="17.25" customHeight="1" x14ac:dyDescent="0.2">
      <c r="K5323" s="88"/>
      <c r="L5323" s="88"/>
    </row>
    <row r="5324" spans="11:12" ht="17.25" customHeight="1" x14ac:dyDescent="0.2">
      <c r="K5324" s="88"/>
      <c r="L5324" s="88"/>
    </row>
    <row r="5325" spans="11:12" ht="17.25" customHeight="1" x14ac:dyDescent="0.2">
      <c r="K5325" s="88"/>
      <c r="L5325" s="88"/>
    </row>
    <row r="5326" spans="11:12" ht="17.25" customHeight="1" x14ac:dyDescent="0.2">
      <c r="K5326" s="88"/>
      <c r="L5326" s="88"/>
    </row>
    <row r="5327" spans="11:12" ht="17.25" customHeight="1" x14ac:dyDescent="0.2">
      <c r="K5327" s="88"/>
      <c r="L5327" s="88"/>
    </row>
    <row r="5328" spans="11:12" ht="17.25" customHeight="1" x14ac:dyDescent="0.2">
      <c r="K5328" s="88"/>
      <c r="L5328" s="88"/>
    </row>
    <row r="5329" spans="11:12" ht="17.25" customHeight="1" x14ac:dyDescent="0.2">
      <c r="K5329" s="88"/>
      <c r="L5329" s="88"/>
    </row>
    <row r="5330" spans="11:12" ht="17.25" customHeight="1" x14ac:dyDescent="0.2">
      <c r="K5330" s="88"/>
      <c r="L5330" s="88"/>
    </row>
    <row r="5331" spans="11:12" ht="17.25" customHeight="1" x14ac:dyDescent="0.2">
      <c r="K5331" s="88"/>
      <c r="L5331" s="88"/>
    </row>
    <row r="5332" spans="11:12" ht="17.25" customHeight="1" x14ac:dyDescent="0.2">
      <c r="K5332" s="88"/>
      <c r="L5332" s="88"/>
    </row>
    <row r="5333" spans="11:12" ht="17.25" customHeight="1" x14ac:dyDescent="0.2">
      <c r="K5333" s="88"/>
      <c r="L5333" s="88"/>
    </row>
    <row r="5334" spans="11:12" ht="17.25" customHeight="1" x14ac:dyDescent="0.2">
      <c r="K5334" s="88"/>
      <c r="L5334" s="88"/>
    </row>
    <row r="5335" spans="11:12" ht="17.25" customHeight="1" x14ac:dyDescent="0.2">
      <c r="K5335" s="88"/>
      <c r="L5335" s="88"/>
    </row>
    <row r="5336" spans="11:12" ht="17.25" customHeight="1" x14ac:dyDescent="0.2">
      <c r="K5336" s="88"/>
      <c r="L5336" s="88"/>
    </row>
    <row r="5337" spans="11:12" ht="17.25" customHeight="1" x14ac:dyDescent="0.2">
      <c r="K5337" s="88"/>
      <c r="L5337" s="88"/>
    </row>
    <row r="5338" spans="11:12" ht="17.25" customHeight="1" x14ac:dyDescent="0.2">
      <c r="K5338" s="88"/>
      <c r="L5338" s="88"/>
    </row>
    <row r="5339" spans="11:12" ht="17.25" customHeight="1" x14ac:dyDescent="0.2">
      <c r="K5339" s="88"/>
      <c r="L5339" s="88"/>
    </row>
    <row r="5340" spans="11:12" ht="17.25" customHeight="1" x14ac:dyDescent="0.2">
      <c r="K5340" s="88"/>
      <c r="L5340" s="88"/>
    </row>
    <row r="5341" spans="11:12" ht="17.25" customHeight="1" x14ac:dyDescent="0.2">
      <c r="K5341" s="88"/>
      <c r="L5341" s="88"/>
    </row>
    <row r="5342" spans="11:12" ht="17.25" customHeight="1" x14ac:dyDescent="0.2">
      <c r="K5342" s="88"/>
      <c r="L5342" s="88"/>
    </row>
    <row r="5343" spans="11:12" ht="17.25" customHeight="1" x14ac:dyDescent="0.2">
      <c r="K5343" s="88"/>
      <c r="L5343" s="88"/>
    </row>
    <row r="5344" spans="11:12" ht="17.25" customHeight="1" x14ac:dyDescent="0.2">
      <c r="K5344" s="88"/>
      <c r="L5344" s="88"/>
    </row>
    <row r="5345" spans="11:12" ht="17.25" customHeight="1" x14ac:dyDescent="0.2">
      <c r="K5345" s="88"/>
      <c r="L5345" s="88"/>
    </row>
    <row r="5346" spans="11:12" ht="17.25" customHeight="1" x14ac:dyDescent="0.2">
      <c r="K5346" s="88"/>
      <c r="L5346" s="88"/>
    </row>
    <row r="5347" spans="11:12" ht="17.25" customHeight="1" x14ac:dyDescent="0.2">
      <c r="K5347" s="88"/>
      <c r="L5347" s="88"/>
    </row>
    <row r="5348" spans="11:12" ht="17.25" customHeight="1" x14ac:dyDescent="0.2">
      <c r="K5348" s="88"/>
      <c r="L5348" s="88"/>
    </row>
    <row r="5349" spans="11:12" ht="17.25" customHeight="1" x14ac:dyDescent="0.2">
      <c r="K5349" s="88"/>
      <c r="L5349" s="88"/>
    </row>
    <row r="5350" spans="11:12" ht="17.25" customHeight="1" x14ac:dyDescent="0.2">
      <c r="K5350" s="88"/>
      <c r="L5350" s="88"/>
    </row>
    <row r="5351" spans="11:12" ht="17.25" customHeight="1" x14ac:dyDescent="0.2">
      <c r="K5351" s="88"/>
      <c r="L5351" s="88"/>
    </row>
    <row r="5352" spans="11:12" ht="17.25" customHeight="1" x14ac:dyDescent="0.2">
      <c r="K5352" s="88"/>
      <c r="L5352" s="88"/>
    </row>
    <row r="5353" spans="11:12" ht="17.25" customHeight="1" x14ac:dyDescent="0.2">
      <c r="K5353" s="88"/>
      <c r="L5353" s="88"/>
    </row>
    <row r="5354" spans="11:12" ht="17.25" customHeight="1" x14ac:dyDescent="0.2">
      <c r="K5354" s="88"/>
      <c r="L5354" s="88"/>
    </row>
    <row r="5355" spans="11:12" ht="17.25" customHeight="1" x14ac:dyDescent="0.2">
      <c r="K5355" s="88"/>
      <c r="L5355" s="88"/>
    </row>
    <row r="5356" spans="11:12" ht="17.25" customHeight="1" x14ac:dyDescent="0.2">
      <c r="K5356" s="88"/>
      <c r="L5356" s="88"/>
    </row>
    <row r="5357" spans="11:12" ht="17.25" customHeight="1" x14ac:dyDescent="0.2">
      <c r="K5357" s="88"/>
      <c r="L5357" s="88"/>
    </row>
    <row r="5358" spans="11:12" ht="17.25" customHeight="1" x14ac:dyDescent="0.2">
      <c r="K5358" s="88"/>
      <c r="L5358" s="88"/>
    </row>
    <row r="5359" spans="11:12" ht="17.25" customHeight="1" x14ac:dyDescent="0.2">
      <c r="K5359" s="88"/>
      <c r="L5359" s="88"/>
    </row>
    <row r="5360" spans="11:12" ht="17.25" customHeight="1" x14ac:dyDescent="0.2">
      <c r="K5360" s="88"/>
      <c r="L5360" s="88"/>
    </row>
    <row r="5361" spans="11:12" ht="17.25" customHeight="1" x14ac:dyDescent="0.2">
      <c r="K5361" s="88"/>
      <c r="L5361" s="88"/>
    </row>
    <row r="5362" spans="11:12" ht="17.25" customHeight="1" x14ac:dyDescent="0.2">
      <c r="K5362" s="88"/>
      <c r="L5362" s="88"/>
    </row>
    <row r="5363" spans="11:12" ht="17.25" customHeight="1" x14ac:dyDescent="0.2">
      <c r="K5363" s="88"/>
      <c r="L5363" s="88"/>
    </row>
    <row r="5364" spans="11:12" ht="17.25" customHeight="1" x14ac:dyDescent="0.2">
      <c r="K5364" s="88"/>
      <c r="L5364" s="88"/>
    </row>
    <row r="5365" spans="11:12" ht="17.25" customHeight="1" x14ac:dyDescent="0.2">
      <c r="K5365" s="88"/>
      <c r="L5365" s="88"/>
    </row>
    <row r="5366" spans="11:12" ht="17.25" customHeight="1" x14ac:dyDescent="0.2">
      <c r="K5366" s="88"/>
      <c r="L5366" s="88"/>
    </row>
    <row r="5367" spans="11:12" ht="17.25" customHeight="1" x14ac:dyDescent="0.2">
      <c r="K5367" s="88"/>
      <c r="L5367" s="88"/>
    </row>
    <row r="5368" spans="11:12" ht="17.25" customHeight="1" x14ac:dyDescent="0.2">
      <c r="K5368" s="88"/>
      <c r="L5368" s="88"/>
    </row>
    <row r="5369" spans="11:12" ht="17.25" customHeight="1" x14ac:dyDescent="0.2">
      <c r="K5369" s="88"/>
      <c r="L5369" s="88"/>
    </row>
    <row r="5370" spans="11:12" ht="17.25" customHeight="1" x14ac:dyDescent="0.2">
      <c r="K5370" s="88"/>
      <c r="L5370" s="88"/>
    </row>
    <row r="5371" spans="11:12" ht="17.25" customHeight="1" x14ac:dyDescent="0.2">
      <c r="K5371" s="88"/>
      <c r="L5371" s="88"/>
    </row>
    <row r="5372" spans="11:12" ht="17.25" customHeight="1" x14ac:dyDescent="0.2">
      <c r="K5372" s="88"/>
      <c r="L5372" s="88"/>
    </row>
    <row r="5373" spans="11:12" ht="17.25" customHeight="1" x14ac:dyDescent="0.2">
      <c r="K5373" s="88"/>
      <c r="L5373" s="88"/>
    </row>
    <row r="5374" spans="11:12" ht="17.25" customHeight="1" x14ac:dyDescent="0.2">
      <c r="K5374" s="88"/>
      <c r="L5374" s="88"/>
    </row>
    <row r="5375" spans="11:12" ht="17.25" customHeight="1" x14ac:dyDescent="0.2">
      <c r="K5375" s="88"/>
      <c r="L5375" s="88"/>
    </row>
    <row r="5376" spans="11:12" ht="17.25" customHeight="1" x14ac:dyDescent="0.2">
      <c r="K5376" s="88"/>
      <c r="L5376" s="88"/>
    </row>
    <row r="5377" spans="11:12" ht="17.25" customHeight="1" x14ac:dyDescent="0.2">
      <c r="K5377" s="88"/>
      <c r="L5377" s="88"/>
    </row>
    <row r="5378" spans="11:12" ht="17.25" customHeight="1" x14ac:dyDescent="0.2">
      <c r="K5378" s="88"/>
      <c r="L5378" s="88"/>
    </row>
    <row r="5379" spans="11:12" ht="17.25" customHeight="1" x14ac:dyDescent="0.2">
      <c r="K5379" s="88"/>
      <c r="L5379" s="88"/>
    </row>
    <row r="5380" spans="11:12" ht="17.25" customHeight="1" x14ac:dyDescent="0.2">
      <c r="K5380" s="88"/>
      <c r="L5380" s="88"/>
    </row>
    <row r="5381" spans="11:12" ht="17.25" customHeight="1" x14ac:dyDescent="0.2">
      <c r="K5381" s="88"/>
      <c r="L5381" s="88"/>
    </row>
    <row r="5382" spans="11:12" ht="17.25" customHeight="1" x14ac:dyDescent="0.2">
      <c r="K5382" s="88"/>
      <c r="L5382" s="88"/>
    </row>
    <row r="5383" spans="11:12" ht="17.25" customHeight="1" x14ac:dyDescent="0.2">
      <c r="K5383" s="88"/>
      <c r="L5383" s="88"/>
    </row>
    <row r="5384" spans="11:12" ht="17.25" customHeight="1" x14ac:dyDescent="0.2">
      <c r="K5384" s="88"/>
      <c r="L5384" s="88"/>
    </row>
    <row r="5385" spans="11:12" ht="17.25" customHeight="1" x14ac:dyDescent="0.2">
      <c r="K5385" s="88"/>
      <c r="L5385" s="88"/>
    </row>
    <row r="5386" spans="11:12" ht="17.25" customHeight="1" x14ac:dyDescent="0.2">
      <c r="K5386" s="88"/>
      <c r="L5386" s="88"/>
    </row>
    <row r="5387" spans="11:12" ht="17.25" customHeight="1" x14ac:dyDescent="0.2">
      <c r="K5387" s="88"/>
      <c r="L5387" s="88"/>
    </row>
    <row r="5388" spans="11:12" ht="17.25" customHeight="1" x14ac:dyDescent="0.2">
      <c r="K5388" s="88"/>
      <c r="L5388" s="88"/>
    </row>
    <row r="5389" spans="11:12" ht="17.25" customHeight="1" x14ac:dyDescent="0.2">
      <c r="K5389" s="88"/>
      <c r="L5389" s="88"/>
    </row>
    <row r="5390" spans="11:12" ht="17.25" customHeight="1" x14ac:dyDescent="0.2">
      <c r="K5390" s="88"/>
      <c r="L5390" s="88"/>
    </row>
    <row r="5391" spans="11:12" ht="17.25" customHeight="1" x14ac:dyDescent="0.2">
      <c r="K5391" s="88"/>
      <c r="L5391" s="88"/>
    </row>
    <row r="5392" spans="11:12" ht="17.25" customHeight="1" x14ac:dyDescent="0.2">
      <c r="K5392" s="88"/>
      <c r="L5392" s="88"/>
    </row>
    <row r="5393" spans="11:12" ht="17.25" customHeight="1" x14ac:dyDescent="0.2">
      <c r="K5393" s="88"/>
      <c r="L5393" s="88"/>
    </row>
    <row r="5394" spans="11:12" ht="17.25" customHeight="1" x14ac:dyDescent="0.2">
      <c r="K5394" s="88"/>
      <c r="L5394" s="88"/>
    </row>
    <row r="5395" spans="11:12" ht="17.25" customHeight="1" x14ac:dyDescent="0.2">
      <c r="K5395" s="88"/>
      <c r="L5395" s="88"/>
    </row>
    <row r="5396" spans="11:12" ht="17.25" customHeight="1" x14ac:dyDescent="0.2">
      <c r="K5396" s="88"/>
      <c r="L5396" s="88"/>
    </row>
    <row r="5397" spans="11:12" ht="17.25" customHeight="1" x14ac:dyDescent="0.2">
      <c r="K5397" s="88"/>
      <c r="L5397" s="88"/>
    </row>
    <row r="5398" spans="11:12" ht="17.25" customHeight="1" x14ac:dyDescent="0.2">
      <c r="K5398" s="88"/>
      <c r="L5398" s="88"/>
    </row>
    <row r="5399" spans="11:12" ht="17.25" customHeight="1" x14ac:dyDescent="0.2">
      <c r="K5399" s="88"/>
      <c r="L5399" s="88"/>
    </row>
    <row r="5400" spans="11:12" ht="17.25" customHeight="1" x14ac:dyDescent="0.2">
      <c r="K5400" s="88"/>
      <c r="L5400" s="88"/>
    </row>
    <row r="5401" spans="11:12" ht="17.25" customHeight="1" x14ac:dyDescent="0.2">
      <c r="K5401" s="88"/>
      <c r="L5401" s="88"/>
    </row>
    <row r="5402" spans="11:12" ht="17.25" customHeight="1" x14ac:dyDescent="0.2">
      <c r="K5402" s="88"/>
      <c r="L5402" s="88"/>
    </row>
    <row r="5403" spans="11:12" ht="17.25" customHeight="1" x14ac:dyDescent="0.2">
      <c r="K5403" s="88"/>
      <c r="L5403" s="88"/>
    </row>
    <row r="5404" spans="11:12" ht="17.25" customHeight="1" x14ac:dyDescent="0.2">
      <c r="K5404" s="88"/>
      <c r="L5404" s="88"/>
    </row>
    <row r="5405" spans="11:12" ht="17.25" customHeight="1" x14ac:dyDescent="0.2">
      <c r="K5405" s="88"/>
      <c r="L5405" s="88"/>
    </row>
    <row r="5406" spans="11:12" ht="17.25" customHeight="1" x14ac:dyDescent="0.2">
      <c r="K5406" s="88"/>
      <c r="L5406" s="88"/>
    </row>
    <row r="5407" spans="11:12" ht="17.25" customHeight="1" x14ac:dyDescent="0.2">
      <c r="K5407" s="88"/>
      <c r="L5407" s="88"/>
    </row>
    <row r="5408" spans="11:12" ht="17.25" customHeight="1" x14ac:dyDescent="0.2">
      <c r="K5408" s="88"/>
      <c r="L5408" s="88"/>
    </row>
    <row r="5409" spans="11:12" ht="17.25" customHeight="1" x14ac:dyDescent="0.2">
      <c r="K5409" s="88"/>
      <c r="L5409" s="88"/>
    </row>
    <row r="5410" spans="11:12" ht="17.25" customHeight="1" x14ac:dyDescent="0.2">
      <c r="K5410" s="88"/>
      <c r="L5410" s="88"/>
    </row>
    <row r="5411" spans="11:12" ht="17.25" customHeight="1" x14ac:dyDescent="0.2">
      <c r="K5411" s="88"/>
      <c r="L5411" s="88"/>
    </row>
    <row r="5412" spans="11:12" ht="17.25" customHeight="1" x14ac:dyDescent="0.2">
      <c r="K5412" s="88"/>
      <c r="L5412" s="88"/>
    </row>
    <row r="5413" spans="11:12" ht="17.25" customHeight="1" x14ac:dyDescent="0.2">
      <c r="K5413" s="88"/>
      <c r="L5413" s="88"/>
    </row>
    <row r="5414" spans="11:12" ht="17.25" customHeight="1" x14ac:dyDescent="0.2">
      <c r="K5414" s="88"/>
      <c r="L5414" s="88"/>
    </row>
    <row r="5415" spans="11:12" ht="17.25" customHeight="1" x14ac:dyDescent="0.2">
      <c r="K5415" s="88"/>
      <c r="L5415" s="88"/>
    </row>
    <row r="5416" spans="11:12" ht="17.25" customHeight="1" x14ac:dyDescent="0.2">
      <c r="K5416" s="88"/>
      <c r="L5416" s="88"/>
    </row>
    <row r="5417" spans="11:12" ht="17.25" customHeight="1" x14ac:dyDescent="0.2">
      <c r="K5417" s="88"/>
      <c r="L5417" s="88"/>
    </row>
    <row r="5418" spans="11:12" ht="17.25" customHeight="1" x14ac:dyDescent="0.2">
      <c r="K5418" s="88"/>
      <c r="L5418" s="88"/>
    </row>
    <row r="5419" spans="11:12" ht="17.25" customHeight="1" x14ac:dyDescent="0.2">
      <c r="K5419" s="88"/>
      <c r="L5419" s="88"/>
    </row>
    <row r="5420" spans="11:12" ht="17.25" customHeight="1" x14ac:dyDescent="0.2">
      <c r="K5420" s="88"/>
      <c r="L5420" s="88"/>
    </row>
    <row r="5421" spans="11:12" ht="17.25" customHeight="1" x14ac:dyDescent="0.2">
      <c r="K5421" s="88"/>
      <c r="L5421" s="88"/>
    </row>
    <row r="5422" spans="11:12" ht="17.25" customHeight="1" x14ac:dyDescent="0.2">
      <c r="K5422" s="88"/>
      <c r="L5422" s="88"/>
    </row>
    <row r="5423" spans="11:12" ht="17.25" customHeight="1" x14ac:dyDescent="0.2">
      <c r="K5423" s="88"/>
      <c r="L5423" s="88"/>
    </row>
    <row r="5424" spans="11:12" ht="17.25" customHeight="1" x14ac:dyDescent="0.2">
      <c r="K5424" s="88"/>
      <c r="L5424" s="88"/>
    </row>
    <row r="5425" spans="11:12" ht="17.25" customHeight="1" x14ac:dyDescent="0.2">
      <c r="K5425" s="88"/>
      <c r="L5425" s="88"/>
    </row>
    <row r="5426" spans="11:12" ht="17.25" customHeight="1" x14ac:dyDescent="0.2">
      <c r="K5426" s="88"/>
      <c r="L5426" s="88"/>
    </row>
    <row r="5427" spans="11:12" ht="17.25" customHeight="1" x14ac:dyDescent="0.2">
      <c r="K5427" s="88"/>
      <c r="L5427" s="88"/>
    </row>
    <row r="5428" spans="11:12" ht="17.25" customHeight="1" x14ac:dyDescent="0.2">
      <c r="K5428" s="88"/>
      <c r="L5428" s="88"/>
    </row>
    <row r="5429" spans="11:12" ht="17.25" customHeight="1" x14ac:dyDescent="0.2">
      <c r="K5429" s="88"/>
      <c r="L5429" s="88"/>
    </row>
    <row r="5430" spans="11:12" ht="17.25" customHeight="1" x14ac:dyDescent="0.2">
      <c r="K5430" s="88"/>
      <c r="L5430" s="88"/>
    </row>
    <row r="5431" spans="11:12" ht="17.25" customHeight="1" x14ac:dyDescent="0.2">
      <c r="K5431" s="88"/>
      <c r="L5431" s="88"/>
    </row>
    <row r="5432" spans="11:12" ht="17.25" customHeight="1" x14ac:dyDescent="0.2">
      <c r="K5432" s="88"/>
      <c r="L5432" s="88"/>
    </row>
    <row r="5433" spans="11:12" ht="17.25" customHeight="1" x14ac:dyDescent="0.2">
      <c r="K5433" s="88"/>
      <c r="L5433" s="88"/>
    </row>
    <row r="5434" spans="11:12" ht="17.25" customHeight="1" x14ac:dyDescent="0.2">
      <c r="K5434" s="88"/>
      <c r="L5434" s="88"/>
    </row>
    <row r="5435" spans="11:12" ht="17.25" customHeight="1" x14ac:dyDescent="0.2">
      <c r="K5435" s="88"/>
      <c r="L5435" s="88"/>
    </row>
    <row r="5436" spans="11:12" ht="17.25" customHeight="1" x14ac:dyDescent="0.2">
      <c r="K5436" s="88"/>
      <c r="L5436" s="88"/>
    </row>
    <row r="5437" spans="11:12" ht="17.25" customHeight="1" x14ac:dyDescent="0.2">
      <c r="K5437" s="88"/>
      <c r="L5437" s="88"/>
    </row>
    <row r="5438" spans="11:12" ht="17.25" customHeight="1" x14ac:dyDescent="0.2">
      <c r="K5438" s="88"/>
      <c r="L5438" s="88"/>
    </row>
    <row r="5439" spans="11:12" ht="17.25" customHeight="1" x14ac:dyDescent="0.2">
      <c r="K5439" s="88"/>
      <c r="L5439" s="88"/>
    </row>
    <row r="5440" spans="11:12" ht="17.25" customHeight="1" x14ac:dyDescent="0.2">
      <c r="K5440" s="88"/>
      <c r="L5440" s="88"/>
    </row>
    <row r="5441" spans="11:12" ht="17.25" customHeight="1" x14ac:dyDescent="0.2">
      <c r="K5441" s="88"/>
      <c r="L5441" s="88"/>
    </row>
    <row r="5442" spans="11:12" ht="17.25" customHeight="1" x14ac:dyDescent="0.2">
      <c r="K5442" s="88"/>
      <c r="L5442" s="88"/>
    </row>
    <row r="5443" spans="11:12" ht="17.25" customHeight="1" x14ac:dyDescent="0.2">
      <c r="K5443" s="88"/>
      <c r="L5443" s="88"/>
    </row>
    <row r="5444" spans="11:12" ht="17.25" customHeight="1" x14ac:dyDescent="0.2">
      <c r="K5444" s="88"/>
      <c r="L5444" s="88"/>
    </row>
    <row r="5445" spans="11:12" ht="17.25" customHeight="1" x14ac:dyDescent="0.2">
      <c r="K5445" s="88"/>
      <c r="L5445" s="88"/>
    </row>
    <row r="5446" spans="11:12" ht="17.25" customHeight="1" x14ac:dyDescent="0.2">
      <c r="K5446" s="88"/>
      <c r="L5446" s="88"/>
    </row>
    <row r="5447" spans="11:12" ht="17.25" customHeight="1" x14ac:dyDescent="0.2">
      <c r="K5447" s="88"/>
      <c r="L5447" s="88"/>
    </row>
    <row r="5448" spans="11:12" ht="17.25" customHeight="1" x14ac:dyDescent="0.2">
      <c r="K5448" s="88"/>
      <c r="L5448" s="88"/>
    </row>
    <row r="5449" spans="11:12" ht="17.25" customHeight="1" x14ac:dyDescent="0.2">
      <c r="K5449" s="88"/>
      <c r="L5449" s="88"/>
    </row>
    <row r="5450" spans="11:12" ht="17.25" customHeight="1" x14ac:dyDescent="0.2">
      <c r="K5450" s="88"/>
      <c r="L5450" s="88"/>
    </row>
    <row r="5451" spans="11:12" ht="17.25" customHeight="1" x14ac:dyDescent="0.2">
      <c r="K5451" s="88"/>
      <c r="L5451" s="88"/>
    </row>
    <row r="5452" spans="11:12" ht="17.25" customHeight="1" x14ac:dyDescent="0.2">
      <c r="K5452" s="88"/>
      <c r="L5452" s="88"/>
    </row>
    <row r="5453" spans="11:12" ht="17.25" customHeight="1" x14ac:dyDescent="0.2">
      <c r="K5453" s="88"/>
      <c r="L5453" s="88"/>
    </row>
    <row r="5454" spans="11:12" ht="17.25" customHeight="1" x14ac:dyDescent="0.2">
      <c r="K5454" s="88"/>
      <c r="L5454" s="88"/>
    </row>
    <row r="5455" spans="11:12" ht="17.25" customHeight="1" x14ac:dyDescent="0.2">
      <c r="K5455" s="88"/>
      <c r="L5455" s="88"/>
    </row>
    <row r="5456" spans="11:12" ht="17.25" customHeight="1" x14ac:dyDescent="0.2">
      <c r="K5456" s="88"/>
      <c r="L5456" s="88"/>
    </row>
    <row r="5457" spans="11:12" ht="17.25" customHeight="1" x14ac:dyDescent="0.2">
      <c r="K5457" s="88"/>
      <c r="L5457" s="88"/>
    </row>
    <row r="5458" spans="11:12" ht="17.25" customHeight="1" x14ac:dyDescent="0.2">
      <c r="K5458" s="88"/>
      <c r="L5458" s="88"/>
    </row>
    <row r="5459" spans="11:12" ht="17.25" customHeight="1" x14ac:dyDescent="0.2">
      <c r="K5459" s="88"/>
      <c r="L5459" s="88"/>
    </row>
    <row r="5460" spans="11:12" ht="17.25" customHeight="1" x14ac:dyDescent="0.2">
      <c r="K5460" s="88"/>
      <c r="L5460" s="88"/>
    </row>
    <row r="5461" spans="11:12" ht="17.25" customHeight="1" x14ac:dyDescent="0.2">
      <c r="K5461" s="88"/>
      <c r="L5461" s="88"/>
    </row>
    <row r="5462" spans="11:12" ht="17.25" customHeight="1" x14ac:dyDescent="0.2">
      <c r="K5462" s="88"/>
      <c r="L5462" s="88"/>
    </row>
    <row r="5463" spans="11:12" ht="17.25" customHeight="1" x14ac:dyDescent="0.2">
      <c r="K5463" s="88"/>
      <c r="L5463" s="88"/>
    </row>
    <row r="5464" spans="11:12" ht="17.25" customHeight="1" x14ac:dyDescent="0.2">
      <c r="K5464" s="88"/>
      <c r="L5464" s="88"/>
    </row>
    <row r="5465" spans="11:12" ht="17.25" customHeight="1" x14ac:dyDescent="0.2">
      <c r="K5465" s="88"/>
      <c r="L5465" s="88"/>
    </row>
    <row r="5466" spans="11:12" ht="17.25" customHeight="1" x14ac:dyDescent="0.2">
      <c r="K5466" s="88"/>
      <c r="L5466" s="88"/>
    </row>
    <row r="5467" spans="11:12" ht="17.25" customHeight="1" x14ac:dyDescent="0.2">
      <c r="K5467" s="88"/>
      <c r="L5467" s="88"/>
    </row>
    <row r="5468" spans="11:12" ht="17.25" customHeight="1" x14ac:dyDescent="0.2">
      <c r="K5468" s="88"/>
      <c r="L5468" s="88"/>
    </row>
    <row r="5469" spans="11:12" ht="17.25" customHeight="1" x14ac:dyDescent="0.2">
      <c r="K5469" s="88"/>
      <c r="L5469" s="88"/>
    </row>
    <row r="5470" spans="11:12" ht="17.25" customHeight="1" x14ac:dyDescent="0.2">
      <c r="K5470" s="88"/>
      <c r="L5470" s="88"/>
    </row>
    <row r="5471" spans="11:12" ht="17.25" customHeight="1" x14ac:dyDescent="0.2">
      <c r="K5471" s="88"/>
      <c r="L5471" s="88"/>
    </row>
    <row r="5472" spans="11:12" ht="17.25" customHeight="1" x14ac:dyDescent="0.2">
      <c r="K5472" s="88"/>
      <c r="L5472" s="88"/>
    </row>
    <row r="5473" spans="11:12" ht="17.25" customHeight="1" x14ac:dyDescent="0.2">
      <c r="K5473" s="88"/>
      <c r="L5473" s="88"/>
    </row>
    <row r="5474" spans="11:12" ht="17.25" customHeight="1" x14ac:dyDescent="0.2">
      <c r="K5474" s="88"/>
      <c r="L5474" s="88"/>
    </row>
    <row r="5475" spans="11:12" ht="17.25" customHeight="1" x14ac:dyDescent="0.2">
      <c r="K5475" s="88"/>
      <c r="L5475" s="88"/>
    </row>
    <row r="5476" spans="11:12" ht="17.25" customHeight="1" x14ac:dyDescent="0.2">
      <c r="K5476" s="88"/>
      <c r="L5476" s="88"/>
    </row>
    <row r="5477" spans="11:12" ht="17.25" customHeight="1" x14ac:dyDescent="0.2">
      <c r="K5477" s="88"/>
      <c r="L5477" s="88"/>
    </row>
    <row r="5478" spans="11:12" ht="17.25" customHeight="1" x14ac:dyDescent="0.2">
      <c r="K5478" s="88"/>
      <c r="L5478" s="88"/>
    </row>
    <row r="5479" spans="11:12" ht="17.25" customHeight="1" x14ac:dyDescent="0.2">
      <c r="K5479" s="88"/>
      <c r="L5479" s="88"/>
    </row>
    <row r="5480" spans="11:12" ht="17.25" customHeight="1" x14ac:dyDescent="0.2">
      <c r="K5480" s="88"/>
      <c r="L5480" s="88"/>
    </row>
    <row r="5481" spans="11:12" ht="17.25" customHeight="1" x14ac:dyDescent="0.2">
      <c r="K5481" s="88"/>
      <c r="L5481" s="88"/>
    </row>
    <row r="5482" spans="11:12" ht="17.25" customHeight="1" x14ac:dyDescent="0.2">
      <c r="K5482" s="88"/>
      <c r="L5482" s="88"/>
    </row>
    <row r="5483" spans="11:12" ht="17.25" customHeight="1" x14ac:dyDescent="0.2">
      <c r="K5483" s="88"/>
      <c r="L5483" s="88"/>
    </row>
    <row r="5484" spans="11:12" ht="17.25" customHeight="1" x14ac:dyDescent="0.2">
      <c r="K5484" s="88"/>
      <c r="L5484" s="88"/>
    </row>
    <row r="5485" spans="11:12" ht="17.25" customHeight="1" x14ac:dyDescent="0.2">
      <c r="K5485" s="88"/>
      <c r="L5485" s="88"/>
    </row>
    <row r="5486" spans="11:12" ht="17.25" customHeight="1" x14ac:dyDescent="0.2">
      <c r="K5486" s="88"/>
      <c r="L5486" s="88"/>
    </row>
    <row r="5487" spans="11:12" ht="17.25" customHeight="1" x14ac:dyDescent="0.2">
      <c r="K5487" s="88"/>
      <c r="L5487" s="88"/>
    </row>
    <row r="5488" spans="11:12" ht="17.25" customHeight="1" x14ac:dyDescent="0.2">
      <c r="K5488" s="88"/>
      <c r="L5488" s="88"/>
    </row>
    <row r="5489" spans="11:12" ht="17.25" customHeight="1" x14ac:dyDescent="0.2">
      <c r="K5489" s="88"/>
      <c r="L5489" s="88"/>
    </row>
    <row r="5490" spans="11:12" ht="17.25" customHeight="1" x14ac:dyDescent="0.2">
      <c r="K5490" s="88"/>
      <c r="L5490" s="88"/>
    </row>
    <row r="5491" spans="11:12" ht="17.25" customHeight="1" x14ac:dyDescent="0.2">
      <c r="K5491" s="88"/>
      <c r="L5491" s="88"/>
    </row>
    <row r="5492" spans="11:12" ht="17.25" customHeight="1" x14ac:dyDescent="0.2">
      <c r="K5492" s="88"/>
      <c r="L5492" s="88"/>
    </row>
    <row r="5493" spans="11:12" ht="17.25" customHeight="1" x14ac:dyDescent="0.2">
      <c r="K5493" s="88"/>
      <c r="L5493" s="88"/>
    </row>
    <row r="5494" spans="11:12" ht="17.25" customHeight="1" x14ac:dyDescent="0.2">
      <c r="K5494" s="88"/>
      <c r="L5494" s="88"/>
    </row>
    <row r="5495" spans="11:12" ht="17.25" customHeight="1" x14ac:dyDescent="0.2">
      <c r="K5495" s="88"/>
      <c r="L5495" s="88"/>
    </row>
    <row r="5496" spans="11:12" ht="17.25" customHeight="1" x14ac:dyDescent="0.2">
      <c r="K5496" s="88"/>
      <c r="L5496" s="88"/>
    </row>
    <row r="5497" spans="11:12" ht="17.25" customHeight="1" x14ac:dyDescent="0.2">
      <c r="K5497" s="88"/>
      <c r="L5497" s="88"/>
    </row>
    <row r="5498" spans="11:12" ht="17.25" customHeight="1" x14ac:dyDescent="0.2">
      <c r="K5498" s="88"/>
      <c r="L5498" s="88"/>
    </row>
    <row r="5499" spans="11:12" ht="17.25" customHeight="1" x14ac:dyDescent="0.2">
      <c r="K5499" s="88"/>
      <c r="L5499" s="88"/>
    </row>
    <row r="5500" spans="11:12" ht="17.25" customHeight="1" x14ac:dyDescent="0.2">
      <c r="K5500" s="88"/>
      <c r="L5500" s="88"/>
    </row>
    <row r="5501" spans="11:12" ht="17.25" customHeight="1" x14ac:dyDescent="0.2">
      <c r="K5501" s="88"/>
      <c r="L5501" s="88"/>
    </row>
    <row r="5502" spans="11:12" ht="17.25" customHeight="1" x14ac:dyDescent="0.2">
      <c r="K5502" s="88"/>
      <c r="L5502" s="88"/>
    </row>
    <row r="5503" spans="11:12" ht="17.25" customHeight="1" x14ac:dyDescent="0.2">
      <c r="K5503" s="88"/>
      <c r="L5503" s="88"/>
    </row>
    <row r="5504" spans="11:12" ht="17.25" customHeight="1" x14ac:dyDescent="0.2">
      <c r="K5504" s="88"/>
      <c r="L5504" s="88"/>
    </row>
    <row r="5505" spans="11:12" ht="17.25" customHeight="1" x14ac:dyDescent="0.2">
      <c r="K5505" s="88"/>
      <c r="L5505" s="88"/>
    </row>
    <row r="5506" spans="11:12" ht="17.25" customHeight="1" x14ac:dyDescent="0.2">
      <c r="K5506" s="88"/>
      <c r="L5506" s="88"/>
    </row>
    <row r="5507" spans="11:12" ht="17.25" customHeight="1" x14ac:dyDescent="0.2">
      <c r="K5507" s="88"/>
      <c r="L5507" s="88"/>
    </row>
    <row r="5508" spans="11:12" ht="17.25" customHeight="1" x14ac:dyDescent="0.2">
      <c r="K5508" s="88"/>
      <c r="L5508" s="88"/>
    </row>
    <row r="5509" spans="11:12" ht="17.25" customHeight="1" x14ac:dyDescent="0.2">
      <c r="K5509" s="88"/>
      <c r="L5509" s="88"/>
    </row>
    <row r="5510" spans="11:12" ht="17.25" customHeight="1" x14ac:dyDescent="0.2">
      <c r="K5510" s="88"/>
      <c r="L5510" s="88"/>
    </row>
    <row r="5511" spans="11:12" ht="17.25" customHeight="1" x14ac:dyDescent="0.2">
      <c r="K5511" s="88"/>
      <c r="L5511" s="88"/>
    </row>
    <row r="5512" spans="11:12" ht="17.25" customHeight="1" x14ac:dyDescent="0.2">
      <c r="K5512" s="88"/>
      <c r="L5512" s="88"/>
    </row>
    <row r="5513" spans="11:12" ht="17.25" customHeight="1" x14ac:dyDescent="0.2">
      <c r="K5513" s="88"/>
      <c r="L5513" s="88"/>
    </row>
    <row r="5514" spans="11:12" ht="17.25" customHeight="1" x14ac:dyDescent="0.2">
      <c r="K5514" s="88"/>
      <c r="L5514" s="88"/>
    </row>
    <row r="5515" spans="11:12" ht="17.25" customHeight="1" x14ac:dyDescent="0.2">
      <c r="K5515" s="88"/>
      <c r="L5515" s="88"/>
    </row>
    <row r="5516" spans="11:12" ht="17.25" customHeight="1" x14ac:dyDescent="0.2">
      <c r="K5516" s="88"/>
      <c r="L5516" s="88"/>
    </row>
    <row r="5517" spans="11:12" ht="17.25" customHeight="1" x14ac:dyDescent="0.2">
      <c r="K5517" s="88"/>
      <c r="L5517" s="88"/>
    </row>
    <row r="5518" spans="11:12" ht="17.25" customHeight="1" x14ac:dyDescent="0.2">
      <c r="K5518" s="88"/>
      <c r="L5518" s="88"/>
    </row>
    <row r="5519" spans="11:12" ht="17.25" customHeight="1" x14ac:dyDescent="0.2">
      <c r="K5519" s="88"/>
      <c r="L5519" s="88"/>
    </row>
    <row r="5520" spans="11:12" ht="17.25" customHeight="1" x14ac:dyDescent="0.2">
      <c r="K5520" s="88"/>
      <c r="L5520" s="88"/>
    </row>
    <row r="5521" spans="11:12" ht="17.25" customHeight="1" x14ac:dyDescent="0.2">
      <c r="K5521" s="88"/>
      <c r="L5521" s="88"/>
    </row>
    <row r="5522" spans="11:12" ht="17.25" customHeight="1" x14ac:dyDescent="0.2">
      <c r="K5522" s="88"/>
      <c r="L5522" s="88"/>
    </row>
    <row r="5523" spans="11:12" ht="17.25" customHeight="1" x14ac:dyDescent="0.2">
      <c r="K5523" s="88"/>
      <c r="L5523" s="88"/>
    </row>
    <row r="5524" spans="11:12" ht="17.25" customHeight="1" x14ac:dyDescent="0.2">
      <c r="K5524" s="88"/>
      <c r="L5524" s="88"/>
    </row>
    <row r="5525" spans="11:12" ht="17.25" customHeight="1" x14ac:dyDescent="0.2">
      <c r="K5525" s="88"/>
      <c r="L5525" s="88"/>
    </row>
    <row r="5526" spans="11:12" ht="17.25" customHeight="1" x14ac:dyDescent="0.2">
      <c r="K5526" s="88"/>
      <c r="L5526" s="88"/>
    </row>
    <row r="5527" spans="11:12" ht="17.25" customHeight="1" x14ac:dyDescent="0.2">
      <c r="K5527" s="88"/>
      <c r="L5527" s="88"/>
    </row>
    <row r="5528" spans="11:12" ht="17.25" customHeight="1" x14ac:dyDescent="0.2">
      <c r="K5528" s="88"/>
      <c r="L5528" s="88"/>
    </row>
    <row r="5529" spans="11:12" ht="17.25" customHeight="1" x14ac:dyDescent="0.2">
      <c r="K5529" s="88"/>
      <c r="L5529" s="88"/>
    </row>
    <row r="5530" spans="11:12" ht="17.25" customHeight="1" x14ac:dyDescent="0.2">
      <c r="K5530" s="88"/>
      <c r="L5530" s="88"/>
    </row>
    <row r="5531" spans="11:12" ht="17.25" customHeight="1" x14ac:dyDescent="0.2">
      <c r="K5531" s="88"/>
      <c r="L5531" s="88"/>
    </row>
    <row r="5532" spans="11:12" ht="17.25" customHeight="1" x14ac:dyDescent="0.2">
      <c r="K5532" s="88"/>
      <c r="L5532" s="88"/>
    </row>
    <row r="5533" spans="11:12" ht="17.25" customHeight="1" x14ac:dyDescent="0.2">
      <c r="K5533" s="88"/>
      <c r="L5533" s="88"/>
    </row>
    <row r="5534" spans="11:12" ht="17.25" customHeight="1" x14ac:dyDescent="0.2">
      <c r="K5534" s="88"/>
      <c r="L5534" s="88"/>
    </row>
    <row r="5535" spans="11:12" ht="17.25" customHeight="1" x14ac:dyDescent="0.2">
      <c r="K5535" s="88"/>
      <c r="L5535" s="88"/>
    </row>
    <row r="5536" spans="11:12" ht="17.25" customHeight="1" x14ac:dyDescent="0.2">
      <c r="K5536" s="88"/>
      <c r="L5536" s="88"/>
    </row>
    <row r="5537" spans="11:12" ht="17.25" customHeight="1" x14ac:dyDescent="0.2">
      <c r="K5537" s="88"/>
      <c r="L5537" s="88"/>
    </row>
    <row r="5538" spans="11:12" ht="17.25" customHeight="1" x14ac:dyDescent="0.2">
      <c r="K5538" s="88"/>
      <c r="L5538" s="88"/>
    </row>
    <row r="5539" spans="11:12" ht="17.25" customHeight="1" x14ac:dyDescent="0.2">
      <c r="K5539" s="88"/>
      <c r="L5539" s="88"/>
    </row>
    <row r="5540" spans="11:12" ht="17.25" customHeight="1" x14ac:dyDescent="0.2">
      <c r="K5540" s="88"/>
      <c r="L5540" s="88"/>
    </row>
    <row r="5541" spans="11:12" ht="17.25" customHeight="1" x14ac:dyDescent="0.2">
      <c r="K5541" s="88"/>
      <c r="L5541" s="88"/>
    </row>
    <row r="5542" spans="11:12" ht="17.25" customHeight="1" x14ac:dyDescent="0.2">
      <c r="K5542" s="88"/>
      <c r="L5542" s="88"/>
    </row>
    <row r="5543" spans="11:12" ht="17.25" customHeight="1" x14ac:dyDescent="0.2">
      <c r="K5543" s="88"/>
      <c r="L5543" s="88"/>
    </row>
    <row r="5544" spans="11:12" ht="17.25" customHeight="1" x14ac:dyDescent="0.2">
      <c r="K5544" s="88"/>
      <c r="L5544" s="88"/>
    </row>
    <row r="5545" spans="11:12" ht="17.25" customHeight="1" x14ac:dyDescent="0.2">
      <c r="K5545" s="88"/>
      <c r="L5545" s="88"/>
    </row>
    <row r="5546" spans="11:12" ht="17.25" customHeight="1" x14ac:dyDescent="0.2">
      <c r="K5546" s="88"/>
      <c r="L5546" s="88"/>
    </row>
    <row r="5547" spans="11:12" ht="17.25" customHeight="1" x14ac:dyDescent="0.2">
      <c r="K5547" s="88"/>
      <c r="L5547" s="88"/>
    </row>
    <row r="5548" spans="11:12" ht="17.25" customHeight="1" x14ac:dyDescent="0.2">
      <c r="K5548" s="88"/>
      <c r="L5548" s="88"/>
    </row>
    <row r="5549" spans="11:12" ht="17.25" customHeight="1" x14ac:dyDescent="0.2">
      <c r="K5549" s="88"/>
      <c r="L5549" s="88"/>
    </row>
    <row r="5550" spans="11:12" ht="17.25" customHeight="1" x14ac:dyDescent="0.2">
      <c r="K5550" s="88"/>
      <c r="L5550" s="88"/>
    </row>
    <row r="5551" spans="11:12" ht="17.25" customHeight="1" x14ac:dyDescent="0.2">
      <c r="K5551" s="88"/>
      <c r="L5551" s="88"/>
    </row>
    <row r="5552" spans="11:12" ht="17.25" customHeight="1" x14ac:dyDescent="0.2">
      <c r="K5552" s="88"/>
      <c r="L5552" s="88"/>
    </row>
    <row r="5553" spans="11:12" ht="17.25" customHeight="1" x14ac:dyDescent="0.2">
      <c r="K5553" s="88"/>
      <c r="L5553" s="88"/>
    </row>
    <row r="5554" spans="11:12" ht="17.25" customHeight="1" x14ac:dyDescent="0.2">
      <c r="K5554" s="88"/>
      <c r="L5554" s="88"/>
    </row>
    <row r="5555" spans="11:12" ht="17.25" customHeight="1" x14ac:dyDescent="0.2">
      <c r="K5555" s="88"/>
      <c r="L5555" s="88"/>
    </row>
    <row r="5556" spans="11:12" ht="17.25" customHeight="1" x14ac:dyDescent="0.2">
      <c r="K5556" s="88"/>
      <c r="L5556" s="88"/>
    </row>
    <row r="5557" spans="11:12" ht="17.25" customHeight="1" x14ac:dyDescent="0.2">
      <c r="K5557" s="88"/>
      <c r="L5557" s="88"/>
    </row>
    <row r="5558" spans="11:12" ht="17.25" customHeight="1" x14ac:dyDescent="0.2">
      <c r="K5558" s="88"/>
      <c r="L5558" s="88"/>
    </row>
    <row r="5559" spans="11:12" ht="17.25" customHeight="1" x14ac:dyDescent="0.2">
      <c r="K5559" s="88"/>
      <c r="L5559" s="88"/>
    </row>
    <row r="5560" spans="11:12" ht="17.25" customHeight="1" x14ac:dyDescent="0.2">
      <c r="K5560" s="88"/>
      <c r="L5560" s="88"/>
    </row>
    <row r="5561" spans="11:12" ht="17.25" customHeight="1" x14ac:dyDescent="0.2">
      <c r="K5561" s="88"/>
      <c r="L5561" s="88"/>
    </row>
    <row r="5562" spans="11:12" ht="17.25" customHeight="1" x14ac:dyDescent="0.2">
      <c r="K5562" s="88"/>
      <c r="L5562" s="88"/>
    </row>
    <row r="5563" spans="11:12" ht="17.25" customHeight="1" x14ac:dyDescent="0.2">
      <c r="K5563" s="88"/>
      <c r="L5563" s="88"/>
    </row>
    <row r="5564" spans="11:12" ht="17.25" customHeight="1" x14ac:dyDescent="0.2">
      <c r="K5564" s="88"/>
      <c r="L5564" s="88"/>
    </row>
    <row r="5565" spans="11:12" ht="17.25" customHeight="1" x14ac:dyDescent="0.2">
      <c r="K5565" s="88"/>
      <c r="L5565" s="88"/>
    </row>
    <row r="5566" spans="11:12" ht="17.25" customHeight="1" x14ac:dyDescent="0.2">
      <c r="K5566" s="88"/>
      <c r="L5566" s="88"/>
    </row>
    <row r="5567" spans="11:12" ht="17.25" customHeight="1" x14ac:dyDescent="0.2">
      <c r="K5567" s="88"/>
      <c r="L5567" s="88"/>
    </row>
    <row r="5568" spans="11:12" ht="17.25" customHeight="1" x14ac:dyDescent="0.2">
      <c r="K5568" s="88"/>
      <c r="L5568" s="88"/>
    </row>
    <row r="5569" spans="11:12" ht="17.25" customHeight="1" x14ac:dyDescent="0.2">
      <c r="K5569" s="88"/>
      <c r="L5569" s="88"/>
    </row>
    <row r="5570" spans="11:12" ht="17.25" customHeight="1" x14ac:dyDescent="0.2">
      <c r="K5570" s="88"/>
      <c r="L5570" s="88"/>
    </row>
    <row r="5571" spans="11:12" ht="17.25" customHeight="1" x14ac:dyDescent="0.2">
      <c r="K5571" s="88"/>
      <c r="L5571" s="88"/>
    </row>
    <row r="5572" spans="11:12" ht="17.25" customHeight="1" x14ac:dyDescent="0.2">
      <c r="K5572" s="88"/>
      <c r="L5572" s="88"/>
    </row>
    <row r="5573" spans="11:12" ht="17.25" customHeight="1" x14ac:dyDescent="0.2">
      <c r="K5573" s="88"/>
      <c r="L5573" s="88"/>
    </row>
    <row r="5574" spans="11:12" ht="17.25" customHeight="1" x14ac:dyDescent="0.2">
      <c r="K5574" s="88"/>
      <c r="L5574" s="88"/>
    </row>
    <row r="5575" spans="11:12" ht="17.25" customHeight="1" x14ac:dyDescent="0.2">
      <c r="K5575" s="88"/>
      <c r="L5575" s="88"/>
    </row>
    <row r="5576" spans="11:12" ht="17.25" customHeight="1" x14ac:dyDescent="0.2">
      <c r="K5576" s="88"/>
      <c r="L5576" s="88"/>
    </row>
    <row r="5577" spans="11:12" ht="17.25" customHeight="1" x14ac:dyDescent="0.2">
      <c r="K5577" s="88"/>
      <c r="L5577" s="88"/>
    </row>
    <row r="5578" spans="11:12" ht="17.25" customHeight="1" x14ac:dyDescent="0.2">
      <c r="K5578" s="88"/>
      <c r="L5578" s="88"/>
    </row>
    <row r="5579" spans="11:12" ht="17.25" customHeight="1" x14ac:dyDescent="0.2">
      <c r="K5579" s="88"/>
      <c r="L5579" s="88"/>
    </row>
    <row r="5580" spans="11:12" ht="17.25" customHeight="1" x14ac:dyDescent="0.2">
      <c r="K5580" s="88"/>
      <c r="L5580" s="88"/>
    </row>
    <row r="5581" spans="11:12" ht="17.25" customHeight="1" x14ac:dyDescent="0.2">
      <c r="K5581" s="88"/>
      <c r="L5581" s="88"/>
    </row>
    <row r="5582" spans="11:12" ht="17.25" customHeight="1" x14ac:dyDescent="0.2">
      <c r="K5582" s="88"/>
      <c r="L5582" s="88"/>
    </row>
    <row r="5583" spans="11:12" ht="17.25" customHeight="1" x14ac:dyDescent="0.2">
      <c r="K5583" s="88"/>
      <c r="L5583" s="88"/>
    </row>
    <row r="5584" spans="11:12" ht="17.25" customHeight="1" x14ac:dyDescent="0.2">
      <c r="K5584" s="88"/>
      <c r="L5584" s="88"/>
    </row>
    <row r="5585" spans="11:12" ht="17.25" customHeight="1" x14ac:dyDescent="0.2">
      <c r="K5585" s="88"/>
      <c r="L5585" s="88"/>
    </row>
    <row r="5586" spans="11:12" ht="17.25" customHeight="1" x14ac:dyDescent="0.2">
      <c r="K5586" s="88"/>
      <c r="L5586" s="88"/>
    </row>
    <row r="5587" spans="11:12" ht="17.25" customHeight="1" x14ac:dyDescent="0.2">
      <c r="K5587" s="88"/>
      <c r="L5587" s="88"/>
    </row>
    <row r="5588" spans="11:12" ht="17.25" customHeight="1" x14ac:dyDescent="0.2">
      <c r="K5588" s="88"/>
      <c r="L5588" s="88"/>
    </row>
    <row r="5589" spans="11:12" ht="17.25" customHeight="1" x14ac:dyDescent="0.2">
      <c r="K5589" s="88"/>
      <c r="L5589" s="88"/>
    </row>
    <row r="5590" spans="11:12" ht="17.25" customHeight="1" x14ac:dyDescent="0.2">
      <c r="K5590" s="88"/>
      <c r="L5590" s="88"/>
    </row>
    <row r="5591" spans="11:12" ht="17.25" customHeight="1" x14ac:dyDescent="0.2">
      <c r="K5591" s="88"/>
      <c r="L5591" s="88"/>
    </row>
    <row r="5592" spans="11:12" ht="17.25" customHeight="1" x14ac:dyDescent="0.2">
      <c r="K5592" s="88"/>
      <c r="L5592" s="88"/>
    </row>
    <row r="5593" spans="11:12" ht="17.25" customHeight="1" x14ac:dyDescent="0.2">
      <c r="K5593" s="88"/>
      <c r="L5593" s="88"/>
    </row>
    <row r="5594" spans="11:12" ht="17.25" customHeight="1" x14ac:dyDescent="0.2">
      <c r="K5594" s="88"/>
      <c r="L5594" s="88"/>
    </row>
    <row r="5595" spans="11:12" ht="17.25" customHeight="1" x14ac:dyDescent="0.2">
      <c r="K5595" s="88"/>
      <c r="L5595" s="88"/>
    </row>
    <row r="5596" spans="11:12" ht="17.25" customHeight="1" x14ac:dyDescent="0.2">
      <c r="K5596" s="88"/>
      <c r="L5596" s="88"/>
    </row>
    <row r="5597" spans="11:12" ht="17.25" customHeight="1" x14ac:dyDescent="0.2">
      <c r="K5597" s="88"/>
      <c r="L5597" s="88"/>
    </row>
    <row r="5598" spans="11:12" ht="17.25" customHeight="1" x14ac:dyDescent="0.2">
      <c r="K5598" s="88"/>
      <c r="L5598" s="88"/>
    </row>
    <row r="5599" spans="11:12" ht="17.25" customHeight="1" x14ac:dyDescent="0.2">
      <c r="K5599" s="88"/>
      <c r="L5599" s="88"/>
    </row>
    <row r="5600" spans="11:12" ht="17.25" customHeight="1" x14ac:dyDescent="0.2">
      <c r="K5600" s="88"/>
      <c r="L5600" s="88"/>
    </row>
    <row r="5601" spans="11:12" ht="17.25" customHeight="1" x14ac:dyDescent="0.2">
      <c r="K5601" s="88"/>
      <c r="L5601" s="88"/>
    </row>
    <row r="5602" spans="11:12" ht="17.25" customHeight="1" x14ac:dyDescent="0.2">
      <c r="K5602" s="88"/>
      <c r="L5602" s="88"/>
    </row>
    <row r="5603" spans="11:12" ht="17.25" customHeight="1" x14ac:dyDescent="0.2">
      <c r="K5603" s="88"/>
      <c r="L5603" s="88"/>
    </row>
    <row r="5604" spans="11:12" ht="17.25" customHeight="1" x14ac:dyDescent="0.2">
      <c r="K5604" s="88"/>
      <c r="L5604" s="88"/>
    </row>
    <row r="5605" spans="11:12" ht="17.25" customHeight="1" x14ac:dyDescent="0.2">
      <c r="K5605" s="88"/>
      <c r="L5605" s="88"/>
    </row>
    <row r="5606" spans="11:12" ht="17.25" customHeight="1" x14ac:dyDescent="0.2">
      <c r="K5606" s="88"/>
      <c r="L5606" s="88"/>
    </row>
    <row r="5607" spans="11:12" ht="17.25" customHeight="1" x14ac:dyDescent="0.2">
      <c r="K5607" s="88"/>
      <c r="L5607" s="88"/>
    </row>
    <row r="5608" spans="11:12" ht="17.25" customHeight="1" x14ac:dyDescent="0.2">
      <c r="K5608" s="88"/>
      <c r="L5608" s="88"/>
    </row>
    <row r="5609" spans="11:12" ht="17.25" customHeight="1" x14ac:dyDescent="0.2">
      <c r="K5609" s="88"/>
      <c r="L5609" s="88"/>
    </row>
    <row r="5610" spans="11:12" ht="17.25" customHeight="1" x14ac:dyDescent="0.2">
      <c r="K5610" s="88"/>
      <c r="L5610" s="88"/>
    </row>
    <row r="5611" spans="11:12" ht="17.25" customHeight="1" x14ac:dyDescent="0.2">
      <c r="K5611" s="88"/>
      <c r="L5611" s="88"/>
    </row>
    <row r="5612" spans="11:12" ht="17.25" customHeight="1" x14ac:dyDescent="0.2">
      <c r="K5612" s="88"/>
      <c r="L5612" s="88"/>
    </row>
    <row r="5613" spans="11:12" ht="17.25" customHeight="1" x14ac:dyDescent="0.2">
      <c r="K5613" s="88"/>
      <c r="L5613" s="88"/>
    </row>
    <row r="5614" spans="11:12" ht="17.25" customHeight="1" x14ac:dyDescent="0.2">
      <c r="K5614" s="88"/>
      <c r="L5614" s="88"/>
    </row>
    <row r="5615" spans="11:12" ht="17.25" customHeight="1" x14ac:dyDescent="0.2">
      <c r="K5615" s="88"/>
      <c r="L5615" s="88"/>
    </row>
    <row r="5616" spans="11:12" ht="17.25" customHeight="1" x14ac:dyDescent="0.2">
      <c r="K5616" s="88"/>
      <c r="L5616" s="88"/>
    </row>
    <row r="5617" spans="11:12" ht="17.25" customHeight="1" x14ac:dyDescent="0.2">
      <c r="K5617" s="88"/>
      <c r="L5617" s="88"/>
    </row>
    <row r="5618" spans="11:12" ht="17.25" customHeight="1" x14ac:dyDescent="0.2">
      <c r="K5618" s="88"/>
      <c r="L5618" s="88"/>
    </row>
    <row r="5619" spans="11:12" ht="17.25" customHeight="1" x14ac:dyDescent="0.2">
      <c r="K5619" s="88"/>
      <c r="L5619" s="88"/>
    </row>
    <row r="5620" spans="11:12" ht="17.25" customHeight="1" x14ac:dyDescent="0.2">
      <c r="K5620" s="88"/>
      <c r="L5620" s="88"/>
    </row>
    <row r="5621" spans="11:12" ht="17.25" customHeight="1" x14ac:dyDescent="0.2">
      <c r="K5621" s="88"/>
      <c r="L5621" s="88"/>
    </row>
    <row r="5622" spans="11:12" ht="17.25" customHeight="1" x14ac:dyDescent="0.2">
      <c r="K5622" s="88"/>
      <c r="L5622" s="88"/>
    </row>
    <row r="5623" spans="11:12" ht="17.25" customHeight="1" x14ac:dyDescent="0.2">
      <c r="K5623" s="88"/>
      <c r="L5623" s="88"/>
    </row>
    <row r="5624" spans="11:12" ht="17.25" customHeight="1" x14ac:dyDescent="0.2">
      <c r="K5624" s="88"/>
      <c r="L5624" s="88"/>
    </row>
    <row r="5625" spans="11:12" ht="17.25" customHeight="1" x14ac:dyDescent="0.2">
      <c r="K5625" s="88"/>
      <c r="L5625" s="88"/>
    </row>
    <row r="5626" spans="11:12" ht="17.25" customHeight="1" x14ac:dyDescent="0.2">
      <c r="K5626" s="88"/>
      <c r="L5626" s="88"/>
    </row>
    <row r="5627" spans="11:12" ht="17.25" customHeight="1" x14ac:dyDescent="0.2">
      <c r="K5627" s="88"/>
      <c r="L5627" s="88"/>
    </row>
    <row r="5628" spans="11:12" ht="17.25" customHeight="1" x14ac:dyDescent="0.2">
      <c r="K5628" s="88"/>
      <c r="L5628" s="88"/>
    </row>
    <row r="5629" spans="11:12" ht="17.25" customHeight="1" x14ac:dyDescent="0.2">
      <c r="K5629" s="88"/>
      <c r="L5629" s="88"/>
    </row>
    <row r="5630" spans="11:12" ht="17.25" customHeight="1" x14ac:dyDescent="0.2">
      <c r="K5630" s="88"/>
      <c r="L5630" s="88"/>
    </row>
    <row r="5631" spans="11:12" ht="17.25" customHeight="1" x14ac:dyDescent="0.2">
      <c r="K5631" s="88"/>
      <c r="L5631" s="88"/>
    </row>
    <row r="5632" spans="11:12" ht="17.25" customHeight="1" x14ac:dyDescent="0.2">
      <c r="K5632" s="88"/>
      <c r="L5632" s="88"/>
    </row>
    <row r="5633" spans="11:12" ht="17.25" customHeight="1" x14ac:dyDescent="0.2">
      <c r="K5633" s="88"/>
      <c r="L5633" s="88"/>
    </row>
    <row r="5634" spans="11:12" ht="17.25" customHeight="1" x14ac:dyDescent="0.2">
      <c r="K5634" s="88"/>
      <c r="L5634" s="88"/>
    </row>
    <row r="5635" spans="11:12" ht="17.25" customHeight="1" x14ac:dyDescent="0.2">
      <c r="K5635" s="88"/>
      <c r="L5635" s="88"/>
    </row>
    <row r="5636" spans="11:12" ht="17.25" customHeight="1" x14ac:dyDescent="0.2">
      <c r="K5636" s="88"/>
      <c r="L5636" s="88"/>
    </row>
    <row r="5637" spans="11:12" ht="17.25" customHeight="1" x14ac:dyDescent="0.2">
      <c r="K5637" s="88"/>
      <c r="L5637" s="88"/>
    </row>
    <row r="5638" spans="11:12" ht="17.25" customHeight="1" x14ac:dyDescent="0.2">
      <c r="K5638" s="88"/>
      <c r="L5638" s="88"/>
    </row>
    <row r="5639" spans="11:12" ht="17.25" customHeight="1" x14ac:dyDescent="0.2">
      <c r="K5639" s="88"/>
      <c r="L5639" s="88"/>
    </row>
    <row r="5640" spans="11:12" ht="17.25" customHeight="1" x14ac:dyDescent="0.2">
      <c r="K5640" s="88"/>
      <c r="L5640" s="88"/>
    </row>
    <row r="5641" spans="11:12" ht="17.25" customHeight="1" x14ac:dyDescent="0.2">
      <c r="K5641" s="88"/>
      <c r="L5641" s="88"/>
    </row>
    <row r="5642" spans="11:12" ht="17.25" customHeight="1" x14ac:dyDescent="0.2">
      <c r="K5642" s="88"/>
      <c r="L5642" s="88"/>
    </row>
    <row r="5643" spans="11:12" ht="17.25" customHeight="1" x14ac:dyDescent="0.2">
      <c r="K5643" s="88"/>
      <c r="L5643" s="88"/>
    </row>
    <row r="5644" spans="11:12" ht="17.25" customHeight="1" x14ac:dyDescent="0.2">
      <c r="K5644" s="88"/>
      <c r="L5644" s="88"/>
    </row>
    <row r="5645" spans="11:12" ht="17.25" customHeight="1" x14ac:dyDescent="0.2">
      <c r="K5645" s="88"/>
      <c r="L5645" s="88"/>
    </row>
    <row r="5646" spans="11:12" ht="17.25" customHeight="1" x14ac:dyDescent="0.2">
      <c r="K5646" s="88"/>
      <c r="L5646" s="88"/>
    </row>
    <row r="5647" spans="11:12" ht="17.25" customHeight="1" x14ac:dyDescent="0.2">
      <c r="K5647" s="88"/>
      <c r="L5647" s="88"/>
    </row>
    <row r="5648" spans="11:12" ht="17.25" customHeight="1" x14ac:dyDescent="0.2">
      <c r="K5648" s="88"/>
      <c r="L5648" s="88"/>
    </row>
    <row r="5649" spans="11:12" ht="17.25" customHeight="1" x14ac:dyDescent="0.2">
      <c r="K5649" s="88"/>
      <c r="L5649" s="88"/>
    </row>
    <row r="5650" spans="11:12" ht="17.25" customHeight="1" x14ac:dyDescent="0.2">
      <c r="K5650" s="88"/>
      <c r="L5650" s="88"/>
    </row>
    <row r="5651" spans="11:12" ht="17.25" customHeight="1" x14ac:dyDescent="0.2">
      <c r="K5651" s="88"/>
      <c r="L5651" s="88"/>
    </row>
    <row r="5652" spans="11:12" ht="17.25" customHeight="1" x14ac:dyDescent="0.2">
      <c r="K5652" s="88"/>
      <c r="L5652" s="88"/>
    </row>
    <row r="5653" spans="11:12" ht="17.25" customHeight="1" x14ac:dyDescent="0.2">
      <c r="K5653" s="88"/>
      <c r="L5653" s="88"/>
    </row>
    <row r="5654" spans="11:12" ht="17.25" customHeight="1" x14ac:dyDescent="0.2">
      <c r="K5654" s="88"/>
      <c r="L5654" s="88"/>
    </row>
    <row r="5655" spans="11:12" ht="17.25" customHeight="1" x14ac:dyDescent="0.2">
      <c r="K5655" s="88"/>
      <c r="L5655" s="88"/>
    </row>
    <row r="5656" spans="11:12" ht="17.25" customHeight="1" x14ac:dyDescent="0.2">
      <c r="K5656" s="88"/>
      <c r="L5656" s="88"/>
    </row>
    <row r="5657" spans="11:12" ht="17.25" customHeight="1" x14ac:dyDescent="0.2">
      <c r="K5657" s="88"/>
      <c r="L5657" s="88"/>
    </row>
    <row r="5658" spans="11:12" ht="17.25" customHeight="1" x14ac:dyDescent="0.2">
      <c r="K5658" s="88"/>
      <c r="L5658" s="88"/>
    </row>
    <row r="5659" spans="11:12" ht="17.25" customHeight="1" x14ac:dyDescent="0.2">
      <c r="K5659" s="88"/>
      <c r="L5659" s="88"/>
    </row>
    <row r="5660" spans="11:12" ht="17.25" customHeight="1" x14ac:dyDescent="0.2">
      <c r="K5660" s="88"/>
      <c r="L5660" s="88"/>
    </row>
    <row r="5661" spans="11:12" ht="17.25" customHeight="1" x14ac:dyDescent="0.2">
      <c r="K5661" s="88"/>
      <c r="L5661" s="88"/>
    </row>
    <row r="5662" spans="11:12" ht="17.25" customHeight="1" x14ac:dyDescent="0.2">
      <c r="K5662" s="88"/>
      <c r="L5662" s="88"/>
    </row>
    <row r="5663" spans="11:12" ht="17.25" customHeight="1" x14ac:dyDescent="0.2">
      <c r="K5663" s="88"/>
      <c r="L5663" s="88"/>
    </row>
    <row r="5664" spans="11:12" ht="17.25" customHeight="1" x14ac:dyDescent="0.2">
      <c r="K5664" s="88"/>
      <c r="L5664" s="88"/>
    </row>
    <row r="5665" spans="11:12" ht="17.25" customHeight="1" x14ac:dyDescent="0.2">
      <c r="K5665" s="88"/>
      <c r="L5665" s="88"/>
    </row>
    <row r="5666" spans="11:12" ht="17.25" customHeight="1" x14ac:dyDescent="0.2">
      <c r="K5666" s="88"/>
      <c r="L5666" s="88"/>
    </row>
    <row r="5667" spans="11:12" ht="17.25" customHeight="1" x14ac:dyDescent="0.2">
      <c r="K5667" s="88"/>
      <c r="L5667" s="88"/>
    </row>
    <row r="5668" spans="11:12" ht="17.25" customHeight="1" x14ac:dyDescent="0.2">
      <c r="K5668" s="88"/>
      <c r="L5668" s="88"/>
    </row>
    <row r="5669" spans="11:12" ht="17.25" customHeight="1" x14ac:dyDescent="0.2">
      <c r="K5669" s="88"/>
      <c r="L5669" s="88"/>
    </row>
    <row r="5670" spans="11:12" ht="17.25" customHeight="1" x14ac:dyDescent="0.2">
      <c r="K5670" s="88"/>
      <c r="L5670" s="88"/>
    </row>
    <row r="5671" spans="11:12" ht="17.25" customHeight="1" x14ac:dyDescent="0.2">
      <c r="K5671" s="88"/>
      <c r="L5671" s="88"/>
    </row>
    <row r="5672" spans="11:12" ht="17.25" customHeight="1" x14ac:dyDescent="0.2">
      <c r="K5672" s="88"/>
      <c r="L5672" s="88"/>
    </row>
    <row r="5673" spans="11:12" ht="17.25" customHeight="1" x14ac:dyDescent="0.2">
      <c r="K5673" s="88"/>
      <c r="L5673" s="88"/>
    </row>
    <row r="5674" spans="11:12" ht="17.25" customHeight="1" x14ac:dyDescent="0.2">
      <c r="K5674" s="88"/>
      <c r="L5674" s="88"/>
    </row>
    <row r="5675" spans="11:12" ht="17.25" customHeight="1" x14ac:dyDescent="0.2">
      <c r="K5675" s="88"/>
      <c r="L5675" s="88"/>
    </row>
    <row r="5676" spans="11:12" ht="17.25" customHeight="1" x14ac:dyDescent="0.2">
      <c r="K5676" s="88"/>
      <c r="L5676" s="88"/>
    </row>
    <row r="5677" spans="11:12" ht="17.25" customHeight="1" x14ac:dyDescent="0.2">
      <c r="K5677" s="88"/>
      <c r="L5677" s="88"/>
    </row>
    <row r="5678" spans="11:12" ht="17.25" customHeight="1" x14ac:dyDescent="0.2">
      <c r="K5678" s="88"/>
      <c r="L5678" s="88"/>
    </row>
    <row r="5679" spans="11:12" ht="17.25" customHeight="1" x14ac:dyDescent="0.2">
      <c r="K5679" s="88"/>
      <c r="L5679" s="88"/>
    </row>
    <row r="5680" spans="11:12" ht="17.25" customHeight="1" x14ac:dyDescent="0.2">
      <c r="K5680" s="88"/>
      <c r="L5680" s="88"/>
    </row>
    <row r="5681" spans="11:12" ht="17.25" customHeight="1" x14ac:dyDescent="0.2">
      <c r="K5681" s="88"/>
      <c r="L5681" s="88"/>
    </row>
    <row r="5682" spans="11:12" ht="17.25" customHeight="1" x14ac:dyDescent="0.2">
      <c r="K5682" s="88"/>
      <c r="L5682" s="88"/>
    </row>
    <row r="5683" spans="11:12" ht="17.25" customHeight="1" x14ac:dyDescent="0.2">
      <c r="K5683" s="88"/>
      <c r="L5683" s="88"/>
    </row>
    <row r="5684" spans="11:12" ht="17.25" customHeight="1" x14ac:dyDescent="0.2">
      <c r="K5684" s="88"/>
      <c r="L5684" s="88"/>
    </row>
    <row r="5685" spans="11:12" ht="17.25" customHeight="1" x14ac:dyDescent="0.2">
      <c r="K5685" s="88"/>
      <c r="L5685" s="88"/>
    </row>
    <row r="5686" spans="11:12" ht="17.25" customHeight="1" x14ac:dyDescent="0.2">
      <c r="K5686" s="88"/>
      <c r="L5686" s="88"/>
    </row>
    <row r="5687" spans="11:12" ht="17.25" customHeight="1" x14ac:dyDescent="0.2">
      <c r="K5687" s="88"/>
      <c r="L5687" s="88"/>
    </row>
    <row r="5688" spans="11:12" ht="17.25" customHeight="1" x14ac:dyDescent="0.2">
      <c r="K5688" s="88"/>
      <c r="L5688" s="88"/>
    </row>
    <row r="5689" spans="11:12" ht="17.25" customHeight="1" x14ac:dyDescent="0.2">
      <c r="K5689" s="88"/>
      <c r="L5689" s="88"/>
    </row>
    <row r="5690" spans="11:12" ht="17.25" customHeight="1" x14ac:dyDescent="0.2">
      <c r="K5690" s="88"/>
      <c r="L5690" s="88"/>
    </row>
    <row r="5691" spans="11:12" ht="17.25" customHeight="1" x14ac:dyDescent="0.2">
      <c r="K5691" s="88"/>
      <c r="L5691" s="88"/>
    </row>
    <row r="5692" spans="11:12" ht="17.25" customHeight="1" x14ac:dyDescent="0.2">
      <c r="K5692" s="88"/>
      <c r="L5692" s="88"/>
    </row>
    <row r="5693" spans="11:12" ht="17.25" customHeight="1" x14ac:dyDescent="0.2">
      <c r="K5693" s="88"/>
      <c r="L5693" s="88"/>
    </row>
    <row r="5694" spans="11:12" ht="17.25" customHeight="1" x14ac:dyDescent="0.2">
      <c r="K5694" s="88"/>
      <c r="L5694" s="88"/>
    </row>
    <row r="5695" spans="11:12" ht="17.25" customHeight="1" x14ac:dyDescent="0.2">
      <c r="K5695" s="88"/>
      <c r="L5695" s="88"/>
    </row>
    <row r="5696" spans="11:12" ht="17.25" customHeight="1" x14ac:dyDescent="0.2">
      <c r="K5696" s="88"/>
      <c r="L5696" s="88"/>
    </row>
    <row r="5697" spans="11:12" ht="17.25" customHeight="1" x14ac:dyDescent="0.2">
      <c r="K5697" s="88"/>
      <c r="L5697" s="88"/>
    </row>
    <row r="5698" spans="11:12" ht="17.25" customHeight="1" x14ac:dyDescent="0.2">
      <c r="K5698" s="88"/>
      <c r="L5698" s="88"/>
    </row>
    <row r="5699" spans="11:12" ht="17.25" customHeight="1" x14ac:dyDescent="0.2">
      <c r="K5699" s="88"/>
      <c r="L5699" s="88"/>
    </row>
    <row r="5700" spans="11:12" ht="17.25" customHeight="1" x14ac:dyDescent="0.2">
      <c r="K5700" s="88"/>
      <c r="L5700" s="88"/>
    </row>
    <row r="5701" spans="11:12" ht="17.25" customHeight="1" x14ac:dyDescent="0.2">
      <c r="K5701" s="88"/>
      <c r="L5701" s="88"/>
    </row>
    <row r="5702" spans="11:12" ht="17.25" customHeight="1" x14ac:dyDescent="0.2">
      <c r="K5702" s="88"/>
      <c r="L5702" s="88"/>
    </row>
    <row r="5703" spans="11:12" ht="17.25" customHeight="1" x14ac:dyDescent="0.2">
      <c r="K5703" s="88"/>
      <c r="L5703" s="88"/>
    </row>
    <row r="5704" spans="11:12" ht="17.25" customHeight="1" x14ac:dyDescent="0.2">
      <c r="K5704" s="88"/>
      <c r="L5704" s="88"/>
    </row>
    <row r="5705" spans="11:12" ht="17.25" customHeight="1" x14ac:dyDescent="0.2">
      <c r="K5705" s="88"/>
      <c r="L5705" s="88"/>
    </row>
    <row r="5706" spans="11:12" ht="17.25" customHeight="1" x14ac:dyDescent="0.2">
      <c r="K5706" s="88"/>
      <c r="L5706" s="88"/>
    </row>
    <row r="5707" spans="11:12" ht="17.25" customHeight="1" x14ac:dyDescent="0.2">
      <c r="K5707" s="88"/>
      <c r="L5707" s="88"/>
    </row>
    <row r="5708" spans="11:12" ht="17.25" customHeight="1" x14ac:dyDescent="0.2">
      <c r="K5708" s="88"/>
      <c r="L5708" s="88"/>
    </row>
    <row r="5709" spans="11:12" ht="17.25" customHeight="1" x14ac:dyDescent="0.2">
      <c r="K5709" s="88"/>
      <c r="L5709" s="88"/>
    </row>
    <row r="5710" spans="11:12" ht="17.25" customHeight="1" x14ac:dyDescent="0.2">
      <c r="K5710" s="88"/>
      <c r="L5710" s="88"/>
    </row>
    <row r="5711" spans="11:12" ht="17.25" customHeight="1" x14ac:dyDescent="0.2">
      <c r="K5711" s="88"/>
      <c r="L5711" s="88"/>
    </row>
    <row r="5712" spans="11:12" ht="17.25" customHeight="1" x14ac:dyDescent="0.2">
      <c r="K5712" s="88"/>
      <c r="L5712" s="88"/>
    </row>
    <row r="5713" spans="11:12" ht="17.25" customHeight="1" x14ac:dyDescent="0.2">
      <c r="K5713" s="88"/>
      <c r="L5713" s="88"/>
    </row>
    <row r="5714" spans="11:12" ht="17.25" customHeight="1" x14ac:dyDescent="0.2">
      <c r="K5714" s="88"/>
      <c r="L5714" s="88"/>
    </row>
    <row r="5715" spans="11:12" ht="17.25" customHeight="1" x14ac:dyDescent="0.2">
      <c r="K5715" s="88"/>
      <c r="L5715" s="88"/>
    </row>
    <row r="5716" spans="11:12" ht="17.25" customHeight="1" x14ac:dyDescent="0.2">
      <c r="K5716" s="88"/>
      <c r="L5716" s="88"/>
    </row>
    <row r="5717" spans="11:12" ht="17.25" customHeight="1" x14ac:dyDescent="0.2">
      <c r="K5717" s="88"/>
      <c r="L5717" s="88"/>
    </row>
    <row r="5718" spans="11:12" ht="17.25" customHeight="1" x14ac:dyDescent="0.2">
      <c r="K5718" s="88"/>
      <c r="L5718" s="88"/>
    </row>
    <row r="5719" spans="11:12" ht="17.25" customHeight="1" x14ac:dyDescent="0.2">
      <c r="K5719" s="88"/>
      <c r="L5719" s="88"/>
    </row>
    <row r="5720" spans="11:12" ht="17.25" customHeight="1" x14ac:dyDescent="0.2">
      <c r="K5720" s="88"/>
      <c r="L5720" s="88"/>
    </row>
    <row r="5721" spans="11:12" ht="17.25" customHeight="1" x14ac:dyDescent="0.2">
      <c r="K5721" s="88"/>
      <c r="L5721" s="88"/>
    </row>
    <row r="5722" spans="11:12" ht="17.25" customHeight="1" x14ac:dyDescent="0.2">
      <c r="K5722" s="88"/>
      <c r="L5722" s="88"/>
    </row>
    <row r="5723" spans="11:12" ht="17.25" customHeight="1" x14ac:dyDescent="0.2">
      <c r="K5723" s="88"/>
      <c r="L5723" s="88"/>
    </row>
    <row r="5724" spans="11:12" ht="17.25" customHeight="1" x14ac:dyDescent="0.2">
      <c r="K5724" s="88"/>
      <c r="L5724" s="88"/>
    </row>
    <row r="5725" spans="11:12" ht="17.25" customHeight="1" x14ac:dyDescent="0.2">
      <c r="K5725" s="88"/>
      <c r="L5725" s="88"/>
    </row>
    <row r="5726" spans="11:12" ht="17.25" customHeight="1" x14ac:dyDescent="0.2">
      <c r="K5726" s="88"/>
      <c r="L5726" s="88"/>
    </row>
    <row r="5727" spans="11:12" ht="17.25" customHeight="1" x14ac:dyDescent="0.2">
      <c r="K5727" s="88"/>
      <c r="L5727" s="88"/>
    </row>
    <row r="5728" spans="11:12" ht="17.25" customHeight="1" x14ac:dyDescent="0.2">
      <c r="K5728" s="88"/>
      <c r="L5728" s="88"/>
    </row>
    <row r="5729" spans="11:12" ht="17.25" customHeight="1" x14ac:dyDescent="0.2">
      <c r="K5729" s="88"/>
      <c r="L5729" s="88"/>
    </row>
    <row r="5730" spans="11:12" ht="17.25" customHeight="1" x14ac:dyDescent="0.2">
      <c r="K5730" s="88"/>
      <c r="L5730" s="88"/>
    </row>
    <row r="5731" spans="11:12" ht="17.25" customHeight="1" x14ac:dyDescent="0.2">
      <c r="K5731" s="88"/>
      <c r="L5731" s="88"/>
    </row>
    <row r="5732" spans="11:12" ht="17.25" customHeight="1" x14ac:dyDescent="0.2">
      <c r="K5732" s="88"/>
      <c r="L5732" s="88"/>
    </row>
    <row r="5733" spans="11:12" ht="17.25" customHeight="1" x14ac:dyDescent="0.2">
      <c r="K5733" s="88"/>
      <c r="L5733" s="88"/>
    </row>
    <row r="5734" spans="11:12" ht="17.25" customHeight="1" x14ac:dyDescent="0.2">
      <c r="K5734" s="88"/>
      <c r="L5734" s="88"/>
    </row>
    <row r="5735" spans="11:12" ht="17.25" customHeight="1" x14ac:dyDescent="0.2">
      <c r="K5735" s="88"/>
      <c r="L5735" s="88"/>
    </row>
    <row r="5736" spans="11:12" ht="17.25" customHeight="1" x14ac:dyDescent="0.2">
      <c r="K5736" s="88"/>
      <c r="L5736" s="88"/>
    </row>
    <row r="5737" spans="11:12" ht="17.25" customHeight="1" x14ac:dyDescent="0.2">
      <c r="K5737" s="88"/>
      <c r="L5737" s="88"/>
    </row>
    <row r="5738" spans="11:12" ht="17.25" customHeight="1" x14ac:dyDescent="0.2">
      <c r="K5738" s="88"/>
      <c r="L5738" s="88"/>
    </row>
    <row r="5739" spans="11:12" ht="17.25" customHeight="1" x14ac:dyDescent="0.2">
      <c r="K5739" s="88"/>
      <c r="L5739" s="88"/>
    </row>
    <row r="5740" spans="11:12" ht="17.25" customHeight="1" x14ac:dyDescent="0.2">
      <c r="K5740" s="88"/>
      <c r="L5740" s="88"/>
    </row>
    <row r="5741" spans="11:12" ht="17.25" customHeight="1" x14ac:dyDescent="0.2">
      <c r="K5741" s="88"/>
      <c r="L5741" s="88"/>
    </row>
    <row r="5742" spans="11:12" ht="17.25" customHeight="1" x14ac:dyDescent="0.2">
      <c r="K5742" s="88"/>
      <c r="L5742" s="88"/>
    </row>
    <row r="5743" spans="11:12" ht="17.25" customHeight="1" x14ac:dyDescent="0.2">
      <c r="K5743" s="88"/>
      <c r="L5743" s="88"/>
    </row>
    <row r="5744" spans="11:12" ht="17.25" customHeight="1" x14ac:dyDescent="0.2">
      <c r="K5744" s="88"/>
      <c r="L5744" s="88"/>
    </row>
    <row r="5745" spans="11:12" ht="17.25" customHeight="1" x14ac:dyDescent="0.2">
      <c r="K5745" s="88"/>
      <c r="L5745" s="88"/>
    </row>
    <row r="5746" spans="11:12" ht="17.25" customHeight="1" x14ac:dyDescent="0.2">
      <c r="K5746" s="88"/>
      <c r="L5746" s="88"/>
    </row>
    <row r="5747" spans="11:12" ht="17.25" customHeight="1" x14ac:dyDescent="0.2">
      <c r="K5747" s="88"/>
      <c r="L5747" s="88"/>
    </row>
    <row r="5748" spans="11:12" ht="17.25" customHeight="1" x14ac:dyDescent="0.2">
      <c r="K5748" s="88"/>
      <c r="L5748" s="88"/>
    </row>
    <row r="5749" spans="11:12" ht="17.25" customHeight="1" x14ac:dyDescent="0.2">
      <c r="K5749" s="88"/>
      <c r="L5749" s="88"/>
    </row>
    <row r="5750" spans="11:12" ht="17.25" customHeight="1" x14ac:dyDescent="0.2">
      <c r="K5750" s="88"/>
      <c r="L5750" s="88"/>
    </row>
    <row r="5751" spans="11:12" ht="17.25" customHeight="1" x14ac:dyDescent="0.2">
      <c r="K5751" s="88"/>
      <c r="L5751" s="88"/>
    </row>
    <row r="5752" spans="11:12" ht="17.25" customHeight="1" x14ac:dyDescent="0.2">
      <c r="K5752" s="88"/>
      <c r="L5752" s="88"/>
    </row>
    <row r="5753" spans="11:12" ht="17.25" customHeight="1" x14ac:dyDescent="0.2">
      <c r="K5753" s="88"/>
      <c r="L5753" s="88"/>
    </row>
    <row r="5754" spans="11:12" ht="17.25" customHeight="1" x14ac:dyDescent="0.2">
      <c r="K5754" s="88"/>
      <c r="L5754" s="88"/>
    </row>
    <row r="5755" spans="11:12" ht="17.25" customHeight="1" x14ac:dyDescent="0.2">
      <c r="K5755" s="88"/>
      <c r="L5755" s="88"/>
    </row>
    <row r="5756" spans="11:12" ht="17.25" customHeight="1" x14ac:dyDescent="0.2">
      <c r="K5756" s="88"/>
      <c r="L5756" s="88"/>
    </row>
    <row r="5757" spans="11:12" ht="17.25" customHeight="1" x14ac:dyDescent="0.2">
      <c r="K5757" s="88"/>
      <c r="L5757" s="88"/>
    </row>
    <row r="5758" spans="11:12" ht="17.25" customHeight="1" x14ac:dyDescent="0.2">
      <c r="K5758" s="88"/>
      <c r="L5758" s="88"/>
    </row>
    <row r="5759" spans="11:12" ht="17.25" customHeight="1" x14ac:dyDescent="0.2">
      <c r="K5759" s="88"/>
      <c r="L5759" s="88"/>
    </row>
    <row r="5760" spans="11:12" ht="17.25" customHeight="1" x14ac:dyDescent="0.2">
      <c r="K5760" s="88"/>
      <c r="L5760" s="88"/>
    </row>
    <row r="5761" spans="11:12" ht="17.25" customHeight="1" x14ac:dyDescent="0.2">
      <c r="K5761" s="88"/>
      <c r="L5761" s="88"/>
    </row>
    <row r="5762" spans="11:12" ht="17.25" customHeight="1" x14ac:dyDescent="0.2">
      <c r="K5762" s="88"/>
      <c r="L5762" s="88"/>
    </row>
    <row r="5763" spans="11:12" ht="17.25" customHeight="1" x14ac:dyDescent="0.2">
      <c r="K5763" s="88"/>
      <c r="L5763" s="88"/>
    </row>
    <row r="5764" spans="11:12" ht="17.25" customHeight="1" x14ac:dyDescent="0.2">
      <c r="K5764" s="88"/>
      <c r="L5764" s="88"/>
    </row>
    <row r="5765" spans="11:12" ht="17.25" customHeight="1" x14ac:dyDescent="0.2">
      <c r="K5765" s="88"/>
      <c r="L5765" s="88"/>
    </row>
    <row r="5766" spans="11:12" ht="17.25" customHeight="1" x14ac:dyDescent="0.2">
      <c r="K5766" s="88"/>
      <c r="L5766" s="88"/>
    </row>
    <row r="5767" spans="11:12" ht="17.25" customHeight="1" x14ac:dyDescent="0.2">
      <c r="K5767" s="88"/>
      <c r="L5767" s="88"/>
    </row>
    <row r="5768" spans="11:12" ht="17.25" customHeight="1" x14ac:dyDescent="0.2">
      <c r="K5768" s="88"/>
      <c r="L5768" s="88"/>
    </row>
    <row r="5769" spans="11:12" ht="17.25" customHeight="1" x14ac:dyDescent="0.2">
      <c r="K5769" s="88"/>
      <c r="L5769" s="88"/>
    </row>
    <row r="5770" spans="11:12" ht="17.25" customHeight="1" x14ac:dyDescent="0.2">
      <c r="K5770" s="88"/>
      <c r="L5770" s="88"/>
    </row>
    <row r="5771" spans="11:12" ht="17.25" customHeight="1" x14ac:dyDescent="0.2">
      <c r="K5771" s="88"/>
      <c r="L5771" s="88"/>
    </row>
    <row r="5772" spans="11:12" ht="17.25" customHeight="1" x14ac:dyDescent="0.2">
      <c r="K5772" s="88"/>
      <c r="L5772" s="88"/>
    </row>
    <row r="5773" spans="11:12" ht="17.25" customHeight="1" x14ac:dyDescent="0.2">
      <c r="K5773" s="88"/>
      <c r="L5773" s="88"/>
    </row>
    <row r="5774" spans="11:12" ht="17.25" customHeight="1" x14ac:dyDescent="0.2">
      <c r="K5774" s="88"/>
      <c r="L5774" s="88"/>
    </row>
    <row r="5775" spans="11:12" ht="17.25" customHeight="1" x14ac:dyDescent="0.2">
      <c r="K5775" s="88"/>
      <c r="L5775" s="88"/>
    </row>
    <row r="5776" spans="11:12" ht="17.25" customHeight="1" x14ac:dyDescent="0.2">
      <c r="K5776" s="88"/>
      <c r="L5776" s="88"/>
    </row>
    <row r="5777" spans="11:12" ht="17.25" customHeight="1" x14ac:dyDescent="0.2">
      <c r="K5777" s="88"/>
      <c r="L5777" s="88"/>
    </row>
    <row r="5778" spans="11:12" ht="17.25" customHeight="1" x14ac:dyDescent="0.2">
      <c r="K5778" s="88"/>
      <c r="L5778" s="88"/>
    </row>
    <row r="5779" spans="11:12" ht="17.25" customHeight="1" x14ac:dyDescent="0.2">
      <c r="K5779" s="88"/>
      <c r="L5779" s="88"/>
    </row>
    <row r="5780" spans="11:12" ht="17.25" customHeight="1" x14ac:dyDescent="0.2">
      <c r="K5780" s="88"/>
      <c r="L5780" s="88"/>
    </row>
    <row r="5781" spans="11:12" ht="17.25" customHeight="1" x14ac:dyDescent="0.2">
      <c r="K5781" s="88"/>
      <c r="L5781" s="88"/>
    </row>
    <row r="5782" spans="11:12" ht="17.25" customHeight="1" x14ac:dyDescent="0.2">
      <c r="K5782" s="88"/>
      <c r="L5782" s="88"/>
    </row>
    <row r="5783" spans="11:12" ht="17.25" customHeight="1" x14ac:dyDescent="0.2">
      <c r="K5783" s="88"/>
      <c r="L5783" s="88"/>
    </row>
    <row r="5784" spans="11:12" ht="17.25" customHeight="1" x14ac:dyDescent="0.2">
      <c r="K5784" s="88"/>
      <c r="L5784" s="88"/>
    </row>
    <row r="5785" spans="11:12" ht="17.25" customHeight="1" x14ac:dyDescent="0.2">
      <c r="K5785" s="88"/>
      <c r="L5785" s="88"/>
    </row>
    <row r="5786" spans="11:12" ht="17.25" customHeight="1" x14ac:dyDescent="0.2">
      <c r="K5786" s="88"/>
      <c r="L5786" s="88"/>
    </row>
    <row r="5787" spans="11:12" ht="17.25" customHeight="1" x14ac:dyDescent="0.2">
      <c r="K5787" s="88"/>
      <c r="L5787" s="88"/>
    </row>
    <row r="5788" spans="11:12" ht="17.25" customHeight="1" x14ac:dyDescent="0.2">
      <c r="K5788" s="88"/>
      <c r="L5788" s="88"/>
    </row>
    <row r="5789" spans="11:12" ht="17.25" customHeight="1" x14ac:dyDescent="0.2">
      <c r="K5789" s="88"/>
      <c r="L5789" s="88"/>
    </row>
    <row r="5790" spans="11:12" ht="17.25" customHeight="1" x14ac:dyDescent="0.2">
      <c r="K5790" s="88"/>
      <c r="L5790" s="88"/>
    </row>
    <row r="5791" spans="11:12" ht="17.25" customHeight="1" x14ac:dyDescent="0.2">
      <c r="K5791" s="88"/>
      <c r="L5791" s="88"/>
    </row>
    <row r="5792" spans="11:12" ht="17.25" customHeight="1" x14ac:dyDescent="0.2">
      <c r="K5792" s="88"/>
      <c r="L5792" s="88"/>
    </row>
    <row r="5793" spans="11:12" ht="17.25" customHeight="1" x14ac:dyDescent="0.2">
      <c r="K5793" s="88"/>
      <c r="L5793" s="88"/>
    </row>
    <row r="5794" spans="11:12" ht="17.25" customHeight="1" x14ac:dyDescent="0.2">
      <c r="K5794" s="88"/>
      <c r="L5794" s="88"/>
    </row>
    <row r="5795" spans="11:12" ht="17.25" customHeight="1" x14ac:dyDescent="0.2">
      <c r="K5795" s="88"/>
      <c r="L5795" s="88"/>
    </row>
    <row r="5796" spans="11:12" ht="17.25" customHeight="1" x14ac:dyDescent="0.2">
      <c r="K5796" s="88"/>
      <c r="L5796" s="88"/>
    </row>
    <row r="5797" spans="11:12" ht="17.25" customHeight="1" x14ac:dyDescent="0.2">
      <c r="K5797" s="88"/>
      <c r="L5797" s="88"/>
    </row>
    <row r="5798" spans="11:12" ht="17.25" customHeight="1" x14ac:dyDescent="0.2">
      <c r="K5798" s="88"/>
      <c r="L5798" s="88"/>
    </row>
    <row r="5799" spans="11:12" ht="17.25" customHeight="1" x14ac:dyDescent="0.2">
      <c r="K5799" s="88"/>
      <c r="L5799" s="88"/>
    </row>
    <row r="5800" spans="11:12" ht="17.25" customHeight="1" x14ac:dyDescent="0.2">
      <c r="K5800" s="88"/>
      <c r="L5800" s="88"/>
    </row>
    <row r="5801" spans="11:12" ht="17.25" customHeight="1" x14ac:dyDescent="0.2">
      <c r="K5801" s="88"/>
      <c r="L5801" s="88"/>
    </row>
    <row r="5802" spans="11:12" ht="17.25" customHeight="1" x14ac:dyDescent="0.2">
      <c r="K5802" s="88"/>
      <c r="L5802" s="88"/>
    </row>
    <row r="5803" spans="11:12" ht="17.25" customHeight="1" x14ac:dyDescent="0.2">
      <c r="K5803" s="88"/>
      <c r="L5803" s="88"/>
    </row>
    <row r="5804" spans="11:12" ht="17.25" customHeight="1" x14ac:dyDescent="0.2">
      <c r="K5804" s="88"/>
      <c r="L5804" s="88"/>
    </row>
    <row r="5805" spans="11:12" ht="17.25" customHeight="1" x14ac:dyDescent="0.2">
      <c r="K5805" s="88"/>
      <c r="L5805" s="88"/>
    </row>
    <row r="5806" spans="11:12" ht="17.25" customHeight="1" x14ac:dyDescent="0.2">
      <c r="K5806" s="88"/>
      <c r="L5806" s="88"/>
    </row>
    <row r="5807" spans="11:12" ht="17.25" customHeight="1" x14ac:dyDescent="0.2">
      <c r="K5807" s="88"/>
      <c r="L5807" s="88"/>
    </row>
    <row r="5808" spans="11:12" ht="17.25" customHeight="1" x14ac:dyDescent="0.2">
      <c r="K5808" s="88"/>
      <c r="L5808" s="88"/>
    </row>
    <row r="5809" spans="11:12" ht="17.25" customHeight="1" x14ac:dyDescent="0.2">
      <c r="K5809" s="88"/>
      <c r="L5809" s="88"/>
    </row>
    <row r="5810" spans="11:12" ht="17.25" customHeight="1" x14ac:dyDescent="0.2">
      <c r="K5810" s="88"/>
      <c r="L5810" s="88"/>
    </row>
    <row r="5811" spans="11:12" ht="17.25" customHeight="1" x14ac:dyDescent="0.2">
      <c r="K5811" s="88"/>
      <c r="L5811" s="88"/>
    </row>
    <row r="5812" spans="11:12" ht="17.25" customHeight="1" x14ac:dyDescent="0.2">
      <c r="K5812" s="88"/>
      <c r="L5812" s="88"/>
    </row>
    <row r="5813" spans="11:12" ht="17.25" customHeight="1" x14ac:dyDescent="0.2">
      <c r="K5813" s="88"/>
      <c r="L5813" s="88"/>
    </row>
    <row r="5814" spans="11:12" ht="17.25" customHeight="1" x14ac:dyDescent="0.2">
      <c r="K5814" s="88"/>
      <c r="L5814" s="88"/>
    </row>
    <row r="5815" spans="11:12" ht="17.25" customHeight="1" x14ac:dyDescent="0.2">
      <c r="K5815" s="88"/>
      <c r="L5815" s="88"/>
    </row>
    <row r="5816" spans="11:12" ht="17.25" customHeight="1" x14ac:dyDescent="0.2">
      <c r="K5816" s="88"/>
      <c r="L5816" s="88"/>
    </row>
    <row r="5817" spans="11:12" ht="17.25" customHeight="1" x14ac:dyDescent="0.2">
      <c r="K5817" s="88"/>
      <c r="L5817" s="88"/>
    </row>
    <row r="5818" spans="11:12" ht="17.25" customHeight="1" x14ac:dyDescent="0.2">
      <c r="K5818" s="88"/>
      <c r="L5818" s="88"/>
    </row>
    <row r="5819" spans="11:12" ht="17.25" customHeight="1" x14ac:dyDescent="0.2">
      <c r="K5819" s="88"/>
      <c r="L5819" s="88"/>
    </row>
    <row r="5820" spans="11:12" ht="17.25" customHeight="1" x14ac:dyDescent="0.2">
      <c r="K5820" s="88"/>
      <c r="L5820" s="88"/>
    </row>
    <row r="5821" spans="11:12" ht="17.25" customHeight="1" x14ac:dyDescent="0.2">
      <c r="K5821" s="88"/>
      <c r="L5821" s="88"/>
    </row>
    <row r="5822" spans="11:12" ht="17.25" customHeight="1" x14ac:dyDescent="0.2">
      <c r="K5822" s="88"/>
      <c r="L5822" s="88"/>
    </row>
    <row r="5823" spans="11:12" ht="17.25" customHeight="1" x14ac:dyDescent="0.2">
      <c r="K5823" s="88"/>
      <c r="L5823" s="88"/>
    </row>
    <row r="5824" spans="11:12" ht="17.25" customHeight="1" x14ac:dyDescent="0.2">
      <c r="K5824" s="88"/>
      <c r="L5824" s="88"/>
    </row>
    <row r="5825" spans="11:12" ht="17.25" customHeight="1" x14ac:dyDescent="0.2">
      <c r="K5825" s="88"/>
      <c r="L5825" s="88"/>
    </row>
    <row r="5826" spans="11:12" ht="17.25" customHeight="1" x14ac:dyDescent="0.2">
      <c r="K5826" s="88"/>
      <c r="L5826" s="88"/>
    </row>
    <row r="5827" spans="11:12" ht="17.25" customHeight="1" x14ac:dyDescent="0.2">
      <c r="K5827" s="88"/>
      <c r="L5827" s="88"/>
    </row>
    <row r="5828" spans="11:12" ht="17.25" customHeight="1" x14ac:dyDescent="0.2">
      <c r="K5828" s="88"/>
      <c r="L5828" s="88"/>
    </row>
    <row r="5829" spans="11:12" ht="17.25" customHeight="1" x14ac:dyDescent="0.2">
      <c r="K5829" s="88"/>
      <c r="L5829" s="88"/>
    </row>
    <row r="5830" spans="11:12" ht="17.25" customHeight="1" x14ac:dyDescent="0.2">
      <c r="K5830" s="88"/>
      <c r="L5830" s="88"/>
    </row>
    <row r="5831" spans="11:12" ht="17.25" customHeight="1" x14ac:dyDescent="0.2">
      <c r="K5831" s="88"/>
      <c r="L5831" s="88"/>
    </row>
    <row r="5832" spans="11:12" ht="17.25" customHeight="1" x14ac:dyDescent="0.2">
      <c r="K5832" s="88"/>
      <c r="L5832" s="88"/>
    </row>
    <row r="5833" spans="11:12" ht="17.25" customHeight="1" x14ac:dyDescent="0.2">
      <c r="K5833" s="88"/>
      <c r="L5833" s="88"/>
    </row>
    <row r="5834" spans="11:12" ht="17.25" customHeight="1" x14ac:dyDescent="0.2">
      <c r="K5834" s="88"/>
      <c r="L5834" s="88"/>
    </row>
    <row r="5835" spans="11:12" ht="17.25" customHeight="1" x14ac:dyDescent="0.2">
      <c r="K5835" s="88"/>
      <c r="L5835" s="88"/>
    </row>
    <row r="5836" spans="11:12" ht="17.25" customHeight="1" x14ac:dyDescent="0.2">
      <c r="K5836" s="88"/>
      <c r="L5836" s="88"/>
    </row>
    <row r="5837" spans="11:12" ht="17.25" customHeight="1" x14ac:dyDescent="0.2">
      <c r="K5837" s="88"/>
      <c r="L5837" s="88"/>
    </row>
    <row r="5838" spans="11:12" ht="17.25" customHeight="1" x14ac:dyDescent="0.2">
      <c r="K5838" s="88"/>
      <c r="L5838" s="88"/>
    </row>
    <row r="5839" spans="11:12" ht="17.25" customHeight="1" x14ac:dyDescent="0.2">
      <c r="K5839" s="88"/>
      <c r="L5839" s="88"/>
    </row>
    <row r="5840" spans="11:12" ht="17.25" customHeight="1" x14ac:dyDescent="0.2">
      <c r="K5840" s="88"/>
      <c r="L5840" s="88"/>
    </row>
    <row r="5841" spans="11:12" ht="17.25" customHeight="1" x14ac:dyDescent="0.2">
      <c r="K5841" s="88"/>
      <c r="L5841" s="88"/>
    </row>
    <row r="5842" spans="11:12" ht="17.25" customHeight="1" x14ac:dyDescent="0.2">
      <c r="K5842" s="88"/>
      <c r="L5842" s="88"/>
    </row>
    <row r="5843" spans="11:12" ht="17.25" customHeight="1" x14ac:dyDescent="0.2">
      <c r="K5843" s="88"/>
      <c r="L5843" s="88"/>
    </row>
    <row r="5844" spans="11:12" ht="17.25" customHeight="1" x14ac:dyDescent="0.2">
      <c r="K5844" s="88"/>
      <c r="L5844" s="88"/>
    </row>
    <row r="5845" spans="11:12" ht="17.25" customHeight="1" x14ac:dyDescent="0.2">
      <c r="K5845" s="88"/>
      <c r="L5845" s="88"/>
    </row>
    <row r="5846" spans="11:12" ht="17.25" customHeight="1" x14ac:dyDescent="0.2">
      <c r="K5846" s="88"/>
      <c r="L5846" s="88"/>
    </row>
    <row r="5847" spans="11:12" ht="17.25" customHeight="1" x14ac:dyDescent="0.2">
      <c r="K5847" s="88"/>
      <c r="L5847" s="88"/>
    </row>
    <row r="5848" spans="11:12" ht="17.25" customHeight="1" x14ac:dyDescent="0.2">
      <c r="K5848" s="88"/>
      <c r="L5848" s="88"/>
    </row>
    <row r="5849" spans="11:12" ht="17.25" customHeight="1" x14ac:dyDescent="0.2">
      <c r="K5849" s="88"/>
      <c r="L5849" s="88"/>
    </row>
    <row r="5850" spans="11:12" ht="17.25" customHeight="1" x14ac:dyDescent="0.2">
      <c r="K5850" s="88"/>
      <c r="L5850" s="88"/>
    </row>
    <row r="5851" spans="11:12" ht="17.25" customHeight="1" x14ac:dyDescent="0.2">
      <c r="K5851" s="88"/>
      <c r="L5851" s="88"/>
    </row>
    <row r="5852" spans="11:12" ht="17.25" customHeight="1" x14ac:dyDescent="0.2">
      <c r="K5852" s="88"/>
      <c r="L5852" s="88"/>
    </row>
    <row r="5853" spans="11:12" ht="17.25" customHeight="1" x14ac:dyDescent="0.2">
      <c r="K5853" s="88"/>
      <c r="L5853" s="88"/>
    </row>
    <row r="5854" spans="11:12" ht="17.25" customHeight="1" x14ac:dyDescent="0.2">
      <c r="K5854" s="88"/>
      <c r="L5854" s="88"/>
    </row>
    <row r="5855" spans="11:12" ht="17.25" customHeight="1" x14ac:dyDescent="0.2">
      <c r="K5855" s="88"/>
      <c r="L5855" s="88"/>
    </row>
    <row r="5856" spans="11:12" ht="17.25" customHeight="1" x14ac:dyDescent="0.2">
      <c r="K5856" s="88"/>
      <c r="L5856" s="88"/>
    </row>
    <row r="5857" spans="11:12" ht="17.25" customHeight="1" x14ac:dyDescent="0.2">
      <c r="K5857" s="88"/>
      <c r="L5857" s="88"/>
    </row>
    <row r="5858" spans="11:12" ht="17.25" customHeight="1" x14ac:dyDescent="0.2">
      <c r="K5858" s="88"/>
      <c r="L5858" s="88"/>
    </row>
    <row r="5859" spans="11:12" ht="17.25" customHeight="1" x14ac:dyDescent="0.2">
      <c r="K5859" s="88"/>
      <c r="L5859" s="88"/>
    </row>
    <row r="5860" spans="11:12" ht="17.25" customHeight="1" x14ac:dyDescent="0.2">
      <c r="K5860" s="88"/>
      <c r="L5860" s="88"/>
    </row>
    <row r="5861" spans="11:12" ht="17.25" customHeight="1" x14ac:dyDescent="0.2">
      <c r="K5861" s="88"/>
      <c r="L5861" s="88"/>
    </row>
    <row r="5862" spans="11:12" ht="17.25" customHeight="1" x14ac:dyDescent="0.2">
      <c r="K5862" s="88"/>
      <c r="L5862" s="88"/>
    </row>
    <row r="5863" spans="11:12" ht="17.25" customHeight="1" x14ac:dyDescent="0.2">
      <c r="K5863" s="88"/>
      <c r="L5863" s="88"/>
    </row>
    <row r="5864" spans="11:12" ht="17.25" customHeight="1" x14ac:dyDescent="0.2">
      <c r="K5864" s="88"/>
      <c r="L5864" s="88"/>
    </row>
    <row r="5865" spans="11:12" ht="17.25" customHeight="1" x14ac:dyDescent="0.2">
      <c r="K5865" s="88"/>
      <c r="L5865" s="88"/>
    </row>
    <row r="5866" spans="11:12" ht="17.25" customHeight="1" x14ac:dyDescent="0.2">
      <c r="K5866" s="88"/>
      <c r="L5866" s="88"/>
    </row>
    <row r="5867" spans="11:12" ht="17.25" customHeight="1" x14ac:dyDescent="0.2">
      <c r="K5867" s="88"/>
      <c r="L5867" s="88"/>
    </row>
    <row r="5868" spans="11:12" ht="17.25" customHeight="1" x14ac:dyDescent="0.2">
      <c r="K5868" s="88"/>
      <c r="L5868" s="88"/>
    </row>
    <row r="5869" spans="11:12" ht="17.25" customHeight="1" x14ac:dyDescent="0.2">
      <c r="K5869" s="88"/>
      <c r="L5869" s="88"/>
    </row>
    <row r="5870" spans="11:12" ht="17.25" customHeight="1" x14ac:dyDescent="0.2">
      <c r="K5870" s="88"/>
      <c r="L5870" s="88"/>
    </row>
    <row r="5871" spans="11:12" ht="17.25" customHeight="1" x14ac:dyDescent="0.2">
      <c r="K5871" s="88"/>
      <c r="L5871" s="88"/>
    </row>
    <row r="5872" spans="11:12" ht="17.25" customHeight="1" x14ac:dyDescent="0.2">
      <c r="K5872" s="88"/>
      <c r="L5872" s="88"/>
    </row>
    <row r="5873" spans="11:12" ht="17.25" customHeight="1" x14ac:dyDescent="0.2">
      <c r="K5873" s="88"/>
      <c r="L5873" s="88"/>
    </row>
    <row r="5874" spans="11:12" ht="17.25" customHeight="1" x14ac:dyDescent="0.2">
      <c r="K5874" s="88"/>
      <c r="L5874" s="88"/>
    </row>
    <row r="5875" spans="11:12" ht="17.25" customHeight="1" x14ac:dyDescent="0.2">
      <c r="K5875" s="88"/>
      <c r="L5875" s="88"/>
    </row>
    <row r="5876" spans="11:12" ht="17.25" customHeight="1" x14ac:dyDescent="0.2">
      <c r="K5876" s="88"/>
      <c r="L5876" s="88"/>
    </row>
    <row r="5877" spans="11:12" ht="17.25" customHeight="1" x14ac:dyDescent="0.2">
      <c r="K5877" s="88"/>
      <c r="L5877" s="88"/>
    </row>
    <row r="5878" spans="11:12" ht="17.25" customHeight="1" x14ac:dyDescent="0.2">
      <c r="K5878" s="88"/>
      <c r="L5878" s="88"/>
    </row>
    <row r="5879" spans="11:12" ht="17.25" customHeight="1" x14ac:dyDescent="0.2">
      <c r="K5879" s="88"/>
      <c r="L5879" s="88"/>
    </row>
    <row r="5880" spans="11:12" ht="17.25" customHeight="1" x14ac:dyDescent="0.2">
      <c r="K5880" s="88"/>
      <c r="L5880" s="88"/>
    </row>
    <row r="5881" spans="11:12" ht="17.25" customHeight="1" x14ac:dyDescent="0.2">
      <c r="K5881" s="88"/>
      <c r="L5881" s="88"/>
    </row>
    <row r="5882" spans="11:12" ht="17.25" customHeight="1" x14ac:dyDescent="0.2">
      <c r="K5882" s="88"/>
      <c r="L5882" s="88"/>
    </row>
    <row r="5883" spans="11:12" ht="17.25" customHeight="1" x14ac:dyDescent="0.2">
      <c r="K5883" s="88"/>
      <c r="L5883" s="88"/>
    </row>
    <row r="5884" spans="11:12" ht="17.25" customHeight="1" x14ac:dyDescent="0.2">
      <c r="K5884" s="88"/>
      <c r="L5884" s="88"/>
    </row>
    <row r="5885" spans="11:12" ht="17.25" customHeight="1" x14ac:dyDescent="0.2">
      <c r="K5885" s="88"/>
      <c r="L5885" s="88"/>
    </row>
    <row r="5886" spans="11:12" ht="17.25" customHeight="1" x14ac:dyDescent="0.2">
      <c r="K5886" s="88"/>
      <c r="L5886" s="88"/>
    </row>
    <row r="5887" spans="11:12" ht="17.25" customHeight="1" x14ac:dyDescent="0.2">
      <c r="K5887" s="88"/>
      <c r="L5887" s="88"/>
    </row>
    <row r="5888" spans="11:12" ht="17.25" customHeight="1" x14ac:dyDescent="0.2">
      <c r="K5888" s="88"/>
      <c r="L5888" s="88"/>
    </row>
    <row r="5889" spans="11:12" ht="17.25" customHeight="1" x14ac:dyDescent="0.2">
      <c r="K5889" s="88"/>
      <c r="L5889" s="88"/>
    </row>
    <row r="5890" spans="11:12" ht="17.25" customHeight="1" x14ac:dyDescent="0.2">
      <c r="K5890" s="88"/>
      <c r="L5890" s="88"/>
    </row>
    <row r="5891" spans="11:12" ht="17.25" customHeight="1" x14ac:dyDescent="0.2">
      <c r="K5891" s="88"/>
      <c r="L5891" s="88"/>
    </row>
    <row r="5892" spans="11:12" ht="17.25" customHeight="1" x14ac:dyDescent="0.2">
      <c r="K5892" s="88"/>
      <c r="L5892" s="88"/>
    </row>
    <row r="5893" spans="11:12" ht="17.25" customHeight="1" x14ac:dyDescent="0.2">
      <c r="K5893" s="88"/>
      <c r="L5893" s="88"/>
    </row>
    <row r="5894" spans="11:12" ht="17.25" customHeight="1" x14ac:dyDescent="0.2">
      <c r="K5894" s="88"/>
      <c r="L5894" s="88"/>
    </row>
    <row r="5895" spans="11:12" ht="17.25" customHeight="1" x14ac:dyDescent="0.2">
      <c r="K5895" s="88"/>
      <c r="L5895" s="88"/>
    </row>
    <row r="5896" spans="11:12" ht="17.25" customHeight="1" x14ac:dyDescent="0.2">
      <c r="K5896" s="88"/>
      <c r="L5896" s="88"/>
    </row>
    <row r="5897" spans="11:12" ht="17.25" customHeight="1" x14ac:dyDescent="0.2">
      <c r="K5897" s="88"/>
      <c r="L5897" s="88"/>
    </row>
    <row r="5898" spans="11:12" ht="17.25" customHeight="1" x14ac:dyDescent="0.2">
      <c r="K5898" s="88"/>
      <c r="L5898" s="88"/>
    </row>
    <row r="5899" spans="11:12" ht="17.25" customHeight="1" x14ac:dyDescent="0.2">
      <c r="K5899" s="88"/>
      <c r="L5899" s="88"/>
    </row>
    <row r="5900" spans="11:12" ht="17.25" customHeight="1" x14ac:dyDescent="0.2">
      <c r="K5900" s="88"/>
      <c r="L5900" s="88"/>
    </row>
    <row r="5901" spans="11:12" ht="17.25" customHeight="1" x14ac:dyDescent="0.2">
      <c r="K5901" s="88"/>
      <c r="L5901" s="88"/>
    </row>
    <row r="5902" spans="11:12" ht="17.25" customHeight="1" x14ac:dyDescent="0.2">
      <c r="K5902" s="88"/>
      <c r="L5902" s="88"/>
    </row>
    <row r="5903" spans="11:12" ht="17.25" customHeight="1" x14ac:dyDescent="0.2">
      <c r="K5903" s="88"/>
      <c r="L5903" s="88"/>
    </row>
    <row r="5904" spans="11:12" ht="17.25" customHeight="1" x14ac:dyDescent="0.2">
      <c r="K5904" s="88"/>
      <c r="L5904" s="88"/>
    </row>
    <row r="5905" spans="11:12" ht="17.25" customHeight="1" x14ac:dyDescent="0.2">
      <c r="K5905" s="88"/>
      <c r="L5905" s="88"/>
    </row>
    <row r="5906" spans="11:12" ht="17.25" customHeight="1" x14ac:dyDescent="0.2">
      <c r="K5906" s="88"/>
      <c r="L5906" s="88"/>
    </row>
    <row r="5907" spans="11:12" ht="17.25" customHeight="1" x14ac:dyDescent="0.2">
      <c r="K5907" s="88"/>
      <c r="L5907" s="88"/>
    </row>
    <row r="5908" spans="11:12" ht="17.25" customHeight="1" x14ac:dyDescent="0.2">
      <c r="K5908" s="88"/>
      <c r="L5908" s="88"/>
    </row>
    <row r="5909" spans="11:12" ht="17.25" customHeight="1" x14ac:dyDescent="0.2">
      <c r="K5909" s="88"/>
      <c r="L5909" s="88"/>
    </row>
    <row r="5910" spans="11:12" ht="17.25" customHeight="1" x14ac:dyDescent="0.2">
      <c r="K5910" s="88"/>
      <c r="L5910" s="88"/>
    </row>
    <row r="5911" spans="11:12" ht="17.25" customHeight="1" x14ac:dyDescent="0.2">
      <c r="K5911" s="88"/>
      <c r="L5911" s="88"/>
    </row>
    <row r="5912" spans="11:12" ht="17.25" customHeight="1" x14ac:dyDescent="0.2">
      <c r="K5912" s="88"/>
      <c r="L5912" s="88"/>
    </row>
    <row r="5913" spans="11:12" ht="17.25" customHeight="1" x14ac:dyDescent="0.2">
      <c r="K5913" s="88"/>
      <c r="L5913" s="88"/>
    </row>
    <row r="5914" spans="11:12" ht="17.25" customHeight="1" x14ac:dyDescent="0.2">
      <c r="K5914" s="88"/>
      <c r="L5914" s="88"/>
    </row>
    <row r="5915" spans="11:12" ht="17.25" customHeight="1" x14ac:dyDescent="0.2">
      <c r="K5915" s="88"/>
      <c r="L5915" s="88"/>
    </row>
    <row r="5916" spans="11:12" ht="17.25" customHeight="1" x14ac:dyDescent="0.2">
      <c r="K5916" s="88"/>
      <c r="L5916" s="88"/>
    </row>
    <row r="5917" spans="11:12" ht="17.25" customHeight="1" x14ac:dyDescent="0.2">
      <c r="K5917" s="88"/>
      <c r="L5917" s="88"/>
    </row>
    <row r="5918" spans="11:12" ht="17.25" customHeight="1" x14ac:dyDescent="0.2">
      <c r="K5918" s="88"/>
      <c r="L5918" s="88"/>
    </row>
    <row r="5919" spans="11:12" ht="17.25" customHeight="1" x14ac:dyDescent="0.2">
      <c r="K5919" s="88"/>
      <c r="L5919" s="88"/>
    </row>
    <row r="5920" spans="11:12" ht="17.25" customHeight="1" x14ac:dyDescent="0.2">
      <c r="K5920" s="88"/>
      <c r="L5920" s="88"/>
    </row>
    <row r="5921" spans="11:12" ht="17.25" customHeight="1" x14ac:dyDescent="0.2">
      <c r="K5921" s="88"/>
      <c r="L5921" s="88"/>
    </row>
    <row r="5922" spans="11:12" ht="17.25" customHeight="1" x14ac:dyDescent="0.2">
      <c r="K5922" s="88"/>
      <c r="L5922" s="88"/>
    </row>
    <row r="5923" spans="11:12" ht="17.25" customHeight="1" x14ac:dyDescent="0.2">
      <c r="K5923" s="88"/>
      <c r="L5923" s="88"/>
    </row>
    <row r="5924" spans="11:12" ht="17.25" customHeight="1" x14ac:dyDescent="0.2">
      <c r="K5924" s="88"/>
      <c r="L5924" s="88"/>
    </row>
    <row r="5925" spans="11:12" ht="17.25" customHeight="1" x14ac:dyDescent="0.2">
      <c r="K5925" s="88"/>
      <c r="L5925" s="88"/>
    </row>
    <row r="5926" spans="11:12" ht="17.25" customHeight="1" x14ac:dyDescent="0.2">
      <c r="K5926" s="88"/>
      <c r="L5926" s="88"/>
    </row>
    <row r="5927" spans="11:12" ht="17.25" customHeight="1" x14ac:dyDescent="0.2">
      <c r="K5927" s="88"/>
      <c r="L5927" s="88"/>
    </row>
    <row r="5928" spans="11:12" ht="17.25" customHeight="1" x14ac:dyDescent="0.2">
      <c r="K5928" s="88"/>
      <c r="L5928" s="88"/>
    </row>
    <row r="5929" spans="11:12" ht="17.25" customHeight="1" x14ac:dyDescent="0.2">
      <c r="K5929" s="88"/>
      <c r="L5929" s="88"/>
    </row>
    <row r="5930" spans="11:12" ht="17.25" customHeight="1" x14ac:dyDescent="0.2">
      <c r="K5930" s="88"/>
      <c r="L5930" s="88"/>
    </row>
    <row r="5931" spans="11:12" ht="17.25" customHeight="1" x14ac:dyDescent="0.2">
      <c r="K5931" s="88"/>
      <c r="L5931" s="88"/>
    </row>
    <row r="5932" spans="11:12" ht="17.25" customHeight="1" x14ac:dyDescent="0.2">
      <c r="K5932" s="88"/>
      <c r="L5932" s="88"/>
    </row>
    <row r="5933" spans="11:12" ht="17.25" customHeight="1" x14ac:dyDescent="0.2">
      <c r="K5933" s="88"/>
      <c r="L5933" s="88"/>
    </row>
    <row r="5934" spans="11:12" ht="17.25" customHeight="1" x14ac:dyDescent="0.2">
      <c r="K5934" s="88"/>
      <c r="L5934" s="88"/>
    </row>
    <row r="5935" spans="11:12" ht="17.25" customHeight="1" x14ac:dyDescent="0.2">
      <c r="K5935" s="88"/>
      <c r="L5935" s="88"/>
    </row>
    <row r="5936" spans="11:12" ht="17.25" customHeight="1" x14ac:dyDescent="0.2">
      <c r="K5936" s="88"/>
      <c r="L5936" s="88"/>
    </row>
    <row r="5937" spans="11:12" ht="17.25" customHeight="1" x14ac:dyDescent="0.2">
      <c r="K5937" s="88"/>
      <c r="L5937" s="88"/>
    </row>
    <row r="5938" spans="11:12" ht="17.25" customHeight="1" x14ac:dyDescent="0.2">
      <c r="K5938" s="88"/>
      <c r="L5938" s="88"/>
    </row>
    <row r="5939" spans="11:12" ht="17.25" customHeight="1" x14ac:dyDescent="0.2">
      <c r="K5939" s="88"/>
      <c r="L5939" s="88"/>
    </row>
    <row r="5940" spans="11:12" ht="17.25" customHeight="1" x14ac:dyDescent="0.2">
      <c r="K5940" s="88"/>
      <c r="L5940" s="88"/>
    </row>
    <row r="5941" spans="11:12" ht="17.25" customHeight="1" x14ac:dyDescent="0.2">
      <c r="K5941" s="88"/>
      <c r="L5941" s="88"/>
    </row>
    <row r="5942" spans="11:12" ht="17.25" customHeight="1" x14ac:dyDescent="0.2">
      <c r="K5942" s="88"/>
      <c r="L5942" s="88"/>
    </row>
    <row r="5943" spans="11:12" ht="17.25" customHeight="1" x14ac:dyDescent="0.2">
      <c r="K5943" s="88"/>
      <c r="L5943" s="88"/>
    </row>
    <row r="5944" spans="11:12" ht="17.25" customHeight="1" x14ac:dyDescent="0.2">
      <c r="K5944" s="88"/>
      <c r="L5944" s="88"/>
    </row>
    <row r="5945" spans="11:12" ht="17.25" customHeight="1" x14ac:dyDescent="0.2">
      <c r="K5945" s="88"/>
      <c r="L5945" s="88"/>
    </row>
    <row r="5946" spans="11:12" ht="17.25" customHeight="1" x14ac:dyDescent="0.2">
      <c r="K5946" s="88"/>
      <c r="L5946" s="88"/>
    </row>
    <row r="5947" spans="11:12" ht="17.25" customHeight="1" x14ac:dyDescent="0.2">
      <c r="K5947" s="88"/>
      <c r="L5947" s="88"/>
    </row>
    <row r="5948" spans="11:12" ht="17.25" customHeight="1" x14ac:dyDescent="0.2">
      <c r="K5948" s="88"/>
      <c r="L5948" s="88"/>
    </row>
    <row r="5949" spans="11:12" ht="17.25" customHeight="1" x14ac:dyDescent="0.2">
      <c r="K5949" s="88"/>
      <c r="L5949" s="88"/>
    </row>
    <row r="5950" spans="11:12" ht="17.25" customHeight="1" x14ac:dyDescent="0.2">
      <c r="K5950" s="88"/>
      <c r="L5950" s="88"/>
    </row>
    <row r="5951" spans="11:12" ht="17.25" customHeight="1" x14ac:dyDescent="0.2">
      <c r="K5951" s="88"/>
      <c r="L5951" s="88"/>
    </row>
    <row r="5952" spans="11:12" ht="17.25" customHeight="1" x14ac:dyDescent="0.2">
      <c r="K5952" s="88"/>
      <c r="L5952" s="88"/>
    </row>
    <row r="5953" spans="11:12" ht="17.25" customHeight="1" x14ac:dyDescent="0.2">
      <c r="K5953" s="88"/>
      <c r="L5953" s="88"/>
    </row>
    <row r="5954" spans="11:12" ht="17.25" customHeight="1" x14ac:dyDescent="0.2">
      <c r="K5954" s="88"/>
      <c r="L5954" s="88"/>
    </row>
    <row r="5955" spans="11:12" ht="17.25" customHeight="1" x14ac:dyDescent="0.2">
      <c r="K5955" s="88"/>
      <c r="L5955" s="88"/>
    </row>
    <row r="5956" spans="11:12" ht="17.25" customHeight="1" x14ac:dyDescent="0.2">
      <c r="K5956" s="88"/>
      <c r="L5956" s="88"/>
    </row>
    <row r="5957" spans="11:12" ht="17.25" customHeight="1" x14ac:dyDescent="0.2">
      <c r="K5957" s="88"/>
      <c r="L5957" s="88"/>
    </row>
    <row r="5958" spans="11:12" ht="17.25" customHeight="1" x14ac:dyDescent="0.2">
      <c r="K5958" s="88"/>
      <c r="L5958" s="88"/>
    </row>
    <row r="5959" spans="11:12" ht="17.25" customHeight="1" x14ac:dyDescent="0.2">
      <c r="K5959" s="88"/>
      <c r="L5959" s="88"/>
    </row>
    <row r="5960" spans="11:12" ht="17.25" customHeight="1" x14ac:dyDescent="0.2">
      <c r="K5960" s="88"/>
      <c r="L5960" s="88"/>
    </row>
    <row r="5961" spans="11:12" ht="17.25" customHeight="1" x14ac:dyDescent="0.2">
      <c r="K5961" s="88"/>
      <c r="L5961" s="88"/>
    </row>
    <row r="5962" spans="11:12" ht="17.25" customHeight="1" x14ac:dyDescent="0.2">
      <c r="K5962" s="88"/>
      <c r="L5962" s="88"/>
    </row>
    <row r="5963" spans="11:12" ht="17.25" customHeight="1" x14ac:dyDescent="0.2">
      <c r="K5963" s="88"/>
      <c r="L5963" s="88"/>
    </row>
    <row r="5964" spans="11:12" ht="17.25" customHeight="1" x14ac:dyDescent="0.2">
      <c r="K5964" s="88"/>
      <c r="L5964" s="88"/>
    </row>
    <row r="5965" spans="11:12" ht="17.25" customHeight="1" x14ac:dyDescent="0.2">
      <c r="K5965" s="88"/>
      <c r="L5965" s="88"/>
    </row>
    <row r="5966" spans="11:12" ht="17.25" customHeight="1" x14ac:dyDescent="0.2">
      <c r="K5966" s="88"/>
      <c r="L5966" s="88"/>
    </row>
    <row r="5967" spans="11:12" ht="17.25" customHeight="1" x14ac:dyDescent="0.2">
      <c r="K5967" s="88"/>
      <c r="L5967" s="88"/>
    </row>
    <row r="5968" spans="11:12" ht="17.25" customHeight="1" x14ac:dyDescent="0.2">
      <c r="K5968" s="88"/>
      <c r="L5968" s="88"/>
    </row>
    <row r="5969" spans="11:12" ht="17.25" customHeight="1" x14ac:dyDescent="0.2">
      <c r="K5969" s="88"/>
      <c r="L5969" s="88"/>
    </row>
    <row r="5970" spans="11:12" ht="17.25" customHeight="1" x14ac:dyDescent="0.2">
      <c r="K5970" s="88"/>
      <c r="L5970" s="88"/>
    </row>
    <row r="5971" spans="11:12" ht="17.25" customHeight="1" x14ac:dyDescent="0.2">
      <c r="K5971" s="88"/>
      <c r="L5971" s="88"/>
    </row>
    <row r="5972" spans="11:12" ht="17.25" customHeight="1" x14ac:dyDescent="0.2">
      <c r="K5972" s="88"/>
      <c r="L5972" s="88"/>
    </row>
    <row r="5973" spans="11:12" ht="17.25" customHeight="1" x14ac:dyDescent="0.2">
      <c r="K5973" s="88"/>
      <c r="L5973" s="88"/>
    </row>
    <row r="5974" spans="11:12" ht="17.25" customHeight="1" x14ac:dyDescent="0.2">
      <c r="K5974" s="88"/>
      <c r="L5974" s="88"/>
    </row>
    <row r="5975" spans="11:12" ht="17.25" customHeight="1" x14ac:dyDescent="0.2">
      <c r="K5975" s="88"/>
      <c r="L5975" s="88"/>
    </row>
    <row r="5976" spans="11:12" ht="17.25" customHeight="1" x14ac:dyDescent="0.2">
      <c r="K5976" s="88"/>
      <c r="L5976" s="88"/>
    </row>
    <row r="5977" spans="11:12" ht="17.25" customHeight="1" x14ac:dyDescent="0.2">
      <c r="K5977" s="88"/>
      <c r="L5977" s="88"/>
    </row>
    <row r="5978" spans="11:12" ht="17.25" customHeight="1" x14ac:dyDescent="0.2">
      <c r="K5978" s="88"/>
      <c r="L5978" s="88"/>
    </row>
    <row r="5979" spans="11:12" ht="17.25" customHeight="1" x14ac:dyDescent="0.2">
      <c r="K5979" s="88"/>
      <c r="L5979" s="88"/>
    </row>
    <row r="5980" spans="11:12" ht="17.25" customHeight="1" x14ac:dyDescent="0.2">
      <c r="K5980" s="88"/>
      <c r="L5980" s="88"/>
    </row>
    <row r="5981" spans="11:12" ht="17.25" customHeight="1" x14ac:dyDescent="0.2">
      <c r="K5981" s="88"/>
      <c r="L5981" s="88"/>
    </row>
    <row r="5982" spans="11:12" ht="17.25" customHeight="1" x14ac:dyDescent="0.2">
      <c r="K5982" s="88"/>
      <c r="L5982" s="88"/>
    </row>
    <row r="5983" spans="11:12" ht="17.25" customHeight="1" x14ac:dyDescent="0.2">
      <c r="K5983" s="88"/>
      <c r="L5983" s="88"/>
    </row>
    <row r="5984" spans="11:12" ht="17.25" customHeight="1" x14ac:dyDescent="0.2">
      <c r="K5984" s="88"/>
      <c r="L5984" s="88"/>
    </row>
    <row r="5985" spans="11:12" ht="17.25" customHeight="1" x14ac:dyDescent="0.2">
      <c r="K5985" s="88"/>
      <c r="L5985" s="88"/>
    </row>
    <row r="5986" spans="11:12" ht="17.25" customHeight="1" x14ac:dyDescent="0.2">
      <c r="K5986" s="88"/>
      <c r="L5986" s="88"/>
    </row>
    <row r="5987" spans="11:12" ht="17.25" customHeight="1" x14ac:dyDescent="0.2">
      <c r="K5987" s="88"/>
      <c r="L5987" s="88"/>
    </row>
    <row r="5988" spans="11:12" ht="17.25" customHeight="1" x14ac:dyDescent="0.2">
      <c r="K5988" s="88"/>
      <c r="L5988" s="88"/>
    </row>
    <row r="5989" spans="11:12" ht="17.25" customHeight="1" x14ac:dyDescent="0.2">
      <c r="K5989" s="88"/>
      <c r="L5989" s="88"/>
    </row>
    <row r="5990" spans="11:12" ht="17.25" customHeight="1" x14ac:dyDescent="0.2">
      <c r="K5990" s="88"/>
      <c r="L5990" s="88"/>
    </row>
    <row r="5991" spans="11:12" ht="17.25" customHeight="1" x14ac:dyDescent="0.2">
      <c r="K5991" s="88"/>
      <c r="L5991" s="88"/>
    </row>
    <row r="5992" spans="11:12" ht="17.25" customHeight="1" x14ac:dyDescent="0.2">
      <c r="K5992" s="88"/>
      <c r="L5992" s="88"/>
    </row>
    <row r="5993" spans="11:12" ht="17.25" customHeight="1" x14ac:dyDescent="0.2">
      <c r="K5993" s="88"/>
      <c r="L5993" s="88"/>
    </row>
    <row r="5994" spans="11:12" ht="17.25" customHeight="1" x14ac:dyDescent="0.2">
      <c r="K5994" s="88"/>
      <c r="L5994" s="88"/>
    </row>
    <row r="5995" spans="11:12" ht="17.25" customHeight="1" x14ac:dyDescent="0.2">
      <c r="K5995" s="88"/>
      <c r="L5995" s="88"/>
    </row>
    <row r="5996" spans="11:12" ht="17.25" customHeight="1" x14ac:dyDescent="0.2">
      <c r="K5996" s="88"/>
      <c r="L5996" s="88"/>
    </row>
    <row r="5997" spans="11:12" ht="17.25" customHeight="1" x14ac:dyDescent="0.2">
      <c r="K5997" s="88"/>
      <c r="L5997" s="88"/>
    </row>
    <row r="5998" spans="11:12" ht="17.25" customHeight="1" x14ac:dyDescent="0.2">
      <c r="K5998" s="88"/>
      <c r="L5998" s="88"/>
    </row>
    <row r="5999" spans="11:12" ht="17.25" customHeight="1" x14ac:dyDescent="0.2">
      <c r="K5999" s="88"/>
      <c r="L5999" s="88"/>
    </row>
    <row r="6000" spans="11:12" ht="17.25" customHeight="1" x14ac:dyDescent="0.2">
      <c r="K6000" s="88"/>
      <c r="L6000" s="88"/>
    </row>
    <row r="6001" spans="11:12" ht="17.25" customHeight="1" x14ac:dyDescent="0.2">
      <c r="K6001" s="88"/>
      <c r="L6001" s="88"/>
    </row>
    <row r="6002" spans="11:12" ht="17.25" customHeight="1" x14ac:dyDescent="0.2">
      <c r="K6002" s="88"/>
      <c r="L6002" s="88"/>
    </row>
    <row r="6003" spans="11:12" ht="17.25" customHeight="1" x14ac:dyDescent="0.2">
      <c r="K6003" s="88"/>
      <c r="L6003" s="88"/>
    </row>
    <row r="6004" spans="11:12" ht="17.25" customHeight="1" x14ac:dyDescent="0.2">
      <c r="K6004" s="88"/>
      <c r="L6004" s="88"/>
    </row>
    <row r="6005" spans="11:12" ht="17.25" customHeight="1" x14ac:dyDescent="0.2">
      <c r="K6005" s="88"/>
      <c r="L6005" s="88"/>
    </row>
    <row r="6006" spans="11:12" ht="17.25" customHeight="1" x14ac:dyDescent="0.2">
      <c r="K6006" s="88"/>
      <c r="L6006" s="88"/>
    </row>
    <row r="6007" spans="11:12" ht="17.25" customHeight="1" x14ac:dyDescent="0.2">
      <c r="K6007" s="88"/>
      <c r="L6007" s="88"/>
    </row>
    <row r="6008" spans="11:12" ht="17.25" customHeight="1" x14ac:dyDescent="0.2">
      <c r="K6008" s="88"/>
      <c r="L6008" s="88"/>
    </row>
    <row r="6009" spans="11:12" ht="17.25" customHeight="1" x14ac:dyDescent="0.2">
      <c r="K6009" s="88"/>
      <c r="L6009" s="88"/>
    </row>
    <row r="6010" spans="11:12" ht="17.25" customHeight="1" x14ac:dyDescent="0.2">
      <c r="K6010" s="88"/>
      <c r="L6010" s="88"/>
    </row>
    <row r="6011" spans="11:12" ht="17.25" customHeight="1" x14ac:dyDescent="0.2">
      <c r="K6011" s="88"/>
      <c r="L6011" s="88"/>
    </row>
    <row r="6012" spans="11:12" ht="17.25" customHeight="1" x14ac:dyDescent="0.2">
      <c r="K6012" s="88"/>
      <c r="L6012" s="88"/>
    </row>
    <row r="6013" spans="11:12" ht="17.25" customHeight="1" x14ac:dyDescent="0.2">
      <c r="K6013" s="88"/>
      <c r="L6013" s="88"/>
    </row>
    <row r="6014" spans="11:12" ht="17.25" customHeight="1" x14ac:dyDescent="0.2">
      <c r="K6014" s="88"/>
      <c r="L6014" s="88"/>
    </row>
    <row r="6015" spans="11:12" ht="17.25" customHeight="1" x14ac:dyDescent="0.2">
      <c r="K6015" s="88"/>
      <c r="L6015" s="88"/>
    </row>
    <row r="6016" spans="11:12" ht="17.25" customHeight="1" x14ac:dyDescent="0.2">
      <c r="K6016" s="88"/>
      <c r="L6016" s="88"/>
    </row>
    <row r="6017" spans="11:12" ht="17.25" customHeight="1" x14ac:dyDescent="0.2">
      <c r="K6017" s="88"/>
      <c r="L6017" s="88"/>
    </row>
    <row r="6018" spans="11:12" ht="17.25" customHeight="1" x14ac:dyDescent="0.2">
      <c r="K6018" s="88"/>
      <c r="L6018" s="88"/>
    </row>
    <row r="6019" spans="11:12" ht="17.25" customHeight="1" x14ac:dyDescent="0.2">
      <c r="K6019" s="88"/>
      <c r="L6019" s="88"/>
    </row>
    <row r="6020" spans="11:12" ht="17.25" customHeight="1" x14ac:dyDescent="0.2">
      <c r="K6020" s="88"/>
      <c r="L6020" s="88"/>
    </row>
    <row r="6021" spans="11:12" ht="17.25" customHeight="1" x14ac:dyDescent="0.2">
      <c r="K6021" s="88"/>
      <c r="L6021" s="88"/>
    </row>
    <row r="6022" spans="11:12" ht="17.25" customHeight="1" x14ac:dyDescent="0.2">
      <c r="K6022" s="88"/>
      <c r="L6022" s="88"/>
    </row>
    <row r="6023" spans="11:12" ht="17.25" customHeight="1" x14ac:dyDescent="0.2">
      <c r="K6023" s="88"/>
      <c r="L6023" s="88"/>
    </row>
    <row r="6024" spans="11:12" ht="17.25" customHeight="1" x14ac:dyDescent="0.2">
      <c r="K6024" s="88"/>
      <c r="L6024" s="88"/>
    </row>
    <row r="6025" spans="11:12" ht="17.25" customHeight="1" x14ac:dyDescent="0.2">
      <c r="K6025" s="88"/>
      <c r="L6025" s="88"/>
    </row>
    <row r="6026" spans="11:12" ht="17.25" customHeight="1" x14ac:dyDescent="0.2">
      <c r="K6026" s="88"/>
      <c r="L6026" s="88"/>
    </row>
    <row r="6027" spans="11:12" ht="17.25" customHeight="1" x14ac:dyDescent="0.2">
      <c r="K6027" s="88"/>
      <c r="L6027" s="88"/>
    </row>
    <row r="6028" spans="11:12" ht="17.25" customHeight="1" x14ac:dyDescent="0.2">
      <c r="K6028" s="88"/>
      <c r="L6028" s="88"/>
    </row>
    <row r="6029" spans="11:12" ht="17.25" customHeight="1" x14ac:dyDescent="0.2">
      <c r="K6029" s="88"/>
      <c r="L6029" s="88"/>
    </row>
    <row r="6030" spans="11:12" ht="17.25" customHeight="1" x14ac:dyDescent="0.2">
      <c r="K6030" s="88"/>
      <c r="L6030" s="88"/>
    </row>
    <row r="6031" spans="11:12" ht="17.25" customHeight="1" x14ac:dyDescent="0.2">
      <c r="K6031" s="88"/>
      <c r="L6031" s="88"/>
    </row>
    <row r="6032" spans="11:12" ht="17.25" customHeight="1" x14ac:dyDescent="0.2">
      <c r="K6032" s="88"/>
      <c r="L6032" s="88"/>
    </row>
    <row r="6033" spans="11:12" ht="17.25" customHeight="1" x14ac:dyDescent="0.2">
      <c r="K6033" s="88"/>
      <c r="L6033" s="88"/>
    </row>
    <row r="6034" spans="11:12" ht="17.25" customHeight="1" x14ac:dyDescent="0.2">
      <c r="K6034" s="88"/>
      <c r="L6034" s="88"/>
    </row>
    <row r="6035" spans="11:12" ht="17.25" customHeight="1" x14ac:dyDescent="0.2">
      <c r="K6035" s="88"/>
      <c r="L6035" s="88"/>
    </row>
    <row r="6036" spans="11:12" ht="17.25" customHeight="1" x14ac:dyDescent="0.2">
      <c r="K6036" s="88"/>
      <c r="L6036" s="88"/>
    </row>
    <row r="6037" spans="11:12" ht="17.25" customHeight="1" x14ac:dyDescent="0.2">
      <c r="K6037" s="88"/>
      <c r="L6037" s="88"/>
    </row>
    <row r="6038" spans="11:12" ht="17.25" customHeight="1" x14ac:dyDescent="0.2">
      <c r="K6038" s="88"/>
      <c r="L6038" s="88"/>
    </row>
    <row r="6039" spans="11:12" ht="17.25" customHeight="1" x14ac:dyDescent="0.2">
      <c r="K6039" s="88"/>
      <c r="L6039" s="88"/>
    </row>
    <row r="6040" spans="11:12" ht="17.25" customHeight="1" x14ac:dyDescent="0.2">
      <c r="K6040" s="88"/>
      <c r="L6040" s="88"/>
    </row>
    <row r="6041" spans="11:12" ht="17.25" customHeight="1" x14ac:dyDescent="0.2">
      <c r="K6041" s="88"/>
      <c r="L6041" s="88"/>
    </row>
    <row r="6042" spans="11:12" ht="17.25" customHeight="1" x14ac:dyDescent="0.2">
      <c r="K6042" s="88"/>
      <c r="L6042" s="88"/>
    </row>
    <row r="6043" spans="11:12" ht="17.25" customHeight="1" x14ac:dyDescent="0.2">
      <c r="K6043" s="88"/>
      <c r="L6043" s="88"/>
    </row>
    <row r="6044" spans="11:12" ht="17.25" customHeight="1" x14ac:dyDescent="0.2">
      <c r="K6044" s="88"/>
      <c r="L6044" s="88"/>
    </row>
    <row r="6045" spans="11:12" ht="17.25" customHeight="1" x14ac:dyDescent="0.2">
      <c r="K6045" s="88"/>
      <c r="L6045" s="88"/>
    </row>
    <row r="6046" spans="11:12" ht="17.25" customHeight="1" x14ac:dyDescent="0.2">
      <c r="K6046" s="88"/>
      <c r="L6046" s="88"/>
    </row>
    <row r="6047" spans="11:12" ht="17.25" customHeight="1" x14ac:dyDescent="0.2">
      <c r="K6047" s="88"/>
      <c r="L6047" s="88"/>
    </row>
    <row r="6048" spans="11:12" ht="17.25" customHeight="1" x14ac:dyDescent="0.2">
      <c r="K6048" s="88"/>
      <c r="L6048" s="88"/>
    </row>
    <row r="6049" spans="11:12" ht="17.25" customHeight="1" x14ac:dyDescent="0.2">
      <c r="K6049" s="88"/>
      <c r="L6049" s="88"/>
    </row>
    <row r="6050" spans="11:12" ht="17.25" customHeight="1" x14ac:dyDescent="0.2">
      <c r="K6050" s="88"/>
      <c r="L6050" s="88"/>
    </row>
    <row r="6051" spans="11:12" ht="17.25" customHeight="1" x14ac:dyDescent="0.2">
      <c r="K6051" s="88"/>
      <c r="L6051" s="88"/>
    </row>
    <row r="6052" spans="11:12" ht="17.25" customHeight="1" x14ac:dyDescent="0.2">
      <c r="K6052" s="88"/>
      <c r="L6052" s="88"/>
    </row>
    <row r="6053" spans="11:12" ht="17.25" customHeight="1" x14ac:dyDescent="0.2">
      <c r="K6053" s="88"/>
      <c r="L6053" s="88"/>
    </row>
    <row r="6054" spans="11:12" ht="17.25" customHeight="1" x14ac:dyDescent="0.2">
      <c r="K6054" s="88"/>
      <c r="L6054" s="88"/>
    </row>
    <row r="6055" spans="11:12" ht="17.25" customHeight="1" x14ac:dyDescent="0.2">
      <c r="K6055" s="88"/>
      <c r="L6055" s="88"/>
    </row>
    <row r="6056" spans="11:12" ht="17.25" customHeight="1" x14ac:dyDescent="0.2">
      <c r="K6056" s="88"/>
      <c r="L6056" s="88"/>
    </row>
    <row r="6057" spans="11:12" ht="17.25" customHeight="1" x14ac:dyDescent="0.2">
      <c r="K6057" s="88"/>
      <c r="L6057" s="88"/>
    </row>
    <row r="6058" spans="11:12" ht="17.25" customHeight="1" x14ac:dyDescent="0.2">
      <c r="K6058" s="88"/>
      <c r="L6058" s="88"/>
    </row>
    <row r="6059" spans="11:12" ht="17.25" customHeight="1" x14ac:dyDescent="0.2">
      <c r="K6059" s="88"/>
      <c r="L6059" s="88"/>
    </row>
    <row r="6060" spans="11:12" ht="17.25" customHeight="1" x14ac:dyDescent="0.2">
      <c r="K6060" s="88"/>
      <c r="L6060" s="88"/>
    </row>
    <row r="6061" spans="11:12" ht="17.25" customHeight="1" x14ac:dyDescent="0.2">
      <c r="K6061" s="88"/>
      <c r="L6061" s="88"/>
    </row>
    <row r="6062" spans="11:12" ht="17.25" customHeight="1" x14ac:dyDescent="0.2">
      <c r="K6062" s="88"/>
      <c r="L6062" s="88"/>
    </row>
    <row r="6063" spans="11:12" ht="17.25" customHeight="1" x14ac:dyDescent="0.2">
      <c r="K6063" s="88"/>
      <c r="L6063" s="88"/>
    </row>
    <row r="6064" spans="11:12" ht="17.25" customHeight="1" x14ac:dyDescent="0.2">
      <c r="K6064" s="88"/>
      <c r="L6064" s="88"/>
    </row>
    <row r="6065" spans="11:12" ht="17.25" customHeight="1" x14ac:dyDescent="0.2">
      <c r="K6065" s="88"/>
      <c r="L6065" s="88"/>
    </row>
    <row r="6066" spans="11:12" ht="17.25" customHeight="1" x14ac:dyDescent="0.2">
      <c r="K6066" s="88"/>
      <c r="L6066" s="88"/>
    </row>
    <row r="6067" spans="11:12" ht="17.25" customHeight="1" x14ac:dyDescent="0.2">
      <c r="K6067" s="88"/>
      <c r="L6067" s="88"/>
    </row>
    <row r="6068" spans="11:12" ht="17.25" customHeight="1" x14ac:dyDescent="0.2">
      <c r="K6068" s="88"/>
      <c r="L6068" s="88"/>
    </row>
    <row r="6069" spans="11:12" ht="17.25" customHeight="1" x14ac:dyDescent="0.2">
      <c r="K6069" s="88"/>
      <c r="L6069" s="88"/>
    </row>
    <row r="6070" spans="11:12" ht="17.25" customHeight="1" x14ac:dyDescent="0.2">
      <c r="K6070" s="88"/>
      <c r="L6070" s="88"/>
    </row>
    <row r="6071" spans="11:12" ht="17.25" customHeight="1" x14ac:dyDescent="0.2">
      <c r="K6071" s="88"/>
      <c r="L6071" s="88"/>
    </row>
    <row r="6072" spans="11:12" ht="17.25" customHeight="1" x14ac:dyDescent="0.2">
      <c r="K6072" s="88"/>
      <c r="L6072" s="88"/>
    </row>
    <row r="6073" spans="11:12" ht="17.25" customHeight="1" x14ac:dyDescent="0.2">
      <c r="K6073" s="88"/>
      <c r="L6073" s="88"/>
    </row>
    <row r="6074" spans="11:12" ht="17.25" customHeight="1" x14ac:dyDescent="0.2">
      <c r="K6074" s="88"/>
      <c r="L6074" s="88"/>
    </row>
    <row r="6075" spans="11:12" ht="17.25" customHeight="1" x14ac:dyDescent="0.2">
      <c r="K6075" s="88"/>
      <c r="L6075" s="88"/>
    </row>
    <row r="6076" spans="11:12" ht="17.25" customHeight="1" x14ac:dyDescent="0.2">
      <c r="K6076" s="88"/>
      <c r="L6076" s="88"/>
    </row>
    <row r="6077" spans="11:12" ht="17.25" customHeight="1" x14ac:dyDescent="0.2">
      <c r="K6077" s="88"/>
      <c r="L6077" s="88"/>
    </row>
    <row r="6078" spans="11:12" ht="17.25" customHeight="1" x14ac:dyDescent="0.2">
      <c r="K6078" s="88"/>
      <c r="L6078" s="88"/>
    </row>
    <row r="6079" spans="11:12" ht="17.25" customHeight="1" x14ac:dyDescent="0.2">
      <c r="K6079" s="88"/>
      <c r="L6079" s="88"/>
    </row>
    <row r="6080" spans="11:12" ht="17.25" customHeight="1" x14ac:dyDescent="0.2">
      <c r="K6080" s="88"/>
      <c r="L6080" s="88"/>
    </row>
    <row r="6081" spans="11:12" ht="17.25" customHeight="1" x14ac:dyDescent="0.2">
      <c r="K6081" s="88"/>
      <c r="L6081" s="88"/>
    </row>
    <row r="6082" spans="11:12" ht="17.25" customHeight="1" x14ac:dyDescent="0.2">
      <c r="K6082" s="88"/>
      <c r="L6082" s="88"/>
    </row>
    <row r="6083" spans="11:12" ht="17.25" customHeight="1" x14ac:dyDescent="0.2">
      <c r="K6083" s="88"/>
      <c r="L6083" s="88"/>
    </row>
    <row r="6084" spans="11:12" ht="17.25" customHeight="1" x14ac:dyDescent="0.2">
      <c r="K6084" s="88"/>
      <c r="L6084" s="88"/>
    </row>
    <row r="6085" spans="11:12" ht="17.25" customHeight="1" x14ac:dyDescent="0.2">
      <c r="K6085" s="88"/>
      <c r="L6085" s="88"/>
    </row>
    <row r="6086" spans="11:12" ht="17.25" customHeight="1" x14ac:dyDescent="0.2">
      <c r="K6086" s="88"/>
      <c r="L6086" s="88"/>
    </row>
    <row r="6087" spans="11:12" ht="17.25" customHeight="1" x14ac:dyDescent="0.2">
      <c r="K6087" s="88"/>
      <c r="L6087" s="88"/>
    </row>
    <row r="6088" spans="11:12" ht="17.25" customHeight="1" x14ac:dyDescent="0.2">
      <c r="K6088" s="88"/>
      <c r="L6088" s="88"/>
    </row>
    <row r="6089" spans="11:12" ht="17.25" customHeight="1" x14ac:dyDescent="0.2">
      <c r="K6089" s="88"/>
      <c r="L6089" s="88"/>
    </row>
    <row r="6090" spans="11:12" ht="17.25" customHeight="1" x14ac:dyDescent="0.2">
      <c r="K6090" s="88"/>
      <c r="L6090" s="88"/>
    </row>
    <row r="6091" spans="11:12" ht="17.25" customHeight="1" x14ac:dyDescent="0.2">
      <c r="K6091" s="88"/>
      <c r="L6091" s="88"/>
    </row>
    <row r="6092" spans="11:12" ht="17.25" customHeight="1" x14ac:dyDescent="0.2">
      <c r="K6092" s="88"/>
      <c r="L6092" s="88"/>
    </row>
    <row r="6093" spans="11:12" ht="17.25" customHeight="1" x14ac:dyDescent="0.2">
      <c r="K6093" s="88"/>
      <c r="L6093" s="88"/>
    </row>
    <row r="6094" spans="11:12" ht="17.25" customHeight="1" x14ac:dyDescent="0.2">
      <c r="K6094" s="88"/>
      <c r="L6094" s="88"/>
    </row>
    <row r="6095" spans="11:12" ht="17.25" customHeight="1" x14ac:dyDescent="0.2">
      <c r="K6095" s="88"/>
      <c r="L6095" s="88"/>
    </row>
    <row r="6096" spans="11:12" ht="17.25" customHeight="1" x14ac:dyDescent="0.2">
      <c r="K6096" s="88"/>
      <c r="L6096" s="88"/>
    </row>
    <row r="6097" spans="11:12" ht="17.25" customHeight="1" x14ac:dyDescent="0.2">
      <c r="K6097" s="88"/>
      <c r="L6097" s="88"/>
    </row>
    <row r="6098" spans="11:12" ht="17.25" customHeight="1" x14ac:dyDescent="0.2">
      <c r="K6098" s="88"/>
      <c r="L6098" s="88"/>
    </row>
    <row r="6099" spans="11:12" ht="17.25" customHeight="1" x14ac:dyDescent="0.2">
      <c r="K6099" s="88"/>
      <c r="L6099" s="88"/>
    </row>
    <row r="6100" spans="11:12" ht="17.25" customHeight="1" x14ac:dyDescent="0.2">
      <c r="K6100" s="88"/>
      <c r="L6100" s="88"/>
    </row>
    <row r="6101" spans="11:12" ht="17.25" customHeight="1" x14ac:dyDescent="0.2">
      <c r="K6101" s="88"/>
      <c r="L6101" s="88"/>
    </row>
    <row r="6102" spans="11:12" ht="17.25" customHeight="1" x14ac:dyDescent="0.2">
      <c r="K6102" s="88"/>
      <c r="L6102" s="88"/>
    </row>
    <row r="6103" spans="11:12" ht="17.25" customHeight="1" x14ac:dyDescent="0.2">
      <c r="K6103" s="88"/>
      <c r="L6103" s="88"/>
    </row>
    <row r="6104" spans="11:12" ht="17.25" customHeight="1" x14ac:dyDescent="0.2">
      <c r="K6104" s="88"/>
      <c r="L6104" s="88"/>
    </row>
    <row r="6105" spans="11:12" ht="17.25" customHeight="1" x14ac:dyDescent="0.2">
      <c r="K6105" s="88"/>
      <c r="L6105" s="88"/>
    </row>
    <row r="6106" spans="11:12" ht="17.25" customHeight="1" x14ac:dyDescent="0.2">
      <c r="K6106" s="88"/>
      <c r="L6106" s="88"/>
    </row>
    <row r="6107" spans="11:12" ht="17.25" customHeight="1" x14ac:dyDescent="0.2">
      <c r="K6107" s="88"/>
      <c r="L6107" s="88"/>
    </row>
    <row r="6108" spans="11:12" ht="17.25" customHeight="1" x14ac:dyDescent="0.2">
      <c r="K6108" s="88"/>
      <c r="L6108" s="88"/>
    </row>
    <row r="6109" spans="11:12" ht="17.25" customHeight="1" x14ac:dyDescent="0.2">
      <c r="K6109" s="88"/>
      <c r="L6109" s="88"/>
    </row>
    <row r="6110" spans="11:12" ht="17.25" customHeight="1" x14ac:dyDescent="0.2">
      <c r="K6110" s="88"/>
      <c r="L6110" s="88"/>
    </row>
    <row r="6111" spans="11:12" ht="17.25" customHeight="1" x14ac:dyDescent="0.2">
      <c r="K6111" s="88"/>
      <c r="L6111" s="88"/>
    </row>
    <row r="6112" spans="11:12" ht="17.25" customHeight="1" x14ac:dyDescent="0.2">
      <c r="K6112" s="88"/>
      <c r="L6112" s="88"/>
    </row>
    <row r="6113" spans="11:12" ht="17.25" customHeight="1" x14ac:dyDescent="0.2">
      <c r="K6113" s="88"/>
      <c r="L6113" s="88"/>
    </row>
    <row r="6114" spans="11:12" ht="17.25" customHeight="1" x14ac:dyDescent="0.2">
      <c r="K6114" s="88"/>
      <c r="L6114" s="88"/>
    </row>
    <row r="6115" spans="11:12" ht="17.25" customHeight="1" x14ac:dyDescent="0.2">
      <c r="K6115" s="88"/>
      <c r="L6115" s="88"/>
    </row>
    <row r="6116" spans="11:12" ht="17.25" customHeight="1" x14ac:dyDescent="0.2">
      <c r="K6116" s="88"/>
      <c r="L6116" s="88"/>
    </row>
    <row r="6117" spans="11:12" ht="17.25" customHeight="1" x14ac:dyDescent="0.2">
      <c r="K6117" s="88"/>
      <c r="L6117" s="88"/>
    </row>
    <row r="6118" spans="11:12" ht="17.25" customHeight="1" x14ac:dyDescent="0.2">
      <c r="K6118" s="88"/>
      <c r="L6118" s="88"/>
    </row>
    <row r="6119" spans="11:12" ht="17.25" customHeight="1" x14ac:dyDescent="0.2">
      <c r="K6119" s="88"/>
      <c r="L6119" s="88"/>
    </row>
    <row r="6120" spans="11:12" ht="17.25" customHeight="1" x14ac:dyDescent="0.2">
      <c r="K6120" s="88"/>
      <c r="L6120" s="88"/>
    </row>
    <row r="6121" spans="11:12" ht="17.25" customHeight="1" x14ac:dyDescent="0.2">
      <c r="K6121" s="88"/>
      <c r="L6121" s="88"/>
    </row>
    <row r="6122" spans="11:12" ht="17.25" customHeight="1" x14ac:dyDescent="0.2">
      <c r="K6122" s="88"/>
      <c r="L6122" s="88"/>
    </row>
    <row r="6123" spans="11:12" ht="17.25" customHeight="1" x14ac:dyDescent="0.2">
      <c r="K6123" s="88"/>
      <c r="L6123" s="88"/>
    </row>
    <row r="6124" spans="11:12" ht="17.25" customHeight="1" x14ac:dyDescent="0.2">
      <c r="K6124" s="88"/>
      <c r="L6124" s="88"/>
    </row>
    <row r="6125" spans="11:12" ht="17.25" customHeight="1" x14ac:dyDescent="0.2">
      <c r="K6125" s="88"/>
      <c r="L6125" s="88"/>
    </row>
    <row r="6126" spans="11:12" ht="17.25" customHeight="1" x14ac:dyDescent="0.2">
      <c r="K6126" s="88"/>
      <c r="L6126" s="88"/>
    </row>
    <row r="6127" spans="11:12" ht="17.25" customHeight="1" x14ac:dyDescent="0.2">
      <c r="K6127" s="88"/>
      <c r="L6127" s="88"/>
    </row>
    <row r="6128" spans="11:12" ht="17.25" customHeight="1" x14ac:dyDescent="0.2">
      <c r="K6128" s="88"/>
      <c r="L6128" s="88"/>
    </row>
    <row r="6129" spans="11:12" ht="17.25" customHeight="1" x14ac:dyDescent="0.2">
      <c r="K6129" s="88"/>
      <c r="L6129" s="88"/>
    </row>
    <row r="6130" spans="11:12" ht="17.25" customHeight="1" x14ac:dyDescent="0.2">
      <c r="K6130" s="88"/>
      <c r="L6130" s="88"/>
    </row>
    <row r="6131" spans="11:12" ht="17.25" customHeight="1" x14ac:dyDescent="0.2">
      <c r="K6131" s="88"/>
      <c r="L6131" s="88"/>
    </row>
    <row r="6132" spans="11:12" ht="17.25" customHeight="1" x14ac:dyDescent="0.2">
      <c r="K6132" s="88"/>
      <c r="L6132" s="88"/>
    </row>
    <row r="6133" spans="11:12" ht="17.25" customHeight="1" x14ac:dyDescent="0.2">
      <c r="K6133" s="88"/>
      <c r="L6133" s="88"/>
    </row>
    <row r="6134" spans="11:12" ht="17.25" customHeight="1" x14ac:dyDescent="0.2">
      <c r="K6134" s="88"/>
      <c r="L6134" s="88"/>
    </row>
    <row r="6135" spans="11:12" ht="17.25" customHeight="1" x14ac:dyDescent="0.2">
      <c r="K6135" s="88"/>
      <c r="L6135" s="88"/>
    </row>
    <row r="6136" spans="11:12" ht="17.25" customHeight="1" x14ac:dyDescent="0.2">
      <c r="K6136" s="88"/>
      <c r="L6136" s="88"/>
    </row>
    <row r="6137" spans="11:12" ht="17.25" customHeight="1" x14ac:dyDescent="0.2">
      <c r="K6137" s="88"/>
      <c r="L6137" s="88"/>
    </row>
    <row r="6138" spans="11:12" ht="17.25" customHeight="1" x14ac:dyDescent="0.2">
      <c r="K6138" s="88"/>
      <c r="L6138" s="88"/>
    </row>
    <row r="6139" spans="11:12" ht="17.25" customHeight="1" x14ac:dyDescent="0.2">
      <c r="K6139" s="88"/>
      <c r="L6139" s="88"/>
    </row>
    <row r="6140" spans="11:12" ht="17.25" customHeight="1" x14ac:dyDescent="0.2">
      <c r="K6140" s="88"/>
      <c r="L6140" s="88"/>
    </row>
    <row r="6141" spans="11:12" ht="17.25" customHeight="1" x14ac:dyDescent="0.2">
      <c r="K6141" s="88"/>
      <c r="L6141" s="88"/>
    </row>
    <row r="6142" spans="11:12" ht="17.25" customHeight="1" x14ac:dyDescent="0.2">
      <c r="K6142" s="88"/>
      <c r="L6142" s="88"/>
    </row>
    <row r="6143" spans="11:12" ht="17.25" customHeight="1" x14ac:dyDescent="0.2">
      <c r="K6143" s="88"/>
      <c r="L6143" s="88"/>
    </row>
    <row r="6144" spans="11:12" ht="17.25" customHeight="1" x14ac:dyDescent="0.2">
      <c r="K6144" s="88"/>
      <c r="L6144" s="88"/>
    </row>
    <row r="6145" spans="11:12" ht="17.25" customHeight="1" x14ac:dyDescent="0.2">
      <c r="K6145" s="88"/>
      <c r="L6145" s="88"/>
    </row>
    <row r="6146" spans="11:12" ht="17.25" customHeight="1" x14ac:dyDescent="0.2">
      <c r="K6146" s="88"/>
      <c r="L6146" s="88"/>
    </row>
    <row r="6147" spans="11:12" ht="17.25" customHeight="1" x14ac:dyDescent="0.2">
      <c r="K6147" s="88"/>
      <c r="L6147" s="88"/>
    </row>
    <row r="6148" spans="11:12" ht="17.25" customHeight="1" x14ac:dyDescent="0.2">
      <c r="K6148" s="88"/>
      <c r="L6148" s="88"/>
    </row>
    <row r="6149" spans="11:12" ht="17.25" customHeight="1" x14ac:dyDescent="0.2">
      <c r="K6149" s="88"/>
      <c r="L6149" s="88"/>
    </row>
    <row r="6150" spans="11:12" ht="17.25" customHeight="1" x14ac:dyDescent="0.2">
      <c r="K6150" s="88"/>
      <c r="L6150" s="88"/>
    </row>
    <row r="6151" spans="11:12" ht="17.25" customHeight="1" x14ac:dyDescent="0.2">
      <c r="K6151" s="88"/>
      <c r="L6151" s="88"/>
    </row>
    <row r="6152" spans="11:12" ht="17.25" customHeight="1" x14ac:dyDescent="0.2">
      <c r="K6152" s="88"/>
      <c r="L6152" s="88"/>
    </row>
    <row r="6153" spans="11:12" ht="17.25" customHeight="1" x14ac:dyDescent="0.2">
      <c r="K6153" s="88"/>
      <c r="L6153" s="88"/>
    </row>
    <row r="6154" spans="11:12" ht="17.25" customHeight="1" x14ac:dyDescent="0.2">
      <c r="K6154" s="88"/>
      <c r="L6154" s="88"/>
    </row>
    <row r="6155" spans="11:12" ht="17.25" customHeight="1" x14ac:dyDescent="0.2">
      <c r="K6155" s="88"/>
      <c r="L6155" s="88"/>
    </row>
    <row r="6156" spans="11:12" ht="17.25" customHeight="1" x14ac:dyDescent="0.2">
      <c r="K6156" s="88"/>
      <c r="L6156" s="88"/>
    </row>
    <row r="6157" spans="11:12" ht="17.25" customHeight="1" x14ac:dyDescent="0.2">
      <c r="K6157" s="88"/>
      <c r="L6157" s="88"/>
    </row>
    <row r="6158" spans="11:12" ht="17.25" customHeight="1" x14ac:dyDescent="0.2">
      <c r="K6158" s="88"/>
      <c r="L6158" s="88"/>
    </row>
    <row r="6159" spans="11:12" ht="17.25" customHeight="1" x14ac:dyDescent="0.2">
      <c r="K6159" s="88"/>
      <c r="L6159" s="88"/>
    </row>
    <row r="6160" spans="11:12" ht="17.25" customHeight="1" x14ac:dyDescent="0.2">
      <c r="K6160" s="88"/>
      <c r="L6160" s="88"/>
    </row>
    <row r="6161" spans="11:12" ht="17.25" customHeight="1" x14ac:dyDescent="0.2">
      <c r="K6161" s="88"/>
      <c r="L6161" s="88"/>
    </row>
    <row r="6162" spans="11:12" ht="17.25" customHeight="1" x14ac:dyDescent="0.2">
      <c r="K6162" s="88"/>
      <c r="L6162" s="88"/>
    </row>
    <row r="6163" spans="11:12" ht="17.25" customHeight="1" x14ac:dyDescent="0.2">
      <c r="K6163" s="88"/>
      <c r="L6163" s="88"/>
    </row>
    <row r="6164" spans="11:12" ht="17.25" customHeight="1" x14ac:dyDescent="0.2">
      <c r="K6164" s="88"/>
      <c r="L6164" s="88"/>
    </row>
    <row r="6165" spans="11:12" ht="17.25" customHeight="1" x14ac:dyDescent="0.2">
      <c r="K6165" s="88"/>
      <c r="L6165" s="88"/>
    </row>
    <row r="6166" spans="11:12" ht="17.25" customHeight="1" x14ac:dyDescent="0.2">
      <c r="K6166" s="88"/>
      <c r="L6166" s="88"/>
    </row>
    <row r="6167" spans="11:12" ht="17.25" customHeight="1" x14ac:dyDescent="0.2">
      <c r="K6167" s="88"/>
      <c r="L6167" s="88"/>
    </row>
    <row r="6168" spans="11:12" ht="17.25" customHeight="1" x14ac:dyDescent="0.2">
      <c r="K6168" s="88"/>
      <c r="L6168" s="88"/>
    </row>
    <row r="6169" spans="11:12" ht="17.25" customHeight="1" x14ac:dyDescent="0.2">
      <c r="K6169" s="88"/>
      <c r="L6169" s="88"/>
    </row>
    <row r="6170" spans="11:12" ht="17.25" customHeight="1" x14ac:dyDescent="0.2">
      <c r="K6170" s="88"/>
      <c r="L6170" s="88"/>
    </row>
    <row r="6171" spans="11:12" ht="17.25" customHeight="1" x14ac:dyDescent="0.2">
      <c r="K6171" s="88"/>
      <c r="L6171" s="88"/>
    </row>
    <row r="6172" spans="11:12" ht="17.25" customHeight="1" x14ac:dyDescent="0.2">
      <c r="K6172" s="88"/>
      <c r="L6172" s="88"/>
    </row>
    <row r="6173" spans="11:12" ht="17.25" customHeight="1" x14ac:dyDescent="0.2">
      <c r="K6173" s="88"/>
      <c r="L6173" s="88"/>
    </row>
    <row r="6174" spans="11:12" ht="17.25" customHeight="1" x14ac:dyDescent="0.2">
      <c r="K6174" s="88"/>
      <c r="L6174" s="88"/>
    </row>
    <row r="6175" spans="11:12" ht="17.25" customHeight="1" x14ac:dyDescent="0.2">
      <c r="K6175" s="88"/>
      <c r="L6175" s="88"/>
    </row>
    <row r="6176" spans="11:12" ht="17.25" customHeight="1" x14ac:dyDescent="0.2">
      <c r="K6176" s="88"/>
      <c r="L6176" s="88"/>
    </row>
    <row r="6177" spans="11:12" ht="17.25" customHeight="1" x14ac:dyDescent="0.2">
      <c r="K6177" s="88"/>
      <c r="L6177" s="88"/>
    </row>
    <row r="6178" spans="11:12" ht="17.25" customHeight="1" x14ac:dyDescent="0.2">
      <c r="K6178" s="88"/>
      <c r="L6178" s="88"/>
    </row>
    <row r="6179" spans="11:12" ht="17.25" customHeight="1" x14ac:dyDescent="0.2">
      <c r="K6179" s="88"/>
      <c r="L6179" s="88"/>
    </row>
    <row r="6180" spans="11:12" ht="17.25" customHeight="1" x14ac:dyDescent="0.2">
      <c r="K6180" s="88"/>
      <c r="L6180" s="88"/>
    </row>
    <row r="6181" spans="11:12" ht="17.25" customHeight="1" x14ac:dyDescent="0.2">
      <c r="K6181" s="88"/>
      <c r="L6181" s="88"/>
    </row>
    <row r="6182" spans="11:12" ht="17.25" customHeight="1" x14ac:dyDescent="0.2">
      <c r="K6182" s="88"/>
      <c r="L6182" s="88"/>
    </row>
    <row r="6183" spans="11:12" ht="17.25" customHeight="1" x14ac:dyDescent="0.2">
      <c r="K6183" s="88"/>
      <c r="L6183" s="88"/>
    </row>
    <row r="6184" spans="11:12" ht="17.25" customHeight="1" x14ac:dyDescent="0.2">
      <c r="K6184" s="88"/>
      <c r="L6184" s="88"/>
    </row>
    <row r="6185" spans="11:12" ht="17.25" customHeight="1" x14ac:dyDescent="0.2">
      <c r="K6185" s="88"/>
      <c r="L6185" s="88"/>
    </row>
    <row r="6186" spans="11:12" ht="17.25" customHeight="1" x14ac:dyDescent="0.2">
      <c r="K6186" s="88"/>
      <c r="L6186" s="88"/>
    </row>
    <row r="6187" spans="11:12" ht="17.25" customHeight="1" x14ac:dyDescent="0.2">
      <c r="K6187" s="88"/>
      <c r="L6187" s="88"/>
    </row>
    <row r="6188" spans="11:12" ht="17.25" customHeight="1" x14ac:dyDescent="0.2">
      <c r="K6188" s="88"/>
      <c r="L6188" s="88"/>
    </row>
    <row r="6189" spans="11:12" ht="17.25" customHeight="1" x14ac:dyDescent="0.2">
      <c r="K6189" s="88"/>
      <c r="L6189" s="88"/>
    </row>
    <row r="6190" spans="11:12" ht="17.25" customHeight="1" x14ac:dyDescent="0.2">
      <c r="K6190" s="88"/>
      <c r="L6190" s="88"/>
    </row>
    <row r="6191" spans="11:12" ht="17.25" customHeight="1" x14ac:dyDescent="0.2">
      <c r="K6191" s="88"/>
      <c r="L6191" s="88"/>
    </row>
    <row r="6192" spans="11:12" ht="17.25" customHeight="1" x14ac:dyDescent="0.2">
      <c r="K6192" s="88"/>
      <c r="L6192" s="88"/>
    </row>
    <row r="6193" spans="11:12" ht="17.25" customHeight="1" x14ac:dyDescent="0.2">
      <c r="K6193" s="88"/>
      <c r="L6193" s="88"/>
    </row>
    <row r="6194" spans="11:12" ht="17.25" customHeight="1" x14ac:dyDescent="0.2">
      <c r="K6194" s="88"/>
      <c r="L6194" s="88"/>
    </row>
    <row r="6195" spans="11:12" ht="17.25" customHeight="1" x14ac:dyDescent="0.2">
      <c r="K6195" s="88"/>
      <c r="L6195" s="88"/>
    </row>
    <row r="6196" spans="11:12" ht="17.25" customHeight="1" x14ac:dyDescent="0.2">
      <c r="K6196" s="88"/>
      <c r="L6196" s="88"/>
    </row>
    <row r="6197" spans="11:12" ht="17.25" customHeight="1" x14ac:dyDescent="0.2">
      <c r="K6197" s="88"/>
      <c r="L6197" s="88"/>
    </row>
    <row r="6198" spans="11:12" ht="17.25" customHeight="1" x14ac:dyDescent="0.2">
      <c r="K6198" s="88"/>
      <c r="L6198" s="88"/>
    </row>
    <row r="6199" spans="11:12" ht="17.25" customHeight="1" x14ac:dyDescent="0.2">
      <c r="K6199" s="88"/>
      <c r="L6199" s="88"/>
    </row>
    <row r="6200" spans="11:12" ht="17.25" customHeight="1" x14ac:dyDescent="0.2">
      <c r="K6200" s="88"/>
      <c r="L6200" s="88"/>
    </row>
    <row r="6201" spans="11:12" ht="17.25" customHeight="1" x14ac:dyDescent="0.2">
      <c r="K6201" s="88"/>
      <c r="L6201" s="88"/>
    </row>
    <row r="6202" spans="11:12" ht="17.25" customHeight="1" x14ac:dyDescent="0.2">
      <c r="K6202" s="88"/>
      <c r="L6202" s="88"/>
    </row>
    <row r="6203" spans="11:12" ht="17.25" customHeight="1" x14ac:dyDescent="0.2">
      <c r="K6203" s="88"/>
      <c r="L6203" s="88"/>
    </row>
    <row r="6204" spans="11:12" ht="17.25" customHeight="1" x14ac:dyDescent="0.2">
      <c r="K6204" s="88"/>
      <c r="L6204" s="88"/>
    </row>
    <row r="6205" spans="11:12" ht="17.25" customHeight="1" x14ac:dyDescent="0.2">
      <c r="K6205" s="88"/>
      <c r="L6205" s="88"/>
    </row>
    <row r="6206" spans="11:12" ht="17.25" customHeight="1" x14ac:dyDescent="0.2">
      <c r="K6206" s="88"/>
      <c r="L6206" s="88"/>
    </row>
    <row r="6207" spans="11:12" ht="17.25" customHeight="1" x14ac:dyDescent="0.2">
      <c r="K6207" s="88"/>
      <c r="L6207" s="88"/>
    </row>
    <row r="6208" spans="11:12" ht="17.25" customHeight="1" x14ac:dyDescent="0.2">
      <c r="K6208" s="88"/>
      <c r="L6208" s="88"/>
    </row>
    <row r="6209" spans="11:12" ht="17.25" customHeight="1" x14ac:dyDescent="0.2">
      <c r="K6209" s="88"/>
      <c r="L6209" s="88"/>
    </row>
    <row r="6210" spans="11:12" ht="17.25" customHeight="1" x14ac:dyDescent="0.2">
      <c r="K6210" s="88"/>
      <c r="L6210" s="88"/>
    </row>
    <row r="6211" spans="11:12" ht="17.25" customHeight="1" x14ac:dyDescent="0.2">
      <c r="K6211" s="88"/>
      <c r="L6211" s="88"/>
    </row>
    <row r="6212" spans="11:12" ht="17.25" customHeight="1" x14ac:dyDescent="0.2">
      <c r="K6212" s="88"/>
      <c r="L6212" s="88"/>
    </row>
    <row r="6213" spans="11:12" ht="17.25" customHeight="1" x14ac:dyDescent="0.2">
      <c r="K6213" s="88"/>
      <c r="L6213" s="88"/>
    </row>
    <row r="6214" spans="11:12" ht="17.25" customHeight="1" x14ac:dyDescent="0.2">
      <c r="K6214" s="88"/>
      <c r="L6214" s="88"/>
    </row>
    <row r="6215" spans="11:12" ht="17.25" customHeight="1" x14ac:dyDescent="0.2">
      <c r="K6215" s="88"/>
      <c r="L6215" s="88"/>
    </row>
    <row r="6216" spans="11:12" ht="17.25" customHeight="1" x14ac:dyDescent="0.2">
      <c r="K6216" s="88"/>
      <c r="L6216" s="88"/>
    </row>
    <row r="6217" spans="11:12" ht="17.25" customHeight="1" x14ac:dyDescent="0.2">
      <c r="K6217" s="88"/>
      <c r="L6217" s="88"/>
    </row>
    <row r="6218" spans="11:12" ht="17.25" customHeight="1" x14ac:dyDescent="0.2">
      <c r="K6218" s="88"/>
      <c r="L6218" s="88"/>
    </row>
    <row r="6219" spans="11:12" ht="17.25" customHeight="1" x14ac:dyDescent="0.2">
      <c r="K6219" s="88"/>
      <c r="L6219" s="88"/>
    </row>
    <row r="6220" spans="11:12" ht="17.25" customHeight="1" x14ac:dyDescent="0.2">
      <c r="K6220" s="88"/>
      <c r="L6220" s="88"/>
    </row>
    <row r="6221" spans="11:12" ht="17.25" customHeight="1" x14ac:dyDescent="0.2">
      <c r="K6221" s="88"/>
      <c r="L6221" s="88"/>
    </row>
    <row r="6222" spans="11:12" ht="17.25" customHeight="1" x14ac:dyDescent="0.2">
      <c r="K6222" s="88"/>
      <c r="L6222" s="88"/>
    </row>
    <row r="6223" spans="11:12" ht="17.25" customHeight="1" x14ac:dyDescent="0.2">
      <c r="K6223" s="88"/>
      <c r="L6223" s="88"/>
    </row>
    <row r="6224" spans="11:12" ht="17.25" customHeight="1" x14ac:dyDescent="0.2">
      <c r="K6224" s="88"/>
      <c r="L6224" s="88"/>
    </row>
    <row r="6225" spans="11:12" ht="17.25" customHeight="1" x14ac:dyDescent="0.2">
      <c r="K6225" s="88"/>
      <c r="L6225" s="88"/>
    </row>
    <row r="6226" spans="11:12" ht="17.25" customHeight="1" x14ac:dyDescent="0.2">
      <c r="K6226" s="88"/>
      <c r="L6226" s="88"/>
    </row>
    <row r="6227" spans="11:12" ht="17.25" customHeight="1" x14ac:dyDescent="0.2">
      <c r="K6227" s="88"/>
      <c r="L6227" s="88"/>
    </row>
    <row r="6228" spans="11:12" ht="17.25" customHeight="1" x14ac:dyDescent="0.2">
      <c r="K6228" s="88"/>
      <c r="L6228" s="88"/>
    </row>
    <row r="6229" spans="11:12" ht="17.25" customHeight="1" x14ac:dyDescent="0.2">
      <c r="K6229" s="88"/>
      <c r="L6229" s="88"/>
    </row>
    <row r="6230" spans="11:12" ht="17.25" customHeight="1" x14ac:dyDescent="0.2">
      <c r="K6230" s="88"/>
      <c r="L6230" s="88"/>
    </row>
    <row r="6231" spans="11:12" ht="17.25" customHeight="1" x14ac:dyDescent="0.2">
      <c r="K6231" s="88"/>
      <c r="L6231" s="88"/>
    </row>
    <row r="6232" spans="11:12" ht="17.25" customHeight="1" x14ac:dyDescent="0.2">
      <c r="K6232" s="88"/>
      <c r="L6232" s="88"/>
    </row>
    <row r="6233" spans="11:12" ht="17.25" customHeight="1" x14ac:dyDescent="0.2">
      <c r="K6233" s="88"/>
      <c r="L6233" s="88"/>
    </row>
    <row r="6234" spans="11:12" ht="17.25" customHeight="1" x14ac:dyDescent="0.2">
      <c r="K6234" s="88"/>
      <c r="L6234" s="88"/>
    </row>
    <row r="6235" spans="11:12" ht="17.25" customHeight="1" x14ac:dyDescent="0.2">
      <c r="K6235" s="88"/>
      <c r="L6235" s="88"/>
    </row>
    <row r="6236" spans="11:12" ht="17.25" customHeight="1" x14ac:dyDescent="0.2">
      <c r="K6236" s="88"/>
      <c r="L6236" s="88"/>
    </row>
    <row r="6237" spans="11:12" ht="17.25" customHeight="1" x14ac:dyDescent="0.2">
      <c r="K6237" s="88"/>
      <c r="L6237" s="88"/>
    </row>
    <row r="6238" spans="11:12" ht="17.25" customHeight="1" x14ac:dyDescent="0.2">
      <c r="K6238" s="88"/>
      <c r="L6238" s="88"/>
    </row>
    <row r="6239" spans="11:12" ht="17.25" customHeight="1" x14ac:dyDescent="0.2">
      <c r="K6239" s="88"/>
      <c r="L6239" s="88"/>
    </row>
    <row r="6240" spans="11:12" ht="17.25" customHeight="1" x14ac:dyDescent="0.2">
      <c r="K6240" s="88"/>
      <c r="L6240" s="88"/>
    </row>
    <row r="6241" spans="11:12" ht="17.25" customHeight="1" x14ac:dyDescent="0.2">
      <c r="K6241" s="88"/>
      <c r="L6241" s="88"/>
    </row>
    <row r="6242" spans="11:12" ht="17.25" customHeight="1" x14ac:dyDescent="0.2">
      <c r="K6242" s="88"/>
      <c r="L6242" s="88"/>
    </row>
    <row r="6243" spans="11:12" ht="17.25" customHeight="1" x14ac:dyDescent="0.2">
      <c r="K6243" s="88"/>
      <c r="L6243" s="88"/>
    </row>
    <row r="6244" spans="11:12" ht="17.25" customHeight="1" x14ac:dyDescent="0.2">
      <c r="K6244" s="88"/>
      <c r="L6244" s="88"/>
    </row>
    <row r="6245" spans="11:12" ht="17.25" customHeight="1" x14ac:dyDescent="0.2">
      <c r="K6245" s="88"/>
      <c r="L6245" s="88"/>
    </row>
    <row r="6246" spans="11:12" ht="17.25" customHeight="1" x14ac:dyDescent="0.2">
      <c r="K6246" s="88"/>
      <c r="L6246" s="88"/>
    </row>
    <row r="6247" spans="11:12" ht="17.25" customHeight="1" x14ac:dyDescent="0.2">
      <c r="K6247" s="88"/>
      <c r="L6247" s="88"/>
    </row>
    <row r="6248" spans="11:12" ht="17.25" customHeight="1" x14ac:dyDescent="0.2">
      <c r="K6248" s="88"/>
      <c r="L6248" s="88"/>
    </row>
    <row r="6249" spans="11:12" ht="17.25" customHeight="1" x14ac:dyDescent="0.2">
      <c r="K6249" s="88"/>
      <c r="L6249" s="88"/>
    </row>
    <row r="6250" spans="11:12" ht="17.25" customHeight="1" x14ac:dyDescent="0.2">
      <c r="K6250" s="88"/>
      <c r="L6250" s="88"/>
    </row>
    <row r="6251" spans="11:12" ht="17.25" customHeight="1" x14ac:dyDescent="0.2">
      <c r="K6251" s="88"/>
      <c r="L6251" s="88"/>
    </row>
    <row r="6252" spans="11:12" ht="17.25" customHeight="1" x14ac:dyDescent="0.2">
      <c r="K6252" s="88"/>
      <c r="L6252" s="88"/>
    </row>
    <row r="6253" spans="11:12" ht="17.25" customHeight="1" x14ac:dyDescent="0.2">
      <c r="K6253" s="88"/>
      <c r="L6253" s="88"/>
    </row>
    <row r="6254" spans="11:12" ht="17.25" customHeight="1" x14ac:dyDescent="0.2">
      <c r="K6254" s="88"/>
      <c r="L6254" s="88"/>
    </row>
    <row r="6255" spans="11:12" ht="17.25" customHeight="1" x14ac:dyDescent="0.2">
      <c r="K6255" s="88"/>
      <c r="L6255" s="88"/>
    </row>
    <row r="6256" spans="11:12" ht="17.25" customHeight="1" x14ac:dyDescent="0.2">
      <c r="K6256" s="88"/>
      <c r="L6256" s="88"/>
    </row>
    <row r="6257" spans="11:12" ht="17.25" customHeight="1" x14ac:dyDescent="0.2">
      <c r="K6257" s="88"/>
      <c r="L6257" s="88"/>
    </row>
    <row r="6258" spans="11:12" ht="17.25" customHeight="1" x14ac:dyDescent="0.2">
      <c r="K6258" s="88"/>
      <c r="L6258" s="88"/>
    </row>
    <row r="6259" spans="11:12" ht="17.25" customHeight="1" x14ac:dyDescent="0.2">
      <c r="K6259" s="88"/>
      <c r="L6259" s="88"/>
    </row>
    <row r="6260" spans="11:12" ht="17.25" customHeight="1" x14ac:dyDescent="0.2">
      <c r="K6260" s="88"/>
      <c r="L6260" s="88"/>
    </row>
    <row r="6261" spans="11:12" ht="17.25" customHeight="1" x14ac:dyDescent="0.2">
      <c r="K6261" s="88"/>
      <c r="L6261" s="88"/>
    </row>
    <row r="6262" spans="11:12" ht="17.25" customHeight="1" x14ac:dyDescent="0.2">
      <c r="K6262" s="88"/>
      <c r="L6262" s="88"/>
    </row>
    <row r="6263" spans="11:12" ht="17.25" customHeight="1" x14ac:dyDescent="0.2">
      <c r="K6263" s="88"/>
      <c r="L6263" s="88"/>
    </row>
    <row r="6264" spans="11:12" ht="17.25" customHeight="1" x14ac:dyDescent="0.2">
      <c r="K6264" s="88"/>
      <c r="L6264" s="88"/>
    </row>
    <row r="6265" spans="11:12" ht="17.25" customHeight="1" x14ac:dyDescent="0.2">
      <c r="K6265" s="88"/>
      <c r="L6265" s="88"/>
    </row>
    <row r="6266" spans="11:12" ht="17.25" customHeight="1" x14ac:dyDescent="0.2">
      <c r="K6266" s="88"/>
      <c r="L6266" s="88"/>
    </row>
    <row r="6267" spans="11:12" ht="17.25" customHeight="1" x14ac:dyDescent="0.2">
      <c r="K6267" s="88"/>
      <c r="L6267" s="88"/>
    </row>
    <row r="6268" spans="11:12" ht="17.25" customHeight="1" x14ac:dyDescent="0.2">
      <c r="K6268" s="88"/>
      <c r="L6268" s="88"/>
    </row>
    <row r="6269" spans="11:12" ht="17.25" customHeight="1" x14ac:dyDescent="0.2">
      <c r="K6269" s="88"/>
      <c r="L6269" s="88"/>
    </row>
    <row r="6270" spans="11:12" ht="17.25" customHeight="1" x14ac:dyDescent="0.2">
      <c r="K6270" s="88"/>
      <c r="L6270" s="88"/>
    </row>
    <row r="6271" spans="11:12" ht="17.25" customHeight="1" x14ac:dyDescent="0.2">
      <c r="K6271" s="88"/>
      <c r="L6271" s="88"/>
    </row>
    <row r="6272" spans="11:12" ht="17.25" customHeight="1" x14ac:dyDescent="0.2">
      <c r="K6272" s="88"/>
      <c r="L6272" s="88"/>
    </row>
    <row r="6273" spans="11:12" ht="17.25" customHeight="1" x14ac:dyDescent="0.2">
      <c r="K6273" s="88"/>
      <c r="L6273" s="88"/>
    </row>
    <row r="6274" spans="11:12" ht="17.25" customHeight="1" x14ac:dyDescent="0.2">
      <c r="K6274" s="88"/>
      <c r="L6274" s="88"/>
    </row>
    <row r="6275" spans="11:12" ht="17.25" customHeight="1" x14ac:dyDescent="0.2">
      <c r="K6275" s="88"/>
      <c r="L6275" s="88"/>
    </row>
    <row r="6276" spans="11:12" ht="17.25" customHeight="1" x14ac:dyDescent="0.2">
      <c r="K6276" s="88"/>
      <c r="L6276" s="88"/>
    </row>
    <row r="6277" spans="11:12" ht="17.25" customHeight="1" x14ac:dyDescent="0.2">
      <c r="K6277" s="88"/>
      <c r="L6277" s="88"/>
    </row>
    <row r="6278" spans="11:12" ht="17.25" customHeight="1" x14ac:dyDescent="0.2">
      <c r="K6278" s="88"/>
      <c r="L6278" s="88"/>
    </row>
    <row r="6279" spans="11:12" ht="17.25" customHeight="1" x14ac:dyDescent="0.2">
      <c r="K6279" s="88"/>
      <c r="L6279" s="88"/>
    </row>
    <row r="6280" spans="11:12" ht="17.25" customHeight="1" x14ac:dyDescent="0.2">
      <c r="K6280" s="88"/>
      <c r="L6280" s="88"/>
    </row>
    <row r="6281" spans="11:12" ht="17.25" customHeight="1" x14ac:dyDescent="0.2">
      <c r="K6281" s="88"/>
      <c r="L6281" s="88"/>
    </row>
    <row r="6282" spans="11:12" ht="17.25" customHeight="1" x14ac:dyDescent="0.2">
      <c r="K6282" s="88"/>
      <c r="L6282" s="88"/>
    </row>
    <row r="6283" spans="11:12" ht="17.25" customHeight="1" x14ac:dyDescent="0.2">
      <c r="K6283" s="88"/>
      <c r="L6283" s="88"/>
    </row>
    <row r="6284" spans="11:12" ht="17.25" customHeight="1" x14ac:dyDescent="0.2">
      <c r="K6284" s="88"/>
      <c r="L6284" s="88"/>
    </row>
    <row r="6285" spans="11:12" ht="17.25" customHeight="1" x14ac:dyDescent="0.2">
      <c r="K6285" s="88"/>
      <c r="L6285" s="88"/>
    </row>
    <row r="6286" spans="11:12" ht="17.25" customHeight="1" x14ac:dyDescent="0.2">
      <c r="K6286" s="88"/>
      <c r="L6286" s="88"/>
    </row>
    <row r="6287" spans="11:12" ht="17.25" customHeight="1" x14ac:dyDescent="0.2">
      <c r="K6287" s="88"/>
      <c r="L6287" s="88"/>
    </row>
    <row r="6288" spans="11:12" ht="17.25" customHeight="1" x14ac:dyDescent="0.2">
      <c r="K6288" s="88"/>
      <c r="L6288" s="88"/>
    </row>
    <row r="6289" spans="11:12" ht="17.25" customHeight="1" x14ac:dyDescent="0.2">
      <c r="K6289" s="88"/>
      <c r="L6289" s="88"/>
    </row>
    <row r="6290" spans="11:12" ht="17.25" customHeight="1" x14ac:dyDescent="0.2">
      <c r="K6290" s="88"/>
      <c r="L6290" s="88"/>
    </row>
    <row r="6291" spans="11:12" ht="17.25" customHeight="1" x14ac:dyDescent="0.2">
      <c r="K6291" s="88"/>
      <c r="L6291" s="88"/>
    </row>
    <row r="6292" spans="11:12" ht="17.25" customHeight="1" x14ac:dyDescent="0.2">
      <c r="K6292" s="88"/>
      <c r="L6292" s="88"/>
    </row>
    <row r="6293" spans="11:12" ht="17.25" customHeight="1" x14ac:dyDescent="0.2">
      <c r="K6293" s="88"/>
      <c r="L6293" s="88"/>
    </row>
    <row r="6294" spans="11:12" ht="17.25" customHeight="1" x14ac:dyDescent="0.2">
      <c r="K6294" s="88"/>
      <c r="L6294" s="88"/>
    </row>
    <row r="6295" spans="11:12" ht="17.25" customHeight="1" x14ac:dyDescent="0.2">
      <c r="K6295" s="88"/>
      <c r="L6295" s="88"/>
    </row>
    <row r="6296" spans="11:12" ht="17.25" customHeight="1" x14ac:dyDescent="0.2">
      <c r="K6296" s="88"/>
      <c r="L6296" s="88"/>
    </row>
    <row r="6297" spans="11:12" ht="17.25" customHeight="1" x14ac:dyDescent="0.2">
      <c r="K6297" s="88"/>
      <c r="L6297" s="88"/>
    </row>
    <row r="6298" spans="11:12" ht="17.25" customHeight="1" x14ac:dyDescent="0.2">
      <c r="K6298" s="88"/>
      <c r="L6298" s="88"/>
    </row>
    <row r="6299" spans="11:12" ht="17.25" customHeight="1" x14ac:dyDescent="0.2">
      <c r="K6299" s="88"/>
      <c r="L6299" s="88"/>
    </row>
    <row r="6300" spans="11:12" ht="17.25" customHeight="1" x14ac:dyDescent="0.2">
      <c r="K6300" s="88"/>
      <c r="L6300" s="88"/>
    </row>
    <row r="6301" spans="11:12" ht="17.25" customHeight="1" x14ac:dyDescent="0.2">
      <c r="K6301" s="88"/>
      <c r="L6301" s="88"/>
    </row>
    <row r="6302" spans="11:12" ht="17.25" customHeight="1" x14ac:dyDescent="0.2">
      <c r="K6302" s="88"/>
      <c r="L6302" s="88"/>
    </row>
    <row r="6303" spans="11:12" ht="17.25" customHeight="1" x14ac:dyDescent="0.2">
      <c r="K6303" s="88"/>
      <c r="L6303" s="88"/>
    </row>
    <row r="6304" spans="11:12" ht="17.25" customHeight="1" x14ac:dyDescent="0.2">
      <c r="K6304" s="88"/>
      <c r="L6304" s="88"/>
    </row>
    <row r="6305" spans="11:12" ht="17.25" customHeight="1" x14ac:dyDescent="0.2">
      <c r="K6305" s="88"/>
      <c r="L6305" s="88"/>
    </row>
    <row r="6306" spans="11:12" ht="17.25" customHeight="1" x14ac:dyDescent="0.2">
      <c r="K6306" s="88"/>
      <c r="L6306" s="88"/>
    </row>
    <row r="6307" spans="11:12" ht="17.25" customHeight="1" x14ac:dyDescent="0.2">
      <c r="K6307" s="88"/>
      <c r="L6307" s="88"/>
    </row>
    <row r="6308" spans="11:12" ht="17.25" customHeight="1" x14ac:dyDescent="0.2">
      <c r="K6308" s="88"/>
      <c r="L6308" s="88"/>
    </row>
    <row r="6309" spans="11:12" ht="17.25" customHeight="1" x14ac:dyDescent="0.2">
      <c r="K6309" s="88"/>
      <c r="L6309" s="88"/>
    </row>
    <row r="6310" spans="11:12" ht="17.25" customHeight="1" x14ac:dyDescent="0.2">
      <c r="K6310" s="88"/>
      <c r="L6310" s="88"/>
    </row>
    <row r="6311" spans="11:12" ht="17.25" customHeight="1" x14ac:dyDescent="0.2">
      <c r="K6311" s="88"/>
      <c r="L6311" s="88"/>
    </row>
    <row r="6312" spans="11:12" ht="17.25" customHeight="1" x14ac:dyDescent="0.2">
      <c r="K6312" s="88"/>
      <c r="L6312" s="88"/>
    </row>
    <row r="6313" spans="11:12" ht="17.25" customHeight="1" x14ac:dyDescent="0.2">
      <c r="K6313" s="88"/>
      <c r="L6313" s="88"/>
    </row>
    <row r="6314" spans="11:12" ht="17.25" customHeight="1" x14ac:dyDescent="0.2">
      <c r="K6314" s="88"/>
      <c r="L6314" s="88"/>
    </row>
    <row r="6315" spans="11:12" ht="17.25" customHeight="1" x14ac:dyDescent="0.2">
      <c r="K6315" s="88"/>
      <c r="L6315" s="88"/>
    </row>
    <row r="6316" spans="11:12" ht="17.25" customHeight="1" x14ac:dyDescent="0.2">
      <c r="K6316" s="88"/>
      <c r="L6316" s="88"/>
    </row>
    <row r="6317" spans="11:12" ht="17.25" customHeight="1" x14ac:dyDescent="0.2">
      <c r="K6317" s="88"/>
      <c r="L6317" s="88"/>
    </row>
    <row r="6318" spans="11:12" ht="17.25" customHeight="1" x14ac:dyDescent="0.2">
      <c r="K6318" s="88"/>
      <c r="L6318" s="88"/>
    </row>
    <row r="6319" spans="11:12" ht="17.25" customHeight="1" x14ac:dyDescent="0.2">
      <c r="K6319" s="88"/>
      <c r="L6319" s="88"/>
    </row>
    <row r="6320" spans="11:12" ht="17.25" customHeight="1" x14ac:dyDescent="0.2">
      <c r="K6320" s="88"/>
      <c r="L6320" s="88"/>
    </row>
    <row r="6321" spans="11:12" ht="17.25" customHeight="1" x14ac:dyDescent="0.2">
      <c r="K6321" s="88"/>
      <c r="L6321" s="88"/>
    </row>
    <row r="6322" spans="11:12" ht="17.25" customHeight="1" x14ac:dyDescent="0.2">
      <c r="K6322" s="88"/>
      <c r="L6322" s="88"/>
    </row>
    <row r="6323" spans="11:12" ht="17.25" customHeight="1" x14ac:dyDescent="0.2">
      <c r="K6323" s="88"/>
      <c r="L6323" s="88"/>
    </row>
    <row r="6324" spans="11:12" ht="17.25" customHeight="1" x14ac:dyDescent="0.2">
      <c r="K6324" s="88"/>
      <c r="L6324" s="88"/>
    </row>
    <row r="6325" spans="11:12" ht="17.25" customHeight="1" x14ac:dyDescent="0.2">
      <c r="K6325" s="88"/>
      <c r="L6325" s="88"/>
    </row>
    <row r="6326" spans="11:12" ht="17.25" customHeight="1" x14ac:dyDescent="0.2">
      <c r="K6326" s="88"/>
      <c r="L6326" s="88"/>
    </row>
    <row r="6327" spans="11:12" ht="17.25" customHeight="1" x14ac:dyDescent="0.2">
      <c r="K6327" s="88"/>
      <c r="L6327" s="88"/>
    </row>
    <row r="6328" spans="11:12" ht="17.25" customHeight="1" x14ac:dyDescent="0.2">
      <c r="K6328" s="88"/>
      <c r="L6328" s="88"/>
    </row>
    <row r="6329" spans="11:12" ht="17.25" customHeight="1" x14ac:dyDescent="0.2">
      <c r="K6329" s="88"/>
      <c r="L6329" s="88"/>
    </row>
    <row r="6330" spans="11:12" ht="17.25" customHeight="1" x14ac:dyDescent="0.2">
      <c r="K6330" s="88"/>
      <c r="L6330" s="88"/>
    </row>
    <row r="6331" spans="11:12" ht="17.25" customHeight="1" x14ac:dyDescent="0.2">
      <c r="K6331" s="88"/>
      <c r="L6331" s="88"/>
    </row>
    <row r="6332" spans="11:12" ht="17.25" customHeight="1" x14ac:dyDescent="0.2">
      <c r="K6332" s="88"/>
      <c r="L6332" s="88"/>
    </row>
    <row r="6333" spans="11:12" ht="17.25" customHeight="1" x14ac:dyDescent="0.2">
      <c r="K6333" s="88"/>
      <c r="L6333" s="88"/>
    </row>
    <row r="6334" spans="11:12" ht="17.25" customHeight="1" x14ac:dyDescent="0.2">
      <c r="K6334" s="88"/>
      <c r="L6334" s="88"/>
    </row>
    <row r="6335" spans="11:12" ht="17.25" customHeight="1" x14ac:dyDescent="0.2">
      <c r="K6335" s="88"/>
      <c r="L6335" s="88"/>
    </row>
    <row r="6336" spans="11:12" ht="17.25" customHeight="1" x14ac:dyDescent="0.2">
      <c r="K6336" s="88"/>
      <c r="L6336" s="88"/>
    </row>
    <row r="6337" spans="11:12" ht="17.25" customHeight="1" x14ac:dyDescent="0.2">
      <c r="K6337" s="88"/>
      <c r="L6337" s="88"/>
    </row>
    <row r="6338" spans="11:12" ht="17.25" customHeight="1" x14ac:dyDescent="0.2">
      <c r="K6338" s="88"/>
      <c r="L6338" s="88"/>
    </row>
    <row r="6339" spans="11:12" ht="17.25" customHeight="1" x14ac:dyDescent="0.2">
      <c r="K6339" s="88"/>
      <c r="L6339" s="88"/>
    </row>
    <row r="6340" spans="11:12" ht="17.25" customHeight="1" x14ac:dyDescent="0.2">
      <c r="K6340" s="88"/>
      <c r="L6340" s="88"/>
    </row>
    <row r="6341" spans="11:12" ht="17.25" customHeight="1" x14ac:dyDescent="0.2">
      <c r="K6341" s="88"/>
      <c r="L6341" s="88"/>
    </row>
    <row r="6342" spans="11:12" ht="17.25" customHeight="1" x14ac:dyDescent="0.2">
      <c r="K6342" s="88"/>
      <c r="L6342" s="88"/>
    </row>
    <row r="6343" spans="11:12" ht="17.25" customHeight="1" x14ac:dyDescent="0.2">
      <c r="K6343" s="88"/>
      <c r="L6343" s="88"/>
    </row>
    <row r="6344" spans="11:12" ht="17.25" customHeight="1" x14ac:dyDescent="0.2">
      <c r="K6344" s="88"/>
      <c r="L6344" s="88"/>
    </row>
    <row r="6345" spans="11:12" ht="17.25" customHeight="1" x14ac:dyDescent="0.2">
      <c r="K6345" s="88"/>
      <c r="L6345" s="88"/>
    </row>
    <row r="6346" spans="11:12" ht="17.25" customHeight="1" x14ac:dyDescent="0.2">
      <c r="K6346" s="88"/>
      <c r="L6346" s="88"/>
    </row>
    <row r="6347" spans="11:12" ht="17.25" customHeight="1" x14ac:dyDescent="0.2">
      <c r="K6347" s="88"/>
      <c r="L6347" s="88"/>
    </row>
    <row r="6348" spans="11:12" ht="17.25" customHeight="1" x14ac:dyDescent="0.2">
      <c r="K6348" s="88"/>
      <c r="L6348" s="88"/>
    </row>
    <row r="6349" spans="11:12" ht="17.25" customHeight="1" x14ac:dyDescent="0.2">
      <c r="K6349" s="88"/>
      <c r="L6349" s="88"/>
    </row>
    <row r="6350" spans="11:12" ht="17.25" customHeight="1" x14ac:dyDescent="0.2">
      <c r="K6350" s="88"/>
      <c r="L6350" s="88"/>
    </row>
    <row r="6351" spans="11:12" ht="17.25" customHeight="1" x14ac:dyDescent="0.2">
      <c r="K6351" s="88"/>
      <c r="L6351" s="88"/>
    </row>
    <row r="6352" spans="11:12" ht="17.25" customHeight="1" x14ac:dyDescent="0.2">
      <c r="K6352" s="88"/>
      <c r="L6352" s="88"/>
    </row>
    <row r="6353" spans="11:12" ht="17.25" customHeight="1" x14ac:dyDescent="0.2">
      <c r="K6353" s="88"/>
      <c r="L6353" s="88"/>
    </row>
    <row r="6354" spans="11:12" ht="17.25" customHeight="1" x14ac:dyDescent="0.2">
      <c r="K6354" s="88"/>
      <c r="L6354" s="88"/>
    </row>
    <row r="6355" spans="11:12" ht="17.25" customHeight="1" x14ac:dyDescent="0.2">
      <c r="K6355" s="88"/>
      <c r="L6355" s="88"/>
    </row>
    <row r="6356" spans="11:12" ht="17.25" customHeight="1" x14ac:dyDescent="0.2">
      <c r="K6356" s="88"/>
      <c r="L6356" s="88"/>
    </row>
    <row r="6357" spans="11:12" ht="17.25" customHeight="1" x14ac:dyDescent="0.2">
      <c r="K6357" s="88"/>
      <c r="L6357" s="88"/>
    </row>
    <row r="6358" spans="11:12" ht="17.25" customHeight="1" x14ac:dyDescent="0.2">
      <c r="K6358" s="88"/>
      <c r="L6358" s="88"/>
    </row>
    <row r="6359" spans="11:12" ht="17.25" customHeight="1" x14ac:dyDescent="0.2">
      <c r="K6359" s="88"/>
      <c r="L6359" s="88"/>
    </row>
    <row r="6360" spans="11:12" ht="17.25" customHeight="1" x14ac:dyDescent="0.2">
      <c r="K6360" s="88"/>
      <c r="L6360" s="88"/>
    </row>
    <row r="6361" spans="11:12" ht="17.25" customHeight="1" x14ac:dyDescent="0.2">
      <c r="K6361" s="88"/>
      <c r="L6361" s="88"/>
    </row>
    <row r="6362" spans="11:12" ht="17.25" customHeight="1" x14ac:dyDescent="0.2">
      <c r="K6362" s="88"/>
      <c r="L6362" s="88"/>
    </row>
    <row r="6363" spans="11:12" ht="17.25" customHeight="1" x14ac:dyDescent="0.2">
      <c r="K6363" s="88"/>
      <c r="L6363" s="88"/>
    </row>
    <row r="6364" spans="11:12" ht="17.25" customHeight="1" x14ac:dyDescent="0.2">
      <c r="K6364" s="88"/>
      <c r="L6364" s="88"/>
    </row>
    <row r="6365" spans="11:12" ht="17.25" customHeight="1" x14ac:dyDescent="0.2">
      <c r="K6365" s="88"/>
      <c r="L6365" s="88"/>
    </row>
    <row r="6366" spans="11:12" ht="17.25" customHeight="1" x14ac:dyDescent="0.2">
      <c r="K6366" s="88"/>
      <c r="L6366" s="88"/>
    </row>
    <row r="6367" spans="11:12" ht="17.25" customHeight="1" x14ac:dyDescent="0.2">
      <c r="K6367" s="88"/>
      <c r="L6367" s="88"/>
    </row>
    <row r="6368" spans="11:12" ht="17.25" customHeight="1" x14ac:dyDescent="0.2">
      <c r="K6368" s="88"/>
      <c r="L6368" s="88"/>
    </row>
    <row r="6369" spans="11:12" ht="17.25" customHeight="1" x14ac:dyDescent="0.2">
      <c r="K6369" s="88"/>
      <c r="L6369" s="88"/>
    </row>
    <row r="6370" spans="11:12" ht="17.25" customHeight="1" x14ac:dyDescent="0.2">
      <c r="K6370" s="88"/>
      <c r="L6370" s="88"/>
    </row>
    <row r="6371" spans="11:12" ht="17.25" customHeight="1" x14ac:dyDescent="0.2">
      <c r="K6371" s="88"/>
      <c r="L6371" s="88"/>
    </row>
    <row r="6372" spans="11:12" ht="17.25" customHeight="1" x14ac:dyDescent="0.2">
      <c r="K6372" s="88"/>
      <c r="L6372" s="88"/>
    </row>
    <row r="6373" spans="11:12" ht="17.25" customHeight="1" x14ac:dyDescent="0.2">
      <c r="K6373" s="88"/>
      <c r="L6373" s="88"/>
    </row>
    <row r="6374" spans="11:12" ht="17.25" customHeight="1" x14ac:dyDescent="0.2">
      <c r="K6374" s="88"/>
      <c r="L6374" s="88"/>
    </row>
    <row r="6375" spans="11:12" ht="17.25" customHeight="1" x14ac:dyDescent="0.2">
      <c r="K6375" s="88"/>
      <c r="L6375" s="88"/>
    </row>
    <row r="6376" spans="11:12" ht="17.25" customHeight="1" x14ac:dyDescent="0.2">
      <c r="K6376" s="88"/>
      <c r="L6376" s="88"/>
    </row>
    <row r="6377" spans="11:12" ht="17.25" customHeight="1" x14ac:dyDescent="0.2">
      <c r="K6377" s="88"/>
      <c r="L6377" s="88"/>
    </row>
    <row r="6378" spans="11:12" ht="17.25" customHeight="1" x14ac:dyDescent="0.2">
      <c r="K6378" s="88"/>
      <c r="L6378" s="88"/>
    </row>
    <row r="6379" spans="11:12" ht="17.25" customHeight="1" x14ac:dyDescent="0.2">
      <c r="K6379" s="88"/>
      <c r="L6379" s="88"/>
    </row>
    <row r="6380" spans="11:12" ht="17.25" customHeight="1" x14ac:dyDescent="0.2">
      <c r="K6380" s="88"/>
      <c r="L6380" s="88"/>
    </row>
    <row r="6381" spans="11:12" ht="17.25" customHeight="1" x14ac:dyDescent="0.2">
      <c r="K6381" s="88"/>
      <c r="L6381" s="88"/>
    </row>
    <row r="6382" spans="11:12" ht="17.25" customHeight="1" x14ac:dyDescent="0.2">
      <c r="K6382" s="88"/>
      <c r="L6382" s="88"/>
    </row>
    <row r="6383" spans="11:12" ht="17.25" customHeight="1" x14ac:dyDescent="0.2">
      <c r="K6383" s="88"/>
      <c r="L6383" s="88"/>
    </row>
    <row r="6384" spans="11:12" ht="17.25" customHeight="1" x14ac:dyDescent="0.2">
      <c r="K6384" s="88"/>
      <c r="L6384" s="88"/>
    </row>
    <row r="6385" spans="11:12" ht="17.25" customHeight="1" x14ac:dyDescent="0.2">
      <c r="K6385" s="88"/>
      <c r="L6385" s="88"/>
    </row>
    <row r="6386" spans="11:12" ht="17.25" customHeight="1" x14ac:dyDescent="0.2">
      <c r="K6386" s="88"/>
      <c r="L6386" s="88"/>
    </row>
    <row r="6387" spans="11:12" ht="17.25" customHeight="1" x14ac:dyDescent="0.2">
      <c r="K6387" s="88"/>
      <c r="L6387" s="88"/>
    </row>
    <row r="6388" spans="11:12" ht="17.25" customHeight="1" x14ac:dyDescent="0.2">
      <c r="K6388" s="88"/>
      <c r="L6388" s="88"/>
    </row>
    <row r="6389" spans="11:12" ht="17.25" customHeight="1" x14ac:dyDescent="0.2">
      <c r="K6389" s="88"/>
      <c r="L6389" s="88"/>
    </row>
    <row r="6390" spans="11:12" ht="17.25" customHeight="1" x14ac:dyDescent="0.2">
      <c r="K6390" s="88"/>
      <c r="L6390" s="88"/>
    </row>
    <row r="6391" spans="11:12" ht="17.25" customHeight="1" x14ac:dyDescent="0.2">
      <c r="K6391" s="88"/>
      <c r="L6391" s="88"/>
    </row>
    <row r="6392" spans="11:12" ht="17.25" customHeight="1" x14ac:dyDescent="0.2">
      <c r="K6392" s="88"/>
      <c r="L6392" s="88"/>
    </row>
    <row r="6393" spans="11:12" ht="17.25" customHeight="1" x14ac:dyDescent="0.2">
      <c r="K6393" s="88"/>
      <c r="L6393" s="88"/>
    </row>
    <row r="6394" spans="11:12" ht="17.25" customHeight="1" x14ac:dyDescent="0.2">
      <c r="K6394" s="88"/>
      <c r="L6394" s="88"/>
    </row>
    <row r="6395" spans="11:12" ht="17.25" customHeight="1" x14ac:dyDescent="0.2">
      <c r="K6395" s="88"/>
      <c r="L6395" s="88"/>
    </row>
    <row r="6396" spans="11:12" ht="17.25" customHeight="1" x14ac:dyDescent="0.2">
      <c r="K6396" s="88"/>
      <c r="L6396" s="88"/>
    </row>
    <row r="6397" spans="11:12" ht="17.25" customHeight="1" x14ac:dyDescent="0.2">
      <c r="K6397" s="88"/>
      <c r="L6397" s="88"/>
    </row>
    <row r="6398" spans="11:12" ht="17.25" customHeight="1" x14ac:dyDescent="0.2">
      <c r="K6398" s="88"/>
      <c r="L6398" s="88"/>
    </row>
    <row r="6399" spans="11:12" ht="17.25" customHeight="1" x14ac:dyDescent="0.2">
      <c r="K6399" s="88"/>
      <c r="L6399" s="88"/>
    </row>
    <row r="6400" spans="11:12" ht="17.25" customHeight="1" x14ac:dyDescent="0.2">
      <c r="K6400" s="88"/>
      <c r="L6400" s="88"/>
    </row>
    <row r="6401" spans="11:12" ht="17.25" customHeight="1" x14ac:dyDescent="0.2">
      <c r="K6401" s="88"/>
      <c r="L6401" s="88"/>
    </row>
    <row r="6402" spans="11:12" ht="17.25" customHeight="1" x14ac:dyDescent="0.2">
      <c r="K6402" s="88"/>
      <c r="L6402" s="88"/>
    </row>
    <row r="6403" spans="11:12" ht="17.25" customHeight="1" x14ac:dyDescent="0.2">
      <c r="K6403" s="88"/>
      <c r="L6403" s="88"/>
    </row>
    <row r="6404" spans="11:12" ht="17.25" customHeight="1" x14ac:dyDescent="0.2">
      <c r="K6404" s="88"/>
      <c r="L6404" s="88"/>
    </row>
    <row r="6405" spans="11:12" ht="17.25" customHeight="1" x14ac:dyDescent="0.2">
      <c r="K6405" s="88"/>
      <c r="L6405" s="88"/>
    </row>
    <row r="6406" spans="11:12" ht="17.25" customHeight="1" x14ac:dyDescent="0.2">
      <c r="K6406" s="88"/>
      <c r="L6406" s="88"/>
    </row>
    <row r="6407" spans="11:12" ht="17.25" customHeight="1" x14ac:dyDescent="0.2">
      <c r="K6407" s="88"/>
      <c r="L6407" s="88"/>
    </row>
    <row r="6408" spans="11:12" ht="17.25" customHeight="1" x14ac:dyDescent="0.2">
      <c r="K6408" s="88"/>
      <c r="L6408" s="88"/>
    </row>
    <row r="6409" spans="11:12" ht="17.25" customHeight="1" x14ac:dyDescent="0.2">
      <c r="K6409" s="88"/>
      <c r="L6409" s="88"/>
    </row>
    <row r="6410" spans="11:12" ht="17.25" customHeight="1" x14ac:dyDescent="0.2">
      <c r="K6410" s="88"/>
      <c r="L6410" s="88"/>
    </row>
    <row r="6411" spans="11:12" ht="17.25" customHeight="1" x14ac:dyDescent="0.2">
      <c r="K6411" s="88"/>
      <c r="L6411" s="88"/>
    </row>
    <row r="6412" spans="11:12" ht="17.25" customHeight="1" x14ac:dyDescent="0.2">
      <c r="K6412" s="88"/>
      <c r="L6412" s="88"/>
    </row>
    <row r="6413" spans="11:12" ht="17.25" customHeight="1" x14ac:dyDescent="0.2">
      <c r="K6413" s="88"/>
      <c r="L6413" s="88"/>
    </row>
    <row r="6414" spans="11:12" ht="17.25" customHeight="1" x14ac:dyDescent="0.2">
      <c r="K6414" s="88"/>
      <c r="L6414" s="88"/>
    </row>
    <row r="6415" spans="11:12" ht="17.25" customHeight="1" x14ac:dyDescent="0.2">
      <c r="K6415" s="88"/>
      <c r="L6415" s="88"/>
    </row>
    <row r="6416" spans="11:12" ht="17.25" customHeight="1" x14ac:dyDescent="0.2">
      <c r="K6416" s="88"/>
      <c r="L6416" s="88"/>
    </row>
    <row r="6417" spans="11:12" ht="17.25" customHeight="1" x14ac:dyDescent="0.2">
      <c r="K6417" s="88"/>
      <c r="L6417" s="88"/>
    </row>
    <row r="6418" spans="11:12" ht="17.25" customHeight="1" x14ac:dyDescent="0.2">
      <c r="K6418" s="88"/>
      <c r="L6418" s="88"/>
    </row>
    <row r="6419" spans="11:12" ht="17.25" customHeight="1" x14ac:dyDescent="0.2">
      <c r="K6419" s="88"/>
      <c r="L6419" s="88"/>
    </row>
    <row r="6420" spans="11:12" ht="17.25" customHeight="1" x14ac:dyDescent="0.2">
      <c r="K6420" s="88"/>
      <c r="L6420" s="88"/>
    </row>
    <row r="6421" spans="11:12" ht="17.25" customHeight="1" x14ac:dyDescent="0.2">
      <c r="K6421" s="88"/>
      <c r="L6421" s="88"/>
    </row>
    <row r="6422" spans="11:12" ht="17.25" customHeight="1" x14ac:dyDescent="0.2">
      <c r="K6422" s="88"/>
      <c r="L6422" s="88"/>
    </row>
    <row r="6423" spans="11:12" ht="17.25" customHeight="1" x14ac:dyDescent="0.2">
      <c r="K6423" s="88"/>
      <c r="L6423" s="88"/>
    </row>
    <row r="6424" spans="11:12" ht="17.25" customHeight="1" x14ac:dyDescent="0.2">
      <c r="K6424" s="88"/>
      <c r="L6424" s="88"/>
    </row>
    <row r="6425" spans="11:12" ht="17.25" customHeight="1" x14ac:dyDescent="0.2">
      <c r="K6425" s="88"/>
      <c r="L6425" s="88"/>
    </row>
    <row r="6426" spans="11:12" ht="17.25" customHeight="1" x14ac:dyDescent="0.2">
      <c r="K6426" s="88"/>
      <c r="L6426" s="88"/>
    </row>
    <row r="6427" spans="11:12" ht="17.25" customHeight="1" x14ac:dyDescent="0.2">
      <c r="K6427" s="88"/>
      <c r="L6427" s="88"/>
    </row>
    <row r="6428" spans="11:12" ht="17.25" customHeight="1" x14ac:dyDescent="0.2">
      <c r="K6428" s="88"/>
      <c r="L6428" s="88"/>
    </row>
    <row r="6429" spans="11:12" ht="17.25" customHeight="1" x14ac:dyDescent="0.2">
      <c r="K6429" s="88"/>
      <c r="L6429" s="88"/>
    </row>
    <row r="6430" spans="11:12" ht="17.25" customHeight="1" x14ac:dyDescent="0.2">
      <c r="K6430" s="88"/>
      <c r="L6430" s="88"/>
    </row>
    <row r="6431" spans="11:12" ht="17.25" customHeight="1" x14ac:dyDescent="0.2">
      <c r="K6431" s="88"/>
      <c r="L6431" s="88"/>
    </row>
    <row r="6432" spans="11:12" ht="17.25" customHeight="1" x14ac:dyDescent="0.2">
      <c r="K6432" s="88"/>
      <c r="L6432" s="88"/>
    </row>
    <row r="6433" spans="11:12" ht="17.25" customHeight="1" x14ac:dyDescent="0.2">
      <c r="K6433" s="88"/>
      <c r="L6433" s="88"/>
    </row>
    <row r="6434" spans="11:12" ht="17.25" customHeight="1" x14ac:dyDescent="0.2">
      <c r="K6434" s="88"/>
      <c r="L6434" s="88"/>
    </row>
    <row r="6435" spans="11:12" ht="17.25" customHeight="1" x14ac:dyDescent="0.2">
      <c r="K6435" s="88"/>
      <c r="L6435" s="88"/>
    </row>
    <row r="6436" spans="11:12" ht="17.25" customHeight="1" x14ac:dyDescent="0.2">
      <c r="K6436" s="88"/>
      <c r="L6436" s="88"/>
    </row>
    <row r="6437" spans="11:12" ht="17.25" customHeight="1" x14ac:dyDescent="0.2">
      <c r="K6437" s="88"/>
      <c r="L6437" s="88"/>
    </row>
    <row r="6438" spans="11:12" ht="17.25" customHeight="1" x14ac:dyDescent="0.2">
      <c r="K6438" s="88"/>
      <c r="L6438" s="88"/>
    </row>
    <row r="6439" spans="11:12" ht="17.25" customHeight="1" x14ac:dyDescent="0.2">
      <c r="K6439" s="88"/>
      <c r="L6439" s="88"/>
    </row>
    <row r="6440" spans="11:12" ht="17.25" customHeight="1" x14ac:dyDescent="0.2">
      <c r="K6440" s="88"/>
      <c r="L6440" s="88"/>
    </row>
    <row r="6441" spans="11:12" ht="17.25" customHeight="1" x14ac:dyDescent="0.2">
      <c r="K6441" s="88"/>
      <c r="L6441" s="88"/>
    </row>
    <row r="6442" spans="11:12" ht="17.25" customHeight="1" x14ac:dyDescent="0.2">
      <c r="K6442" s="88"/>
      <c r="L6442" s="88"/>
    </row>
    <row r="6443" spans="11:12" ht="17.25" customHeight="1" x14ac:dyDescent="0.2">
      <c r="K6443" s="88"/>
      <c r="L6443" s="88"/>
    </row>
    <row r="6444" spans="11:12" ht="17.25" customHeight="1" x14ac:dyDescent="0.2">
      <c r="K6444" s="88"/>
      <c r="L6444" s="88"/>
    </row>
    <row r="6445" spans="11:12" ht="17.25" customHeight="1" x14ac:dyDescent="0.2">
      <c r="K6445" s="88"/>
      <c r="L6445" s="88"/>
    </row>
    <row r="6446" spans="11:12" ht="17.25" customHeight="1" x14ac:dyDescent="0.2">
      <c r="K6446" s="88"/>
      <c r="L6446" s="88"/>
    </row>
    <row r="6447" spans="11:12" ht="17.25" customHeight="1" x14ac:dyDescent="0.2">
      <c r="K6447" s="88"/>
      <c r="L6447" s="88"/>
    </row>
    <row r="6448" spans="11:12" ht="17.25" customHeight="1" x14ac:dyDescent="0.2">
      <c r="K6448" s="88"/>
      <c r="L6448" s="88"/>
    </row>
    <row r="6449" spans="11:12" ht="17.25" customHeight="1" x14ac:dyDescent="0.2">
      <c r="K6449" s="88"/>
      <c r="L6449" s="88"/>
    </row>
    <row r="6450" spans="11:12" ht="17.25" customHeight="1" x14ac:dyDescent="0.2">
      <c r="K6450" s="88"/>
      <c r="L6450" s="88"/>
    </row>
    <row r="6451" spans="11:12" ht="17.25" customHeight="1" x14ac:dyDescent="0.2">
      <c r="K6451" s="88"/>
      <c r="L6451" s="88"/>
    </row>
    <row r="6452" spans="11:12" ht="17.25" customHeight="1" x14ac:dyDescent="0.2">
      <c r="K6452" s="88"/>
      <c r="L6452" s="88"/>
    </row>
    <row r="6453" spans="11:12" ht="17.25" customHeight="1" x14ac:dyDescent="0.2">
      <c r="K6453" s="88"/>
      <c r="L6453" s="88"/>
    </row>
    <row r="6454" spans="11:12" ht="17.25" customHeight="1" x14ac:dyDescent="0.2">
      <c r="K6454" s="88"/>
      <c r="L6454" s="88"/>
    </row>
    <row r="6455" spans="11:12" ht="17.25" customHeight="1" x14ac:dyDescent="0.2">
      <c r="K6455" s="88"/>
      <c r="L6455" s="88"/>
    </row>
    <row r="6456" spans="11:12" ht="17.25" customHeight="1" x14ac:dyDescent="0.2">
      <c r="K6456" s="88"/>
      <c r="L6456" s="88"/>
    </row>
    <row r="6457" spans="11:12" ht="17.25" customHeight="1" x14ac:dyDescent="0.2">
      <c r="K6457" s="88"/>
      <c r="L6457" s="88"/>
    </row>
    <row r="6458" spans="11:12" ht="17.25" customHeight="1" x14ac:dyDescent="0.2">
      <c r="K6458" s="88"/>
      <c r="L6458" s="88"/>
    </row>
    <row r="6459" spans="11:12" ht="17.25" customHeight="1" x14ac:dyDescent="0.2">
      <c r="K6459" s="88"/>
      <c r="L6459" s="88"/>
    </row>
    <row r="6460" spans="11:12" ht="17.25" customHeight="1" x14ac:dyDescent="0.2">
      <c r="K6460" s="88"/>
      <c r="L6460" s="88"/>
    </row>
    <row r="6461" spans="11:12" ht="17.25" customHeight="1" x14ac:dyDescent="0.2">
      <c r="K6461" s="88"/>
      <c r="L6461" s="88"/>
    </row>
    <row r="6462" spans="11:12" ht="17.25" customHeight="1" x14ac:dyDescent="0.2">
      <c r="K6462" s="88"/>
      <c r="L6462" s="88"/>
    </row>
    <row r="6463" spans="11:12" ht="17.25" customHeight="1" x14ac:dyDescent="0.2">
      <c r="K6463" s="88"/>
      <c r="L6463" s="88"/>
    </row>
    <row r="6464" spans="11:12" ht="17.25" customHeight="1" x14ac:dyDescent="0.2">
      <c r="K6464" s="88"/>
      <c r="L6464" s="88"/>
    </row>
    <row r="6465" spans="11:12" ht="17.25" customHeight="1" x14ac:dyDescent="0.2">
      <c r="K6465" s="88"/>
      <c r="L6465" s="88"/>
    </row>
    <row r="6466" spans="11:12" ht="17.25" customHeight="1" x14ac:dyDescent="0.2">
      <c r="K6466" s="88"/>
      <c r="L6466" s="88"/>
    </row>
    <row r="6467" spans="11:12" ht="17.25" customHeight="1" x14ac:dyDescent="0.2">
      <c r="K6467" s="88"/>
      <c r="L6467" s="88"/>
    </row>
    <row r="6468" spans="11:12" ht="17.25" customHeight="1" x14ac:dyDescent="0.2">
      <c r="K6468" s="88"/>
      <c r="L6468" s="88"/>
    </row>
    <row r="6469" spans="11:12" ht="17.25" customHeight="1" x14ac:dyDescent="0.2">
      <c r="K6469" s="88"/>
      <c r="L6469" s="88"/>
    </row>
    <row r="6470" spans="11:12" ht="17.25" customHeight="1" x14ac:dyDescent="0.2">
      <c r="K6470" s="88"/>
      <c r="L6470" s="88"/>
    </row>
    <row r="6471" spans="11:12" ht="17.25" customHeight="1" x14ac:dyDescent="0.2">
      <c r="K6471" s="88"/>
      <c r="L6471" s="88"/>
    </row>
    <row r="6472" spans="11:12" ht="17.25" customHeight="1" x14ac:dyDescent="0.2">
      <c r="K6472" s="88"/>
      <c r="L6472" s="88"/>
    </row>
    <row r="6473" spans="11:12" ht="17.25" customHeight="1" x14ac:dyDescent="0.2">
      <c r="K6473" s="88"/>
      <c r="L6473" s="88"/>
    </row>
    <row r="6474" spans="11:12" ht="17.25" customHeight="1" x14ac:dyDescent="0.2">
      <c r="K6474" s="88"/>
      <c r="L6474" s="88"/>
    </row>
    <row r="6475" spans="11:12" ht="17.25" customHeight="1" x14ac:dyDescent="0.2">
      <c r="K6475" s="88"/>
      <c r="L6475" s="88"/>
    </row>
    <row r="6476" spans="11:12" ht="17.25" customHeight="1" x14ac:dyDescent="0.2">
      <c r="K6476" s="88"/>
      <c r="L6476" s="88"/>
    </row>
    <row r="6477" spans="11:12" ht="17.25" customHeight="1" x14ac:dyDescent="0.2">
      <c r="K6477" s="88"/>
      <c r="L6477" s="88"/>
    </row>
    <row r="6478" spans="11:12" ht="17.25" customHeight="1" x14ac:dyDescent="0.2">
      <c r="K6478" s="88"/>
      <c r="L6478" s="88"/>
    </row>
    <row r="6479" spans="11:12" ht="17.25" customHeight="1" x14ac:dyDescent="0.2">
      <c r="K6479" s="88"/>
      <c r="L6479" s="88"/>
    </row>
    <row r="6480" spans="11:12" ht="17.25" customHeight="1" x14ac:dyDescent="0.2">
      <c r="K6480" s="88"/>
      <c r="L6480" s="88"/>
    </row>
    <row r="6481" spans="11:12" ht="17.25" customHeight="1" x14ac:dyDescent="0.2">
      <c r="K6481" s="88"/>
      <c r="L6481" s="88"/>
    </row>
    <row r="6482" spans="11:12" ht="17.25" customHeight="1" x14ac:dyDescent="0.2">
      <c r="K6482" s="88"/>
      <c r="L6482" s="88"/>
    </row>
    <row r="6483" spans="11:12" ht="17.25" customHeight="1" x14ac:dyDescent="0.2">
      <c r="K6483" s="88"/>
      <c r="L6483" s="88"/>
    </row>
    <row r="6484" spans="11:12" ht="17.25" customHeight="1" x14ac:dyDescent="0.2">
      <c r="K6484" s="88"/>
      <c r="L6484" s="88"/>
    </row>
    <row r="6485" spans="11:12" ht="17.25" customHeight="1" x14ac:dyDescent="0.2">
      <c r="K6485" s="88"/>
      <c r="L6485" s="88"/>
    </row>
    <row r="6486" spans="11:12" ht="17.25" customHeight="1" x14ac:dyDescent="0.2">
      <c r="K6486" s="88"/>
      <c r="L6486" s="88"/>
    </row>
    <row r="6487" spans="11:12" ht="17.25" customHeight="1" x14ac:dyDescent="0.2">
      <c r="K6487" s="88"/>
      <c r="L6487" s="88"/>
    </row>
    <row r="6488" spans="11:12" ht="17.25" customHeight="1" x14ac:dyDescent="0.2">
      <c r="K6488" s="88"/>
      <c r="L6488" s="88"/>
    </row>
    <row r="6489" spans="11:12" ht="17.25" customHeight="1" x14ac:dyDescent="0.2">
      <c r="K6489" s="88"/>
      <c r="L6489" s="88"/>
    </row>
    <row r="6490" spans="11:12" ht="17.25" customHeight="1" x14ac:dyDescent="0.2">
      <c r="K6490" s="88"/>
      <c r="L6490" s="88"/>
    </row>
    <row r="6491" spans="11:12" ht="17.25" customHeight="1" x14ac:dyDescent="0.2">
      <c r="K6491" s="88"/>
      <c r="L6491" s="88"/>
    </row>
    <row r="6492" spans="11:12" ht="17.25" customHeight="1" x14ac:dyDescent="0.2">
      <c r="K6492" s="88"/>
      <c r="L6492" s="88"/>
    </row>
    <row r="6493" spans="11:12" ht="17.25" customHeight="1" x14ac:dyDescent="0.2">
      <c r="K6493" s="88"/>
      <c r="L6493" s="88"/>
    </row>
    <row r="6494" spans="11:12" ht="17.25" customHeight="1" x14ac:dyDescent="0.2">
      <c r="K6494" s="88"/>
      <c r="L6494" s="88"/>
    </row>
    <row r="6495" spans="11:12" ht="17.25" customHeight="1" x14ac:dyDescent="0.2">
      <c r="K6495" s="88"/>
      <c r="L6495" s="88"/>
    </row>
    <row r="6496" spans="11:12" ht="17.25" customHeight="1" x14ac:dyDescent="0.2">
      <c r="K6496" s="88"/>
      <c r="L6496" s="88"/>
    </row>
    <row r="6497" spans="11:12" ht="17.25" customHeight="1" x14ac:dyDescent="0.2">
      <c r="K6497" s="88"/>
      <c r="L6497" s="88"/>
    </row>
    <row r="6498" spans="11:12" ht="17.25" customHeight="1" x14ac:dyDescent="0.2">
      <c r="K6498" s="88"/>
      <c r="L6498" s="88"/>
    </row>
    <row r="6499" spans="11:12" ht="17.25" customHeight="1" x14ac:dyDescent="0.2">
      <c r="K6499" s="88"/>
      <c r="L6499" s="88"/>
    </row>
    <row r="6500" spans="11:12" ht="17.25" customHeight="1" x14ac:dyDescent="0.2">
      <c r="K6500" s="88"/>
      <c r="L6500" s="88"/>
    </row>
    <row r="6501" spans="11:12" ht="17.25" customHeight="1" x14ac:dyDescent="0.2">
      <c r="K6501" s="88"/>
      <c r="L6501" s="88"/>
    </row>
    <row r="6502" spans="11:12" ht="17.25" customHeight="1" x14ac:dyDescent="0.2">
      <c r="K6502" s="88"/>
      <c r="L6502" s="88"/>
    </row>
    <row r="6503" spans="11:12" ht="17.25" customHeight="1" x14ac:dyDescent="0.2">
      <c r="K6503" s="88"/>
      <c r="L6503" s="88"/>
    </row>
    <row r="6504" spans="11:12" ht="17.25" customHeight="1" x14ac:dyDescent="0.2">
      <c r="K6504" s="88"/>
      <c r="L6504" s="88"/>
    </row>
    <row r="6505" spans="11:12" ht="17.25" customHeight="1" x14ac:dyDescent="0.2">
      <c r="K6505" s="88"/>
      <c r="L6505" s="88"/>
    </row>
    <row r="6506" spans="11:12" ht="17.25" customHeight="1" x14ac:dyDescent="0.2">
      <c r="K6506" s="88"/>
      <c r="L6506" s="88"/>
    </row>
    <row r="6507" spans="11:12" ht="17.25" customHeight="1" x14ac:dyDescent="0.2">
      <c r="K6507" s="88"/>
      <c r="L6507" s="88"/>
    </row>
    <row r="6508" spans="11:12" ht="17.25" customHeight="1" x14ac:dyDescent="0.2">
      <c r="K6508" s="88"/>
      <c r="L6508" s="88"/>
    </row>
    <row r="6509" spans="11:12" ht="17.25" customHeight="1" x14ac:dyDescent="0.2">
      <c r="K6509" s="88"/>
      <c r="L6509" s="88"/>
    </row>
    <row r="6510" spans="11:12" ht="17.25" customHeight="1" x14ac:dyDescent="0.2">
      <c r="K6510" s="88"/>
      <c r="L6510" s="88"/>
    </row>
    <row r="6511" spans="11:12" ht="17.25" customHeight="1" x14ac:dyDescent="0.2">
      <c r="K6511" s="88"/>
      <c r="L6511" s="88"/>
    </row>
    <row r="6512" spans="11:12" ht="17.25" customHeight="1" x14ac:dyDescent="0.2">
      <c r="K6512" s="88"/>
      <c r="L6512" s="88"/>
    </row>
    <row r="6513" spans="11:12" ht="17.25" customHeight="1" x14ac:dyDescent="0.2">
      <c r="K6513" s="88"/>
      <c r="L6513" s="88"/>
    </row>
    <row r="6514" spans="11:12" ht="17.25" customHeight="1" x14ac:dyDescent="0.2">
      <c r="K6514" s="88"/>
      <c r="L6514" s="88"/>
    </row>
    <row r="6515" spans="11:12" ht="17.25" customHeight="1" x14ac:dyDescent="0.2">
      <c r="K6515" s="88"/>
      <c r="L6515" s="88"/>
    </row>
    <row r="6516" spans="11:12" ht="17.25" customHeight="1" x14ac:dyDescent="0.2">
      <c r="K6516" s="88"/>
      <c r="L6516" s="88"/>
    </row>
    <row r="6517" spans="11:12" ht="17.25" customHeight="1" x14ac:dyDescent="0.2">
      <c r="K6517" s="88"/>
      <c r="L6517" s="88"/>
    </row>
    <row r="6518" spans="11:12" ht="17.25" customHeight="1" x14ac:dyDescent="0.2">
      <c r="K6518" s="88"/>
      <c r="L6518" s="88"/>
    </row>
    <row r="6519" spans="11:12" ht="17.25" customHeight="1" x14ac:dyDescent="0.2">
      <c r="K6519" s="88"/>
      <c r="L6519" s="88"/>
    </row>
    <row r="6520" spans="11:12" ht="17.25" customHeight="1" x14ac:dyDescent="0.2">
      <c r="K6520" s="88"/>
      <c r="L6520" s="88"/>
    </row>
    <row r="6521" spans="11:12" ht="17.25" customHeight="1" x14ac:dyDescent="0.2">
      <c r="K6521" s="88"/>
      <c r="L6521" s="88"/>
    </row>
    <row r="6522" spans="11:12" ht="17.25" customHeight="1" x14ac:dyDescent="0.2">
      <c r="K6522" s="88"/>
      <c r="L6522" s="88"/>
    </row>
    <row r="6523" spans="11:12" ht="17.25" customHeight="1" x14ac:dyDescent="0.2">
      <c r="K6523" s="88"/>
      <c r="L6523" s="88"/>
    </row>
    <row r="6524" spans="11:12" ht="17.25" customHeight="1" x14ac:dyDescent="0.2">
      <c r="K6524" s="88"/>
      <c r="L6524" s="88"/>
    </row>
    <row r="6525" spans="11:12" ht="17.25" customHeight="1" x14ac:dyDescent="0.2">
      <c r="K6525" s="88"/>
      <c r="L6525" s="88"/>
    </row>
    <row r="6526" spans="11:12" ht="17.25" customHeight="1" x14ac:dyDescent="0.2">
      <c r="K6526" s="88"/>
      <c r="L6526" s="88"/>
    </row>
    <row r="6527" spans="11:12" ht="17.25" customHeight="1" x14ac:dyDescent="0.2">
      <c r="K6527" s="88"/>
      <c r="L6527" s="88"/>
    </row>
    <row r="6528" spans="11:12" ht="17.25" customHeight="1" x14ac:dyDescent="0.2">
      <c r="K6528" s="88"/>
      <c r="L6528" s="88"/>
    </row>
    <row r="6529" spans="11:12" ht="17.25" customHeight="1" x14ac:dyDescent="0.2">
      <c r="K6529" s="88"/>
      <c r="L6529" s="88"/>
    </row>
    <row r="6530" spans="11:12" ht="17.25" customHeight="1" x14ac:dyDescent="0.2">
      <c r="K6530" s="88"/>
      <c r="L6530" s="88"/>
    </row>
    <row r="6531" spans="11:12" ht="17.25" customHeight="1" x14ac:dyDescent="0.2">
      <c r="K6531" s="88"/>
      <c r="L6531" s="88"/>
    </row>
    <row r="6532" spans="11:12" ht="17.25" customHeight="1" x14ac:dyDescent="0.2">
      <c r="K6532" s="88"/>
      <c r="L6532" s="88"/>
    </row>
    <row r="6533" spans="11:12" ht="17.25" customHeight="1" x14ac:dyDescent="0.2">
      <c r="K6533" s="88"/>
      <c r="L6533" s="88"/>
    </row>
    <row r="6534" spans="11:12" ht="17.25" customHeight="1" x14ac:dyDescent="0.2">
      <c r="K6534" s="88"/>
      <c r="L6534" s="88"/>
    </row>
    <row r="6535" spans="11:12" ht="17.25" customHeight="1" x14ac:dyDescent="0.2">
      <c r="K6535" s="88"/>
      <c r="L6535" s="88"/>
    </row>
    <row r="6536" spans="11:12" ht="17.25" customHeight="1" x14ac:dyDescent="0.2">
      <c r="K6536" s="88"/>
      <c r="L6536" s="88"/>
    </row>
    <row r="6537" spans="11:12" ht="17.25" customHeight="1" x14ac:dyDescent="0.2">
      <c r="K6537" s="88"/>
      <c r="L6537" s="88"/>
    </row>
    <row r="6538" spans="11:12" ht="17.25" customHeight="1" x14ac:dyDescent="0.2">
      <c r="K6538" s="88"/>
      <c r="L6538" s="88"/>
    </row>
    <row r="6539" spans="11:12" ht="17.25" customHeight="1" x14ac:dyDescent="0.2">
      <c r="K6539" s="88"/>
      <c r="L6539" s="88"/>
    </row>
    <row r="6540" spans="11:12" ht="17.25" customHeight="1" x14ac:dyDescent="0.2">
      <c r="K6540" s="88"/>
      <c r="L6540" s="88"/>
    </row>
    <row r="6541" spans="11:12" ht="17.25" customHeight="1" x14ac:dyDescent="0.2">
      <c r="K6541" s="88"/>
      <c r="L6541" s="88"/>
    </row>
    <row r="6542" spans="11:12" ht="17.25" customHeight="1" x14ac:dyDescent="0.2">
      <c r="K6542" s="88"/>
      <c r="L6542" s="88"/>
    </row>
    <row r="6543" spans="11:12" ht="17.25" customHeight="1" x14ac:dyDescent="0.2">
      <c r="K6543" s="88"/>
      <c r="L6543" s="88"/>
    </row>
    <row r="6544" spans="11:12" ht="17.25" customHeight="1" x14ac:dyDescent="0.2">
      <c r="K6544" s="88"/>
      <c r="L6544" s="88"/>
    </row>
    <row r="6545" spans="11:12" ht="17.25" customHeight="1" x14ac:dyDescent="0.2">
      <c r="K6545" s="88"/>
      <c r="L6545" s="88"/>
    </row>
    <row r="6546" spans="11:12" ht="17.25" customHeight="1" x14ac:dyDescent="0.2">
      <c r="K6546" s="88"/>
      <c r="L6546" s="88"/>
    </row>
    <row r="6547" spans="11:12" ht="17.25" customHeight="1" x14ac:dyDescent="0.2">
      <c r="K6547" s="88"/>
      <c r="L6547" s="88"/>
    </row>
    <row r="6548" spans="11:12" ht="17.25" customHeight="1" x14ac:dyDescent="0.2">
      <c r="K6548" s="88"/>
      <c r="L6548" s="88"/>
    </row>
    <row r="6549" spans="11:12" ht="17.25" customHeight="1" x14ac:dyDescent="0.2">
      <c r="K6549" s="88"/>
      <c r="L6549" s="88"/>
    </row>
    <row r="6550" spans="11:12" ht="17.25" customHeight="1" x14ac:dyDescent="0.2">
      <c r="K6550" s="88"/>
      <c r="L6550" s="88"/>
    </row>
    <row r="6551" spans="11:12" ht="17.25" customHeight="1" x14ac:dyDescent="0.2">
      <c r="K6551" s="88"/>
      <c r="L6551" s="88"/>
    </row>
    <row r="6552" spans="11:12" ht="17.25" customHeight="1" x14ac:dyDescent="0.2">
      <c r="K6552" s="88"/>
      <c r="L6552" s="88"/>
    </row>
    <row r="6553" spans="11:12" ht="17.25" customHeight="1" x14ac:dyDescent="0.2">
      <c r="K6553" s="88"/>
      <c r="L6553" s="88"/>
    </row>
    <row r="6554" spans="11:12" ht="17.25" customHeight="1" x14ac:dyDescent="0.2">
      <c r="K6554" s="88"/>
      <c r="L6554" s="88"/>
    </row>
    <row r="6555" spans="11:12" ht="17.25" customHeight="1" x14ac:dyDescent="0.2">
      <c r="K6555" s="88"/>
      <c r="L6555" s="88"/>
    </row>
    <row r="6556" spans="11:12" ht="17.25" customHeight="1" x14ac:dyDescent="0.2">
      <c r="K6556" s="88"/>
      <c r="L6556" s="88"/>
    </row>
    <row r="6557" spans="11:12" ht="17.25" customHeight="1" x14ac:dyDescent="0.2">
      <c r="K6557" s="88"/>
      <c r="L6557" s="88"/>
    </row>
    <row r="6558" spans="11:12" ht="17.25" customHeight="1" x14ac:dyDescent="0.2">
      <c r="K6558" s="88"/>
      <c r="L6558" s="88"/>
    </row>
    <row r="6559" spans="11:12" ht="17.25" customHeight="1" x14ac:dyDescent="0.2">
      <c r="K6559" s="88"/>
      <c r="L6559" s="88"/>
    </row>
    <row r="6560" spans="11:12" ht="17.25" customHeight="1" x14ac:dyDescent="0.2">
      <c r="K6560" s="88"/>
      <c r="L6560" s="88"/>
    </row>
    <row r="6561" spans="11:12" ht="17.25" customHeight="1" x14ac:dyDescent="0.2">
      <c r="K6561" s="88"/>
      <c r="L6561" s="88"/>
    </row>
    <row r="6562" spans="11:12" ht="17.25" customHeight="1" x14ac:dyDescent="0.2">
      <c r="K6562" s="88"/>
      <c r="L6562" s="88"/>
    </row>
    <row r="6563" spans="11:12" ht="17.25" customHeight="1" x14ac:dyDescent="0.2">
      <c r="K6563" s="88"/>
      <c r="L6563" s="88"/>
    </row>
    <row r="6564" spans="11:12" ht="17.25" customHeight="1" x14ac:dyDescent="0.2">
      <c r="K6564" s="88"/>
      <c r="L6564" s="88"/>
    </row>
    <row r="6565" spans="11:12" ht="17.25" customHeight="1" x14ac:dyDescent="0.2">
      <c r="K6565" s="88"/>
      <c r="L6565" s="88"/>
    </row>
    <row r="6566" spans="11:12" ht="17.25" customHeight="1" x14ac:dyDescent="0.2">
      <c r="K6566" s="88"/>
      <c r="L6566" s="88"/>
    </row>
    <row r="6567" spans="11:12" ht="17.25" customHeight="1" x14ac:dyDescent="0.2">
      <c r="K6567" s="88"/>
      <c r="L6567" s="88"/>
    </row>
    <row r="6568" spans="11:12" ht="17.25" customHeight="1" x14ac:dyDescent="0.2">
      <c r="K6568" s="88"/>
      <c r="L6568" s="88"/>
    </row>
    <row r="6569" spans="11:12" ht="17.25" customHeight="1" x14ac:dyDescent="0.2">
      <c r="K6569" s="88"/>
      <c r="L6569" s="88"/>
    </row>
    <row r="6570" spans="11:12" ht="17.25" customHeight="1" x14ac:dyDescent="0.2">
      <c r="K6570" s="88"/>
      <c r="L6570" s="88"/>
    </row>
    <row r="6571" spans="11:12" ht="17.25" customHeight="1" x14ac:dyDescent="0.2">
      <c r="K6571" s="88"/>
      <c r="L6571" s="88"/>
    </row>
    <row r="6572" spans="11:12" ht="17.25" customHeight="1" x14ac:dyDescent="0.2">
      <c r="K6572" s="88"/>
      <c r="L6572" s="88"/>
    </row>
    <row r="6573" spans="11:12" ht="17.25" customHeight="1" x14ac:dyDescent="0.2">
      <c r="K6573" s="88"/>
      <c r="L6573" s="88"/>
    </row>
    <row r="6574" spans="11:12" ht="17.25" customHeight="1" x14ac:dyDescent="0.2">
      <c r="K6574" s="88"/>
      <c r="L6574" s="88"/>
    </row>
    <row r="6575" spans="11:12" ht="17.25" customHeight="1" x14ac:dyDescent="0.2">
      <c r="K6575" s="88"/>
      <c r="L6575" s="88"/>
    </row>
    <row r="6576" spans="11:12" ht="17.25" customHeight="1" x14ac:dyDescent="0.2">
      <c r="K6576" s="88"/>
      <c r="L6576" s="88"/>
    </row>
    <row r="6577" spans="11:12" ht="17.25" customHeight="1" x14ac:dyDescent="0.2">
      <c r="K6577" s="88"/>
      <c r="L6577" s="88"/>
    </row>
    <row r="6578" spans="11:12" ht="17.25" customHeight="1" x14ac:dyDescent="0.2">
      <c r="K6578" s="88"/>
      <c r="L6578" s="88"/>
    </row>
    <row r="6579" spans="11:12" ht="17.25" customHeight="1" x14ac:dyDescent="0.2">
      <c r="K6579" s="88"/>
      <c r="L6579" s="88"/>
    </row>
    <row r="6580" spans="11:12" ht="17.25" customHeight="1" x14ac:dyDescent="0.2">
      <c r="K6580" s="88"/>
      <c r="L6580" s="88"/>
    </row>
    <row r="6581" spans="11:12" ht="17.25" customHeight="1" x14ac:dyDescent="0.2">
      <c r="K6581" s="88"/>
      <c r="L6581" s="88"/>
    </row>
    <row r="6582" spans="11:12" ht="17.25" customHeight="1" x14ac:dyDescent="0.2">
      <c r="K6582" s="88"/>
      <c r="L6582" s="88"/>
    </row>
    <row r="6583" spans="11:12" ht="17.25" customHeight="1" x14ac:dyDescent="0.2">
      <c r="K6583" s="88"/>
      <c r="L6583" s="88"/>
    </row>
    <row r="6584" spans="11:12" ht="17.25" customHeight="1" x14ac:dyDescent="0.2">
      <c r="K6584" s="88"/>
      <c r="L6584" s="88"/>
    </row>
    <row r="6585" spans="11:12" ht="17.25" customHeight="1" x14ac:dyDescent="0.2">
      <c r="K6585" s="88"/>
      <c r="L6585" s="88"/>
    </row>
    <row r="6586" spans="11:12" ht="17.25" customHeight="1" x14ac:dyDescent="0.2">
      <c r="K6586" s="88"/>
      <c r="L6586" s="88"/>
    </row>
    <row r="6587" spans="11:12" ht="17.25" customHeight="1" x14ac:dyDescent="0.2">
      <c r="K6587" s="88"/>
      <c r="L6587" s="88"/>
    </row>
    <row r="6588" spans="11:12" ht="17.25" customHeight="1" x14ac:dyDescent="0.2">
      <c r="K6588" s="88"/>
      <c r="L6588" s="88"/>
    </row>
    <row r="6589" spans="11:12" ht="17.25" customHeight="1" x14ac:dyDescent="0.2">
      <c r="K6589" s="88"/>
      <c r="L6589" s="88"/>
    </row>
    <row r="6590" spans="11:12" ht="17.25" customHeight="1" x14ac:dyDescent="0.2">
      <c r="K6590" s="88"/>
      <c r="L6590" s="88"/>
    </row>
    <row r="6591" spans="11:12" ht="17.25" customHeight="1" x14ac:dyDescent="0.2">
      <c r="K6591" s="88"/>
      <c r="L6591" s="88"/>
    </row>
    <row r="6592" spans="11:12" ht="17.25" customHeight="1" x14ac:dyDescent="0.2">
      <c r="K6592" s="88"/>
      <c r="L6592" s="88"/>
    </row>
    <row r="6593" spans="11:12" ht="17.25" customHeight="1" x14ac:dyDescent="0.2">
      <c r="K6593" s="88"/>
      <c r="L6593" s="88"/>
    </row>
    <row r="6594" spans="11:12" ht="17.25" customHeight="1" x14ac:dyDescent="0.2">
      <c r="K6594" s="88"/>
      <c r="L6594" s="88"/>
    </row>
    <row r="6595" spans="11:12" ht="17.25" customHeight="1" x14ac:dyDescent="0.2">
      <c r="K6595" s="88"/>
      <c r="L6595" s="88"/>
    </row>
    <row r="6596" spans="11:12" ht="17.25" customHeight="1" x14ac:dyDescent="0.2">
      <c r="K6596" s="88"/>
      <c r="L6596" s="88"/>
    </row>
    <row r="6597" spans="11:12" ht="17.25" customHeight="1" x14ac:dyDescent="0.2">
      <c r="K6597" s="88"/>
      <c r="L6597" s="88"/>
    </row>
    <row r="6598" spans="11:12" ht="17.25" customHeight="1" x14ac:dyDescent="0.2">
      <c r="K6598" s="88"/>
      <c r="L6598" s="88"/>
    </row>
    <row r="6599" spans="11:12" ht="17.25" customHeight="1" x14ac:dyDescent="0.2">
      <c r="K6599" s="88"/>
      <c r="L6599" s="88"/>
    </row>
    <row r="6600" spans="11:12" ht="17.25" customHeight="1" x14ac:dyDescent="0.2">
      <c r="K6600" s="88"/>
      <c r="L6600" s="88"/>
    </row>
    <row r="6601" spans="11:12" ht="17.25" customHeight="1" x14ac:dyDescent="0.2">
      <c r="K6601" s="88"/>
      <c r="L6601" s="88"/>
    </row>
    <row r="6602" spans="11:12" ht="17.25" customHeight="1" x14ac:dyDescent="0.2">
      <c r="K6602" s="88"/>
      <c r="L6602" s="88"/>
    </row>
    <row r="6603" spans="11:12" ht="17.25" customHeight="1" x14ac:dyDescent="0.2">
      <c r="K6603" s="88"/>
      <c r="L6603" s="88"/>
    </row>
    <row r="6604" spans="11:12" ht="17.25" customHeight="1" x14ac:dyDescent="0.2">
      <c r="K6604" s="88"/>
      <c r="L6604" s="88"/>
    </row>
    <row r="6605" spans="11:12" ht="17.25" customHeight="1" x14ac:dyDescent="0.2">
      <c r="K6605" s="88"/>
      <c r="L6605" s="88"/>
    </row>
    <row r="6606" spans="11:12" ht="17.25" customHeight="1" x14ac:dyDescent="0.2">
      <c r="K6606" s="88"/>
      <c r="L6606" s="88"/>
    </row>
    <row r="6607" spans="11:12" ht="17.25" customHeight="1" x14ac:dyDescent="0.2">
      <c r="K6607" s="88"/>
      <c r="L6607" s="88"/>
    </row>
    <row r="6608" spans="11:12" ht="17.25" customHeight="1" x14ac:dyDescent="0.2">
      <c r="K6608" s="88"/>
      <c r="L6608" s="88"/>
    </row>
    <row r="6609" spans="11:12" ht="17.25" customHeight="1" x14ac:dyDescent="0.2">
      <c r="K6609" s="88"/>
      <c r="L6609" s="88"/>
    </row>
    <row r="6610" spans="11:12" ht="17.25" customHeight="1" x14ac:dyDescent="0.2">
      <c r="K6610" s="88"/>
      <c r="L6610" s="88"/>
    </row>
    <row r="6611" spans="11:12" ht="17.25" customHeight="1" x14ac:dyDescent="0.2">
      <c r="K6611" s="88"/>
      <c r="L6611" s="88"/>
    </row>
    <row r="6612" spans="11:12" ht="17.25" customHeight="1" x14ac:dyDescent="0.2">
      <c r="K6612" s="88"/>
      <c r="L6612" s="88"/>
    </row>
    <row r="6613" spans="11:12" ht="17.25" customHeight="1" x14ac:dyDescent="0.2">
      <c r="K6613" s="88"/>
      <c r="L6613" s="88"/>
    </row>
    <row r="6614" spans="11:12" ht="17.25" customHeight="1" x14ac:dyDescent="0.2">
      <c r="K6614" s="88"/>
      <c r="L6614" s="88"/>
    </row>
    <row r="6615" spans="11:12" ht="17.25" customHeight="1" x14ac:dyDescent="0.2">
      <c r="K6615" s="88"/>
      <c r="L6615" s="88"/>
    </row>
    <row r="6616" spans="11:12" ht="17.25" customHeight="1" x14ac:dyDescent="0.2">
      <c r="K6616" s="88"/>
      <c r="L6616" s="88"/>
    </row>
    <row r="6617" spans="11:12" ht="17.25" customHeight="1" x14ac:dyDescent="0.2">
      <c r="K6617" s="88"/>
      <c r="L6617" s="88"/>
    </row>
    <row r="6618" spans="11:12" ht="17.25" customHeight="1" x14ac:dyDescent="0.2">
      <c r="K6618" s="88"/>
      <c r="L6618" s="88"/>
    </row>
    <row r="6619" spans="11:12" ht="17.25" customHeight="1" x14ac:dyDescent="0.2">
      <c r="K6619" s="88"/>
      <c r="L6619" s="88"/>
    </row>
    <row r="6620" spans="11:12" ht="17.25" customHeight="1" x14ac:dyDescent="0.2">
      <c r="K6620" s="88"/>
      <c r="L6620" s="88"/>
    </row>
    <row r="6621" spans="11:12" ht="17.25" customHeight="1" x14ac:dyDescent="0.2">
      <c r="K6621" s="88"/>
      <c r="L6621" s="88"/>
    </row>
    <row r="6622" spans="11:12" ht="17.25" customHeight="1" x14ac:dyDescent="0.2">
      <c r="K6622" s="88"/>
      <c r="L6622" s="88"/>
    </row>
    <row r="6623" spans="11:12" ht="17.25" customHeight="1" x14ac:dyDescent="0.2">
      <c r="K6623" s="88"/>
      <c r="L6623" s="88"/>
    </row>
    <row r="6624" spans="11:12" ht="17.25" customHeight="1" x14ac:dyDescent="0.2">
      <c r="K6624" s="88"/>
      <c r="L6624" s="88"/>
    </row>
    <row r="6625" spans="11:12" ht="17.25" customHeight="1" x14ac:dyDescent="0.2">
      <c r="K6625" s="88"/>
      <c r="L6625" s="88"/>
    </row>
    <row r="6626" spans="11:12" ht="17.25" customHeight="1" x14ac:dyDescent="0.2">
      <c r="K6626" s="88"/>
      <c r="L6626" s="88"/>
    </row>
    <row r="6627" spans="11:12" ht="17.25" customHeight="1" x14ac:dyDescent="0.2">
      <c r="K6627" s="88"/>
      <c r="L6627" s="88"/>
    </row>
    <row r="6628" spans="11:12" ht="17.25" customHeight="1" x14ac:dyDescent="0.2">
      <c r="K6628" s="88"/>
      <c r="L6628" s="88"/>
    </row>
    <row r="6629" spans="11:12" ht="17.25" customHeight="1" x14ac:dyDescent="0.2">
      <c r="K6629" s="88"/>
      <c r="L6629" s="88"/>
    </row>
    <row r="6630" spans="11:12" ht="17.25" customHeight="1" x14ac:dyDescent="0.2">
      <c r="K6630" s="88"/>
      <c r="L6630" s="88"/>
    </row>
    <row r="6631" spans="11:12" ht="17.25" customHeight="1" x14ac:dyDescent="0.2">
      <c r="K6631" s="88"/>
      <c r="L6631" s="88"/>
    </row>
    <row r="6632" spans="11:12" ht="17.25" customHeight="1" x14ac:dyDescent="0.2">
      <c r="K6632" s="88"/>
      <c r="L6632" s="88"/>
    </row>
    <row r="6633" spans="11:12" ht="17.25" customHeight="1" x14ac:dyDescent="0.2">
      <c r="K6633" s="88"/>
      <c r="L6633" s="88"/>
    </row>
    <row r="6634" spans="11:12" ht="17.25" customHeight="1" x14ac:dyDescent="0.2">
      <c r="K6634" s="88"/>
      <c r="L6634" s="88"/>
    </row>
    <row r="6635" spans="11:12" ht="17.25" customHeight="1" x14ac:dyDescent="0.2">
      <c r="K6635" s="88"/>
      <c r="L6635" s="88"/>
    </row>
    <row r="6636" spans="11:12" ht="17.25" customHeight="1" x14ac:dyDescent="0.2">
      <c r="K6636" s="88"/>
      <c r="L6636" s="88"/>
    </row>
    <row r="6637" spans="11:12" ht="17.25" customHeight="1" x14ac:dyDescent="0.2">
      <c r="K6637" s="88"/>
      <c r="L6637" s="88"/>
    </row>
    <row r="6638" spans="11:12" ht="17.25" customHeight="1" x14ac:dyDescent="0.2">
      <c r="K6638" s="88"/>
      <c r="L6638" s="88"/>
    </row>
    <row r="6639" spans="11:12" ht="17.25" customHeight="1" x14ac:dyDescent="0.2">
      <c r="K6639" s="88"/>
      <c r="L6639" s="88"/>
    </row>
    <row r="6640" spans="11:12" ht="17.25" customHeight="1" x14ac:dyDescent="0.2">
      <c r="K6640" s="88"/>
      <c r="L6640" s="88"/>
    </row>
    <row r="6641" spans="11:12" ht="17.25" customHeight="1" x14ac:dyDescent="0.2">
      <c r="K6641" s="88"/>
      <c r="L6641" s="88"/>
    </row>
    <row r="6642" spans="11:12" ht="17.25" customHeight="1" x14ac:dyDescent="0.2">
      <c r="K6642" s="88"/>
      <c r="L6642" s="88"/>
    </row>
    <row r="6643" spans="11:12" ht="17.25" customHeight="1" x14ac:dyDescent="0.2">
      <c r="K6643" s="88"/>
      <c r="L6643" s="88"/>
    </row>
    <row r="6644" spans="11:12" ht="17.25" customHeight="1" x14ac:dyDescent="0.2">
      <c r="K6644" s="88"/>
      <c r="L6644" s="88"/>
    </row>
    <row r="6645" spans="11:12" ht="17.25" customHeight="1" x14ac:dyDescent="0.2">
      <c r="K6645" s="88"/>
      <c r="L6645" s="88"/>
    </row>
    <row r="6646" spans="11:12" ht="17.25" customHeight="1" x14ac:dyDescent="0.2">
      <c r="K6646" s="88"/>
      <c r="L6646" s="88"/>
    </row>
    <row r="6647" spans="11:12" ht="17.25" customHeight="1" x14ac:dyDescent="0.2">
      <c r="K6647" s="88"/>
      <c r="L6647" s="88"/>
    </row>
    <row r="6648" spans="11:12" ht="17.25" customHeight="1" x14ac:dyDescent="0.2">
      <c r="K6648" s="88"/>
      <c r="L6648" s="88"/>
    </row>
    <row r="6649" spans="11:12" ht="17.25" customHeight="1" x14ac:dyDescent="0.2">
      <c r="K6649" s="88"/>
      <c r="L6649" s="88"/>
    </row>
    <row r="6650" spans="11:12" ht="17.25" customHeight="1" x14ac:dyDescent="0.2">
      <c r="K6650" s="88"/>
      <c r="L6650" s="88"/>
    </row>
    <row r="6651" spans="11:12" ht="17.25" customHeight="1" x14ac:dyDescent="0.2">
      <c r="K6651" s="88"/>
      <c r="L6651" s="88"/>
    </row>
    <row r="6652" spans="11:12" ht="17.25" customHeight="1" x14ac:dyDescent="0.2">
      <c r="K6652" s="88"/>
      <c r="L6652" s="88"/>
    </row>
    <row r="6653" spans="11:12" ht="17.25" customHeight="1" x14ac:dyDescent="0.2">
      <c r="K6653" s="88"/>
      <c r="L6653" s="88"/>
    </row>
    <row r="6654" spans="11:12" ht="17.25" customHeight="1" x14ac:dyDescent="0.2">
      <c r="K6654" s="88"/>
      <c r="L6654" s="88"/>
    </row>
    <row r="6655" spans="11:12" ht="17.25" customHeight="1" x14ac:dyDescent="0.2">
      <c r="K6655" s="88"/>
      <c r="L6655" s="88"/>
    </row>
    <row r="6656" spans="11:12" ht="17.25" customHeight="1" x14ac:dyDescent="0.2">
      <c r="K6656" s="88"/>
      <c r="L6656" s="88"/>
    </row>
    <row r="6657" spans="11:12" ht="17.25" customHeight="1" x14ac:dyDescent="0.2">
      <c r="K6657" s="88"/>
      <c r="L6657" s="88"/>
    </row>
    <row r="6658" spans="11:12" ht="17.25" customHeight="1" x14ac:dyDescent="0.2">
      <c r="K6658" s="88"/>
      <c r="L6658" s="88"/>
    </row>
    <row r="6659" spans="11:12" ht="17.25" customHeight="1" x14ac:dyDescent="0.2">
      <c r="K6659" s="88"/>
      <c r="L6659" s="88"/>
    </row>
    <row r="6660" spans="11:12" ht="17.25" customHeight="1" x14ac:dyDescent="0.2">
      <c r="K6660" s="88"/>
      <c r="L6660" s="88"/>
    </row>
    <row r="6661" spans="11:12" ht="17.25" customHeight="1" x14ac:dyDescent="0.2">
      <c r="K6661" s="88"/>
      <c r="L6661" s="88"/>
    </row>
    <row r="6662" spans="11:12" ht="17.25" customHeight="1" x14ac:dyDescent="0.2">
      <c r="K6662" s="88"/>
      <c r="L6662" s="88"/>
    </row>
    <row r="6663" spans="11:12" ht="17.25" customHeight="1" x14ac:dyDescent="0.2">
      <c r="K6663" s="88"/>
      <c r="L6663" s="88"/>
    </row>
    <row r="6664" spans="11:12" ht="17.25" customHeight="1" x14ac:dyDescent="0.2">
      <c r="K6664" s="88"/>
      <c r="L6664" s="88"/>
    </row>
    <row r="6665" spans="11:12" ht="17.25" customHeight="1" x14ac:dyDescent="0.2">
      <c r="K6665" s="88"/>
      <c r="L6665" s="88"/>
    </row>
    <row r="6666" spans="11:12" ht="17.25" customHeight="1" x14ac:dyDescent="0.2">
      <c r="K6666" s="88"/>
      <c r="L6666" s="88"/>
    </row>
    <row r="6667" spans="11:12" ht="17.25" customHeight="1" x14ac:dyDescent="0.2">
      <c r="K6667" s="88"/>
      <c r="L6667" s="88"/>
    </row>
    <row r="6668" spans="11:12" ht="17.25" customHeight="1" x14ac:dyDescent="0.2">
      <c r="K6668" s="88"/>
      <c r="L6668" s="88"/>
    </row>
    <row r="6669" spans="11:12" ht="17.25" customHeight="1" x14ac:dyDescent="0.2">
      <c r="K6669" s="88"/>
      <c r="L6669" s="88"/>
    </row>
    <row r="6670" spans="11:12" ht="17.25" customHeight="1" x14ac:dyDescent="0.2">
      <c r="K6670" s="88"/>
      <c r="L6670" s="88"/>
    </row>
    <row r="6671" spans="11:12" ht="17.25" customHeight="1" x14ac:dyDescent="0.2">
      <c r="K6671" s="88"/>
      <c r="L6671" s="88"/>
    </row>
    <row r="6672" spans="11:12" ht="17.25" customHeight="1" x14ac:dyDescent="0.2">
      <c r="K6672" s="88"/>
      <c r="L6672" s="88"/>
    </row>
    <row r="6673" spans="11:12" ht="17.25" customHeight="1" x14ac:dyDescent="0.2">
      <c r="K6673" s="88"/>
      <c r="L6673" s="88"/>
    </row>
    <row r="6674" spans="11:12" ht="17.25" customHeight="1" x14ac:dyDescent="0.2">
      <c r="K6674" s="88"/>
      <c r="L6674" s="88"/>
    </row>
    <row r="6675" spans="11:12" ht="17.25" customHeight="1" x14ac:dyDescent="0.2">
      <c r="K6675" s="88"/>
      <c r="L6675" s="88"/>
    </row>
    <row r="6676" spans="11:12" ht="17.25" customHeight="1" x14ac:dyDescent="0.2">
      <c r="K6676" s="88"/>
      <c r="L6676" s="88"/>
    </row>
    <row r="6677" spans="11:12" ht="17.25" customHeight="1" x14ac:dyDescent="0.2">
      <c r="K6677" s="88"/>
      <c r="L6677" s="88"/>
    </row>
    <row r="6678" spans="11:12" ht="17.25" customHeight="1" x14ac:dyDescent="0.2">
      <c r="K6678" s="88"/>
      <c r="L6678" s="88"/>
    </row>
    <row r="6679" spans="11:12" ht="17.25" customHeight="1" x14ac:dyDescent="0.2">
      <c r="K6679" s="88"/>
      <c r="L6679" s="88"/>
    </row>
    <row r="6680" spans="11:12" ht="17.25" customHeight="1" x14ac:dyDescent="0.2">
      <c r="K6680" s="88"/>
      <c r="L6680" s="88"/>
    </row>
    <row r="6681" spans="11:12" ht="17.25" customHeight="1" x14ac:dyDescent="0.2">
      <c r="K6681" s="88"/>
      <c r="L6681" s="88"/>
    </row>
    <row r="6682" spans="11:12" ht="17.25" customHeight="1" x14ac:dyDescent="0.2">
      <c r="K6682" s="88"/>
      <c r="L6682" s="88"/>
    </row>
    <row r="6683" spans="11:12" ht="17.25" customHeight="1" x14ac:dyDescent="0.2">
      <c r="K6683" s="88"/>
      <c r="L6683" s="88"/>
    </row>
    <row r="6684" spans="11:12" ht="17.25" customHeight="1" x14ac:dyDescent="0.2">
      <c r="K6684" s="88"/>
      <c r="L6684" s="88"/>
    </row>
    <row r="6685" spans="11:12" ht="17.25" customHeight="1" x14ac:dyDescent="0.2">
      <c r="K6685" s="88"/>
      <c r="L6685" s="88"/>
    </row>
    <row r="6686" spans="11:12" ht="17.25" customHeight="1" x14ac:dyDescent="0.2">
      <c r="K6686" s="88"/>
      <c r="L6686" s="88"/>
    </row>
    <row r="6687" spans="11:12" ht="17.25" customHeight="1" x14ac:dyDescent="0.2">
      <c r="K6687" s="88"/>
      <c r="L6687" s="88"/>
    </row>
    <row r="6688" spans="11:12" ht="17.25" customHeight="1" x14ac:dyDescent="0.2">
      <c r="K6688" s="88"/>
      <c r="L6688" s="88"/>
    </row>
    <row r="6689" spans="11:12" ht="17.25" customHeight="1" x14ac:dyDescent="0.2">
      <c r="K6689" s="88"/>
      <c r="L6689" s="88"/>
    </row>
    <row r="6690" spans="11:12" ht="17.25" customHeight="1" x14ac:dyDescent="0.2">
      <c r="K6690" s="88"/>
      <c r="L6690" s="88"/>
    </row>
    <row r="6691" spans="11:12" ht="17.25" customHeight="1" x14ac:dyDescent="0.2">
      <c r="K6691" s="88"/>
      <c r="L6691" s="88"/>
    </row>
    <row r="6692" spans="11:12" ht="17.25" customHeight="1" x14ac:dyDescent="0.2">
      <c r="K6692" s="88"/>
      <c r="L6692" s="88"/>
    </row>
    <row r="6693" spans="11:12" ht="17.25" customHeight="1" x14ac:dyDescent="0.2">
      <c r="K6693" s="88"/>
      <c r="L6693" s="88"/>
    </row>
    <row r="6694" spans="11:12" ht="17.25" customHeight="1" x14ac:dyDescent="0.2">
      <c r="K6694" s="88"/>
      <c r="L6694" s="88"/>
    </row>
    <row r="6695" spans="11:12" ht="17.25" customHeight="1" x14ac:dyDescent="0.2">
      <c r="K6695" s="88"/>
      <c r="L6695" s="88"/>
    </row>
    <row r="6696" spans="11:12" ht="17.25" customHeight="1" x14ac:dyDescent="0.2">
      <c r="K6696" s="88"/>
      <c r="L6696" s="88"/>
    </row>
    <row r="6697" spans="11:12" ht="17.25" customHeight="1" x14ac:dyDescent="0.2">
      <c r="K6697" s="88"/>
      <c r="L6697" s="88"/>
    </row>
    <row r="6698" spans="11:12" ht="17.25" customHeight="1" x14ac:dyDescent="0.2">
      <c r="K6698" s="88"/>
      <c r="L6698" s="88"/>
    </row>
    <row r="6699" spans="11:12" ht="17.25" customHeight="1" x14ac:dyDescent="0.2">
      <c r="K6699" s="88"/>
      <c r="L6699" s="88"/>
    </row>
    <row r="6700" spans="11:12" ht="17.25" customHeight="1" x14ac:dyDescent="0.2">
      <c r="K6700" s="88"/>
      <c r="L6700" s="88"/>
    </row>
    <row r="6701" spans="11:12" ht="17.25" customHeight="1" x14ac:dyDescent="0.2">
      <c r="K6701" s="88"/>
      <c r="L6701" s="88"/>
    </row>
    <row r="6702" spans="11:12" ht="17.25" customHeight="1" x14ac:dyDescent="0.2">
      <c r="K6702" s="88"/>
      <c r="L6702" s="88"/>
    </row>
    <row r="6703" spans="11:12" ht="17.25" customHeight="1" x14ac:dyDescent="0.2">
      <c r="K6703" s="88"/>
      <c r="L6703" s="88"/>
    </row>
    <row r="6704" spans="11:12" ht="17.25" customHeight="1" x14ac:dyDescent="0.2">
      <c r="K6704" s="88"/>
      <c r="L6704" s="88"/>
    </row>
    <row r="6705" spans="11:12" ht="17.25" customHeight="1" x14ac:dyDescent="0.2">
      <c r="K6705" s="88"/>
      <c r="L6705" s="88"/>
    </row>
    <row r="6706" spans="11:12" ht="17.25" customHeight="1" x14ac:dyDescent="0.2">
      <c r="K6706" s="88"/>
      <c r="L6706" s="88"/>
    </row>
    <row r="6707" spans="11:12" ht="17.25" customHeight="1" x14ac:dyDescent="0.2">
      <c r="K6707" s="88"/>
      <c r="L6707" s="88"/>
    </row>
    <row r="6708" spans="11:12" ht="17.25" customHeight="1" x14ac:dyDescent="0.2">
      <c r="K6708" s="88"/>
      <c r="L6708" s="88"/>
    </row>
    <row r="6709" spans="11:12" ht="17.25" customHeight="1" x14ac:dyDescent="0.2">
      <c r="K6709" s="88"/>
      <c r="L6709" s="88"/>
    </row>
    <row r="6710" spans="11:12" ht="17.25" customHeight="1" x14ac:dyDescent="0.2">
      <c r="K6710" s="88"/>
      <c r="L6710" s="88"/>
    </row>
    <row r="6711" spans="11:12" ht="17.25" customHeight="1" x14ac:dyDescent="0.2">
      <c r="K6711" s="88"/>
      <c r="L6711" s="88"/>
    </row>
    <row r="6712" spans="11:12" ht="17.25" customHeight="1" x14ac:dyDescent="0.2">
      <c r="K6712" s="88"/>
      <c r="L6712" s="88"/>
    </row>
    <row r="6713" spans="11:12" ht="17.25" customHeight="1" x14ac:dyDescent="0.2">
      <c r="K6713" s="88"/>
      <c r="L6713" s="88"/>
    </row>
    <row r="6714" spans="11:12" ht="17.25" customHeight="1" x14ac:dyDescent="0.2">
      <c r="K6714" s="88"/>
      <c r="L6714" s="88"/>
    </row>
    <row r="6715" spans="11:12" ht="17.25" customHeight="1" x14ac:dyDescent="0.2">
      <c r="K6715" s="88"/>
      <c r="L6715" s="88"/>
    </row>
    <row r="6716" spans="11:12" ht="17.25" customHeight="1" x14ac:dyDescent="0.2">
      <c r="K6716" s="88"/>
      <c r="L6716" s="88"/>
    </row>
    <row r="6717" spans="11:12" ht="17.25" customHeight="1" x14ac:dyDescent="0.2">
      <c r="K6717" s="88"/>
      <c r="L6717" s="88"/>
    </row>
    <row r="6718" spans="11:12" ht="17.25" customHeight="1" x14ac:dyDescent="0.2">
      <c r="K6718" s="88"/>
      <c r="L6718" s="88"/>
    </row>
    <row r="6719" spans="11:12" ht="17.25" customHeight="1" x14ac:dyDescent="0.2">
      <c r="K6719" s="88"/>
      <c r="L6719" s="88"/>
    </row>
    <row r="6720" spans="11:12" ht="17.25" customHeight="1" x14ac:dyDescent="0.2">
      <c r="K6720" s="88"/>
      <c r="L6720" s="88"/>
    </row>
    <row r="6721" spans="11:12" ht="17.25" customHeight="1" x14ac:dyDescent="0.2">
      <c r="K6721" s="88"/>
      <c r="L6721" s="88"/>
    </row>
    <row r="6722" spans="11:12" ht="17.25" customHeight="1" x14ac:dyDescent="0.2">
      <c r="K6722" s="88"/>
      <c r="L6722" s="88"/>
    </row>
    <row r="6723" spans="11:12" ht="17.25" customHeight="1" x14ac:dyDescent="0.2">
      <c r="K6723" s="88"/>
      <c r="L6723" s="88"/>
    </row>
    <row r="6724" spans="11:12" ht="17.25" customHeight="1" x14ac:dyDescent="0.2">
      <c r="K6724" s="88"/>
      <c r="L6724" s="88"/>
    </row>
    <row r="6725" spans="11:12" ht="17.25" customHeight="1" x14ac:dyDescent="0.2">
      <c r="K6725" s="88"/>
      <c r="L6725" s="88"/>
    </row>
    <row r="6726" spans="11:12" ht="17.25" customHeight="1" x14ac:dyDescent="0.2">
      <c r="K6726" s="88"/>
      <c r="L6726" s="88"/>
    </row>
    <row r="6727" spans="11:12" ht="17.25" customHeight="1" x14ac:dyDescent="0.2">
      <c r="K6727" s="88"/>
      <c r="L6727" s="88"/>
    </row>
    <row r="6728" spans="11:12" ht="17.25" customHeight="1" x14ac:dyDescent="0.2">
      <c r="K6728" s="88"/>
      <c r="L6728" s="88"/>
    </row>
    <row r="6729" spans="11:12" ht="17.25" customHeight="1" x14ac:dyDescent="0.2">
      <c r="K6729" s="88"/>
      <c r="L6729" s="88"/>
    </row>
    <row r="6730" spans="11:12" ht="17.25" customHeight="1" x14ac:dyDescent="0.2">
      <c r="K6730" s="88"/>
      <c r="L6730" s="88"/>
    </row>
    <row r="6731" spans="11:12" ht="17.25" customHeight="1" x14ac:dyDescent="0.2">
      <c r="K6731" s="88"/>
      <c r="L6731" s="88"/>
    </row>
    <row r="6732" spans="11:12" ht="17.25" customHeight="1" x14ac:dyDescent="0.2">
      <c r="K6732" s="88"/>
      <c r="L6732" s="88"/>
    </row>
    <row r="6733" spans="11:12" ht="17.25" customHeight="1" x14ac:dyDescent="0.2">
      <c r="K6733" s="88"/>
      <c r="L6733" s="88"/>
    </row>
    <row r="6734" spans="11:12" ht="17.25" customHeight="1" x14ac:dyDescent="0.2">
      <c r="K6734" s="88"/>
      <c r="L6734" s="88"/>
    </row>
    <row r="6735" spans="11:12" ht="17.25" customHeight="1" x14ac:dyDescent="0.2">
      <c r="K6735" s="88"/>
      <c r="L6735" s="88"/>
    </row>
    <row r="6736" spans="11:12" ht="17.25" customHeight="1" x14ac:dyDescent="0.2">
      <c r="K6736" s="88"/>
      <c r="L6736" s="88"/>
    </row>
    <row r="6737" spans="11:12" ht="17.25" customHeight="1" x14ac:dyDescent="0.2">
      <c r="K6737" s="88"/>
      <c r="L6737" s="88"/>
    </row>
    <row r="6738" spans="11:12" ht="17.25" customHeight="1" x14ac:dyDescent="0.2">
      <c r="K6738" s="88"/>
      <c r="L6738" s="88"/>
    </row>
    <row r="6739" spans="11:12" ht="17.25" customHeight="1" x14ac:dyDescent="0.2">
      <c r="K6739" s="88"/>
      <c r="L6739" s="88"/>
    </row>
    <row r="6740" spans="11:12" ht="17.25" customHeight="1" x14ac:dyDescent="0.2">
      <c r="K6740" s="88"/>
      <c r="L6740" s="88"/>
    </row>
    <row r="6741" spans="11:12" ht="17.25" customHeight="1" x14ac:dyDescent="0.2">
      <c r="K6741" s="88"/>
      <c r="L6741" s="88"/>
    </row>
    <row r="6742" spans="11:12" ht="17.25" customHeight="1" x14ac:dyDescent="0.2">
      <c r="K6742" s="88"/>
      <c r="L6742" s="88"/>
    </row>
    <row r="6743" spans="11:12" ht="17.25" customHeight="1" x14ac:dyDescent="0.2">
      <c r="K6743" s="88"/>
      <c r="L6743" s="88"/>
    </row>
    <row r="6744" spans="11:12" ht="17.25" customHeight="1" x14ac:dyDescent="0.2">
      <c r="K6744" s="88"/>
      <c r="L6744" s="88"/>
    </row>
    <row r="6745" spans="11:12" ht="17.25" customHeight="1" x14ac:dyDescent="0.2">
      <c r="K6745" s="88"/>
      <c r="L6745" s="88"/>
    </row>
    <row r="6746" spans="11:12" ht="17.25" customHeight="1" x14ac:dyDescent="0.2">
      <c r="K6746" s="88"/>
      <c r="L6746" s="88"/>
    </row>
    <row r="6747" spans="11:12" ht="17.25" customHeight="1" x14ac:dyDescent="0.2">
      <c r="K6747" s="88"/>
      <c r="L6747" s="88"/>
    </row>
    <row r="6748" spans="11:12" ht="17.25" customHeight="1" x14ac:dyDescent="0.2">
      <c r="K6748" s="88"/>
      <c r="L6748" s="88"/>
    </row>
    <row r="6749" spans="11:12" ht="17.25" customHeight="1" x14ac:dyDescent="0.2">
      <c r="K6749" s="88"/>
      <c r="L6749" s="88"/>
    </row>
    <row r="6750" spans="11:12" ht="17.25" customHeight="1" x14ac:dyDescent="0.2">
      <c r="K6750" s="88"/>
      <c r="L6750" s="88"/>
    </row>
    <row r="6751" spans="11:12" ht="17.25" customHeight="1" x14ac:dyDescent="0.2">
      <c r="K6751" s="88"/>
      <c r="L6751" s="88"/>
    </row>
    <row r="6752" spans="11:12" ht="17.25" customHeight="1" x14ac:dyDescent="0.2">
      <c r="K6752" s="88"/>
      <c r="L6752" s="88"/>
    </row>
    <row r="6753" spans="11:12" ht="17.25" customHeight="1" x14ac:dyDescent="0.2">
      <c r="K6753" s="88"/>
      <c r="L6753" s="88"/>
    </row>
    <row r="6754" spans="11:12" ht="17.25" customHeight="1" x14ac:dyDescent="0.2">
      <c r="K6754" s="88"/>
      <c r="L6754" s="88"/>
    </row>
    <row r="6755" spans="11:12" ht="17.25" customHeight="1" x14ac:dyDescent="0.2">
      <c r="K6755" s="88"/>
      <c r="L6755" s="88"/>
    </row>
    <row r="6756" spans="11:12" ht="17.25" customHeight="1" x14ac:dyDescent="0.2">
      <c r="K6756" s="88"/>
      <c r="L6756" s="88"/>
    </row>
    <row r="6757" spans="11:12" ht="17.25" customHeight="1" x14ac:dyDescent="0.2">
      <c r="K6757" s="88"/>
      <c r="L6757" s="88"/>
    </row>
    <row r="6758" spans="11:12" ht="17.25" customHeight="1" x14ac:dyDescent="0.2">
      <c r="K6758" s="88"/>
      <c r="L6758" s="88"/>
    </row>
    <row r="6759" spans="11:12" ht="17.25" customHeight="1" x14ac:dyDescent="0.2">
      <c r="K6759" s="88"/>
      <c r="L6759" s="88"/>
    </row>
    <row r="6760" spans="11:12" ht="17.25" customHeight="1" x14ac:dyDescent="0.2">
      <c r="K6760" s="88"/>
      <c r="L6760" s="88"/>
    </row>
    <row r="6761" spans="11:12" ht="17.25" customHeight="1" x14ac:dyDescent="0.2">
      <c r="K6761" s="88"/>
      <c r="L6761" s="88"/>
    </row>
    <row r="6762" spans="11:12" ht="17.25" customHeight="1" x14ac:dyDescent="0.2">
      <c r="K6762" s="88"/>
      <c r="L6762" s="88"/>
    </row>
    <row r="6763" spans="11:12" ht="17.25" customHeight="1" x14ac:dyDescent="0.2">
      <c r="K6763" s="88"/>
      <c r="L6763" s="88"/>
    </row>
    <row r="6764" spans="11:12" ht="17.25" customHeight="1" x14ac:dyDescent="0.2">
      <c r="K6764" s="88"/>
      <c r="L6764" s="88"/>
    </row>
    <row r="6765" spans="11:12" ht="17.25" customHeight="1" x14ac:dyDescent="0.2">
      <c r="K6765" s="88"/>
      <c r="L6765" s="88"/>
    </row>
    <row r="6766" spans="11:12" ht="17.25" customHeight="1" x14ac:dyDescent="0.2">
      <c r="K6766" s="88"/>
      <c r="L6766" s="88"/>
    </row>
    <row r="6767" spans="11:12" ht="17.25" customHeight="1" x14ac:dyDescent="0.2">
      <c r="K6767" s="88"/>
      <c r="L6767" s="88"/>
    </row>
    <row r="6768" spans="11:12" ht="17.25" customHeight="1" x14ac:dyDescent="0.2">
      <c r="K6768" s="88"/>
      <c r="L6768" s="88"/>
    </row>
    <row r="6769" spans="11:12" ht="17.25" customHeight="1" x14ac:dyDescent="0.2">
      <c r="K6769" s="88"/>
      <c r="L6769" s="88"/>
    </row>
    <row r="6770" spans="11:12" ht="17.25" customHeight="1" x14ac:dyDescent="0.2">
      <c r="K6770" s="88"/>
      <c r="L6770" s="88"/>
    </row>
    <row r="6771" spans="11:12" ht="17.25" customHeight="1" x14ac:dyDescent="0.2">
      <c r="K6771" s="88"/>
      <c r="L6771" s="88"/>
    </row>
    <row r="6772" spans="11:12" ht="17.25" customHeight="1" x14ac:dyDescent="0.2">
      <c r="K6772" s="88"/>
      <c r="L6772" s="88"/>
    </row>
    <row r="6773" spans="11:12" ht="17.25" customHeight="1" x14ac:dyDescent="0.2">
      <c r="K6773" s="88"/>
      <c r="L6773" s="88"/>
    </row>
    <row r="6774" spans="11:12" ht="17.25" customHeight="1" x14ac:dyDescent="0.2">
      <c r="K6774" s="88"/>
      <c r="L6774" s="88"/>
    </row>
    <row r="6775" spans="11:12" ht="17.25" customHeight="1" x14ac:dyDescent="0.2">
      <c r="K6775" s="88"/>
      <c r="L6775" s="88"/>
    </row>
    <row r="6776" spans="11:12" ht="17.25" customHeight="1" x14ac:dyDescent="0.2">
      <c r="K6776" s="88"/>
      <c r="L6776" s="88"/>
    </row>
    <row r="6777" spans="11:12" ht="17.25" customHeight="1" x14ac:dyDescent="0.2">
      <c r="K6777" s="88"/>
      <c r="L6777" s="88"/>
    </row>
    <row r="6778" spans="11:12" ht="17.25" customHeight="1" x14ac:dyDescent="0.2">
      <c r="K6778" s="88"/>
      <c r="L6778" s="88"/>
    </row>
    <row r="6779" spans="11:12" ht="17.25" customHeight="1" x14ac:dyDescent="0.2">
      <c r="K6779" s="88"/>
      <c r="L6779" s="88"/>
    </row>
    <row r="6780" spans="11:12" ht="17.25" customHeight="1" x14ac:dyDescent="0.2">
      <c r="K6780" s="88"/>
      <c r="L6780" s="88"/>
    </row>
    <row r="6781" spans="11:12" ht="17.25" customHeight="1" x14ac:dyDescent="0.2">
      <c r="K6781" s="88"/>
      <c r="L6781" s="88"/>
    </row>
    <row r="6782" spans="11:12" ht="17.25" customHeight="1" x14ac:dyDescent="0.2">
      <c r="K6782" s="88"/>
      <c r="L6782" s="88"/>
    </row>
    <row r="6783" spans="11:12" ht="17.25" customHeight="1" x14ac:dyDescent="0.2">
      <c r="K6783" s="88"/>
      <c r="L6783" s="88"/>
    </row>
    <row r="6784" spans="11:12" ht="17.25" customHeight="1" x14ac:dyDescent="0.2">
      <c r="K6784" s="88"/>
      <c r="L6784" s="88"/>
    </row>
    <row r="6785" spans="11:12" ht="17.25" customHeight="1" x14ac:dyDescent="0.2">
      <c r="K6785" s="88"/>
      <c r="L6785" s="88"/>
    </row>
    <row r="6786" spans="11:12" ht="17.25" customHeight="1" x14ac:dyDescent="0.2">
      <c r="K6786" s="88"/>
      <c r="L6786" s="88"/>
    </row>
    <row r="6787" spans="11:12" ht="17.25" customHeight="1" x14ac:dyDescent="0.2">
      <c r="K6787" s="88"/>
      <c r="L6787" s="88"/>
    </row>
    <row r="6788" spans="11:12" ht="17.25" customHeight="1" x14ac:dyDescent="0.2">
      <c r="K6788" s="88"/>
      <c r="L6788" s="88"/>
    </row>
    <row r="6789" spans="11:12" ht="17.25" customHeight="1" x14ac:dyDescent="0.2">
      <c r="K6789" s="88"/>
      <c r="L6789" s="88"/>
    </row>
    <row r="6790" spans="11:12" ht="17.25" customHeight="1" x14ac:dyDescent="0.2">
      <c r="K6790" s="88"/>
      <c r="L6790" s="88"/>
    </row>
    <row r="6791" spans="11:12" ht="17.25" customHeight="1" x14ac:dyDescent="0.2">
      <c r="K6791" s="88"/>
      <c r="L6791" s="88"/>
    </row>
    <row r="6792" spans="11:12" ht="17.25" customHeight="1" x14ac:dyDescent="0.2">
      <c r="K6792" s="88"/>
      <c r="L6792" s="88"/>
    </row>
    <row r="6793" spans="11:12" ht="17.25" customHeight="1" x14ac:dyDescent="0.2">
      <c r="K6793" s="88"/>
      <c r="L6793" s="88"/>
    </row>
    <row r="6794" spans="11:12" ht="17.25" customHeight="1" x14ac:dyDescent="0.2">
      <c r="K6794" s="88"/>
      <c r="L6794" s="88"/>
    </row>
    <row r="6795" spans="11:12" ht="17.25" customHeight="1" x14ac:dyDescent="0.2">
      <c r="K6795" s="88"/>
      <c r="L6795" s="88"/>
    </row>
    <row r="6796" spans="11:12" ht="17.25" customHeight="1" x14ac:dyDescent="0.2">
      <c r="K6796" s="88"/>
      <c r="L6796" s="88"/>
    </row>
    <row r="6797" spans="11:12" ht="17.25" customHeight="1" x14ac:dyDescent="0.2">
      <c r="K6797" s="88"/>
      <c r="L6797" s="88"/>
    </row>
    <row r="6798" spans="11:12" ht="17.25" customHeight="1" x14ac:dyDescent="0.2">
      <c r="K6798" s="88"/>
      <c r="L6798" s="88"/>
    </row>
    <row r="6799" spans="11:12" ht="17.25" customHeight="1" x14ac:dyDescent="0.2">
      <c r="K6799" s="88"/>
      <c r="L6799" s="88"/>
    </row>
    <row r="6800" spans="11:12" ht="17.25" customHeight="1" x14ac:dyDescent="0.2">
      <c r="K6800" s="88"/>
      <c r="L6800" s="88"/>
    </row>
    <row r="6801" spans="11:12" ht="17.25" customHeight="1" x14ac:dyDescent="0.2">
      <c r="K6801" s="88"/>
      <c r="L6801" s="88"/>
    </row>
    <row r="6802" spans="11:12" ht="17.25" customHeight="1" x14ac:dyDescent="0.2">
      <c r="K6802" s="88"/>
      <c r="L6802" s="88"/>
    </row>
    <row r="6803" spans="11:12" ht="17.25" customHeight="1" x14ac:dyDescent="0.2">
      <c r="K6803" s="88"/>
      <c r="L6803" s="88"/>
    </row>
    <row r="6804" spans="11:12" ht="17.25" customHeight="1" x14ac:dyDescent="0.2">
      <c r="K6804" s="88"/>
      <c r="L6804" s="88"/>
    </row>
    <row r="6805" spans="11:12" ht="17.25" customHeight="1" x14ac:dyDescent="0.2">
      <c r="K6805" s="88"/>
      <c r="L6805" s="88"/>
    </row>
    <row r="6806" spans="11:12" ht="17.25" customHeight="1" x14ac:dyDescent="0.2">
      <c r="K6806" s="88"/>
      <c r="L6806" s="88"/>
    </row>
    <row r="6807" spans="11:12" ht="17.25" customHeight="1" x14ac:dyDescent="0.2">
      <c r="K6807" s="88"/>
      <c r="L6807" s="88"/>
    </row>
    <row r="6808" spans="11:12" ht="17.25" customHeight="1" x14ac:dyDescent="0.2">
      <c r="K6808" s="88"/>
      <c r="L6808" s="88"/>
    </row>
    <row r="6809" spans="11:12" ht="17.25" customHeight="1" x14ac:dyDescent="0.2">
      <c r="K6809" s="88"/>
      <c r="L6809" s="88"/>
    </row>
    <row r="6810" spans="11:12" ht="17.25" customHeight="1" x14ac:dyDescent="0.2">
      <c r="K6810" s="88"/>
      <c r="L6810" s="88"/>
    </row>
    <row r="6811" spans="11:12" ht="17.25" customHeight="1" x14ac:dyDescent="0.2">
      <c r="K6811" s="88"/>
      <c r="L6811" s="88"/>
    </row>
    <row r="6812" spans="11:12" ht="17.25" customHeight="1" x14ac:dyDescent="0.2">
      <c r="K6812" s="88"/>
      <c r="L6812" s="88"/>
    </row>
    <row r="6813" spans="11:12" ht="17.25" customHeight="1" x14ac:dyDescent="0.2">
      <c r="K6813" s="88"/>
      <c r="L6813" s="88"/>
    </row>
    <row r="6814" spans="11:12" ht="17.25" customHeight="1" x14ac:dyDescent="0.2">
      <c r="K6814" s="88"/>
      <c r="L6814" s="88"/>
    </row>
    <row r="6815" spans="11:12" ht="17.25" customHeight="1" x14ac:dyDescent="0.2">
      <c r="K6815" s="88"/>
      <c r="L6815" s="88"/>
    </row>
    <row r="6816" spans="11:12" ht="17.25" customHeight="1" x14ac:dyDescent="0.2">
      <c r="K6816" s="88"/>
      <c r="L6816" s="88"/>
    </row>
    <row r="6817" spans="11:12" ht="17.25" customHeight="1" x14ac:dyDescent="0.2">
      <c r="K6817" s="88"/>
      <c r="L6817" s="88"/>
    </row>
    <row r="6818" spans="11:12" ht="17.25" customHeight="1" x14ac:dyDescent="0.2">
      <c r="K6818" s="88"/>
      <c r="L6818" s="88"/>
    </row>
    <row r="6819" spans="11:12" ht="17.25" customHeight="1" x14ac:dyDescent="0.2">
      <c r="K6819" s="88"/>
      <c r="L6819" s="88"/>
    </row>
    <row r="6820" spans="11:12" ht="17.25" customHeight="1" x14ac:dyDescent="0.2">
      <c r="K6820" s="88"/>
      <c r="L6820" s="88"/>
    </row>
    <row r="6821" spans="11:12" ht="17.25" customHeight="1" x14ac:dyDescent="0.2">
      <c r="K6821" s="88"/>
      <c r="L6821" s="88"/>
    </row>
    <row r="6822" spans="11:12" ht="17.25" customHeight="1" x14ac:dyDescent="0.2">
      <c r="K6822" s="88"/>
      <c r="L6822" s="88"/>
    </row>
    <row r="6823" spans="11:12" ht="17.25" customHeight="1" x14ac:dyDescent="0.2">
      <c r="K6823" s="88"/>
      <c r="L6823" s="88"/>
    </row>
    <row r="6824" spans="11:12" ht="17.25" customHeight="1" x14ac:dyDescent="0.2">
      <c r="K6824" s="88"/>
      <c r="L6824" s="88"/>
    </row>
    <row r="6825" spans="11:12" ht="17.25" customHeight="1" x14ac:dyDescent="0.2">
      <c r="K6825" s="88"/>
      <c r="L6825" s="88"/>
    </row>
    <row r="6826" spans="11:12" ht="17.25" customHeight="1" x14ac:dyDescent="0.2">
      <c r="K6826" s="88"/>
      <c r="L6826" s="88"/>
    </row>
    <row r="6827" spans="11:12" ht="17.25" customHeight="1" x14ac:dyDescent="0.2">
      <c r="K6827" s="88"/>
      <c r="L6827" s="88"/>
    </row>
    <row r="6828" spans="11:12" ht="17.25" customHeight="1" x14ac:dyDescent="0.2">
      <c r="K6828" s="88"/>
      <c r="L6828" s="88"/>
    </row>
    <row r="6829" spans="11:12" ht="17.25" customHeight="1" x14ac:dyDescent="0.2">
      <c r="K6829" s="88"/>
      <c r="L6829" s="88"/>
    </row>
    <row r="6830" spans="11:12" ht="17.25" customHeight="1" x14ac:dyDescent="0.2">
      <c r="K6830" s="88"/>
      <c r="L6830" s="88"/>
    </row>
    <row r="6831" spans="11:12" ht="17.25" customHeight="1" x14ac:dyDescent="0.2">
      <c r="K6831" s="88"/>
      <c r="L6831" s="88"/>
    </row>
    <row r="6832" spans="11:12" ht="17.25" customHeight="1" x14ac:dyDescent="0.2">
      <c r="K6832" s="88"/>
      <c r="L6832" s="88"/>
    </row>
    <row r="6833" spans="11:12" ht="17.25" customHeight="1" x14ac:dyDescent="0.2">
      <c r="K6833" s="88"/>
      <c r="L6833" s="88"/>
    </row>
    <row r="6834" spans="11:12" ht="17.25" customHeight="1" x14ac:dyDescent="0.2">
      <c r="K6834" s="88"/>
      <c r="L6834" s="88"/>
    </row>
    <row r="6835" spans="11:12" ht="17.25" customHeight="1" x14ac:dyDescent="0.2">
      <c r="K6835" s="88"/>
      <c r="L6835" s="88"/>
    </row>
    <row r="6836" spans="11:12" ht="17.25" customHeight="1" x14ac:dyDescent="0.2">
      <c r="K6836" s="88"/>
      <c r="L6836" s="88"/>
    </row>
    <row r="6837" spans="11:12" ht="17.25" customHeight="1" x14ac:dyDescent="0.2">
      <c r="K6837" s="88"/>
      <c r="L6837" s="88"/>
    </row>
    <row r="6838" spans="11:12" ht="17.25" customHeight="1" x14ac:dyDescent="0.2">
      <c r="K6838" s="88"/>
      <c r="L6838" s="88"/>
    </row>
    <row r="6839" spans="11:12" ht="17.25" customHeight="1" x14ac:dyDescent="0.2">
      <c r="K6839" s="88"/>
      <c r="L6839" s="88"/>
    </row>
    <row r="6840" spans="11:12" ht="17.25" customHeight="1" x14ac:dyDescent="0.2">
      <c r="K6840" s="88"/>
      <c r="L6840" s="88"/>
    </row>
    <row r="6841" spans="11:12" ht="17.25" customHeight="1" x14ac:dyDescent="0.2">
      <c r="K6841" s="88"/>
      <c r="L6841" s="88"/>
    </row>
    <row r="6842" spans="11:12" ht="17.25" customHeight="1" x14ac:dyDescent="0.2">
      <c r="K6842" s="88"/>
      <c r="L6842" s="88"/>
    </row>
    <row r="6843" spans="11:12" ht="17.25" customHeight="1" x14ac:dyDescent="0.2">
      <c r="K6843" s="88"/>
      <c r="L6843" s="88"/>
    </row>
    <row r="6844" spans="11:12" ht="17.25" customHeight="1" x14ac:dyDescent="0.2">
      <c r="K6844" s="88"/>
      <c r="L6844" s="88"/>
    </row>
    <row r="6845" spans="11:12" ht="17.25" customHeight="1" x14ac:dyDescent="0.2">
      <c r="K6845" s="88"/>
      <c r="L6845" s="88"/>
    </row>
    <row r="6846" spans="11:12" ht="17.25" customHeight="1" x14ac:dyDescent="0.2">
      <c r="K6846" s="88"/>
      <c r="L6846" s="88"/>
    </row>
    <row r="6847" spans="11:12" ht="17.25" customHeight="1" x14ac:dyDescent="0.2">
      <c r="K6847" s="88"/>
      <c r="L6847" s="88"/>
    </row>
    <row r="6848" spans="11:12" ht="17.25" customHeight="1" x14ac:dyDescent="0.2">
      <c r="K6848" s="88"/>
      <c r="L6848" s="88"/>
    </row>
    <row r="6849" spans="11:12" ht="17.25" customHeight="1" x14ac:dyDescent="0.2">
      <c r="K6849" s="88"/>
      <c r="L6849" s="88"/>
    </row>
    <row r="6850" spans="11:12" ht="17.25" customHeight="1" x14ac:dyDescent="0.2">
      <c r="K6850" s="88"/>
      <c r="L6850" s="88"/>
    </row>
    <row r="6851" spans="11:12" ht="17.25" customHeight="1" x14ac:dyDescent="0.2">
      <c r="K6851" s="88"/>
      <c r="L6851" s="88"/>
    </row>
    <row r="6852" spans="11:12" ht="17.25" customHeight="1" x14ac:dyDescent="0.2">
      <c r="K6852" s="88"/>
      <c r="L6852" s="88"/>
    </row>
    <row r="6853" spans="11:12" ht="17.25" customHeight="1" x14ac:dyDescent="0.2">
      <c r="K6853" s="88"/>
      <c r="L6853" s="88"/>
    </row>
    <row r="6854" spans="11:12" ht="17.25" customHeight="1" x14ac:dyDescent="0.2">
      <c r="K6854" s="88"/>
      <c r="L6854" s="88"/>
    </row>
    <row r="6855" spans="11:12" ht="17.25" customHeight="1" x14ac:dyDescent="0.2">
      <c r="K6855" s="88"/>
      <c r="L6855" s="88"/>
    </row>
    <row r="6856" spans="11:12" ht="17.25" customHeight="1" x14ac:dyDescent="0.2">
      <c r="K6856" s="88"/>
      <c r="L6856" s="88"/>
    </row>
    <row r="6857" spans="11:12" ht="17.25" customHeight="1" x14ac:dyDescent="0.2">
      <c r="K6857" s="88"/>
      <c r="L6857" s="88"/>
    </row>
    <row r="6858" spans="11:12" ht="17.25" customHeight="1" x14ac:dyDescent="0.2">
      <c r="K6858" s="88"/>
      <c r="L6858" s="88"/>
    </row>
    <row r="6859" spans="11:12" ht="17.25" customHeight="1" x14ac:dyDescent="0.2">
      <c r="K6859" s="88"/>
      <c r="L6859" s="88"/>
    </row>
    <row r="6860" spans="11:12" ht="17.25" customHeight="1" x14ac:dyDescent="0.2">
      <c r="K6860" s="88"/>
      <c r="L6860" s="88"/>
    </row>
    <row r="6861" spans="11:12" ht="17.25" customHeight="1" x14ac:dyDescent="0.2">
      <c r="K6861" s="88"/>
      <c r="L6861" s="88"/>
    </row>
    <row r="6862" spans="11:12" ht="17.25" customHeight="1" x14ac:dyDescent="0.2">
      <c r="K6862" s="88"/>
      <c r="L6862" s="88"/>
    </row>
    <row r="6863" spans="11:12" ht="17.25" customHeight="1" x14ac:dyDescent="0.2">
      <c r="K6863" s="88"/>
      <c r="L6863" s="88"/>
    </row>
    <row r="6864" spans="11:12" ht="17.25" customHeight="1" x14ac:dyDescent="0.2">
      <c r="K6864" s="88"/>
      <c r="L6864" s="88"/>
    </row>
    <row r="6865" spans="11:12" ht="17.25" customHeight="1" x14ac:dyDescent="0.2">
      <c r="K6865" s="88"/>
      <c r="L6865" s="88"/>
    </row>
    <row r="6866" spans="11:12" ht="17.25" customHeight="1" x14ac:dyDescent="0.2">
      <c r="K6866" s="88"/>
      <c r="L6866" s="88"/>
    </row>
    <row r="6867" spans="11:12" ht="17.25" customHeight="1" x14ac:dyDescent="0.2">
      <c r="K6867" s="88"/>
      <c r="L6867" s="88"/>
    </row>
    <row r="6868" spans="11:12" ht="17.25" customHeight="1" x14ac:dyDescent="0.2">
      <c r="K6868" s="88"/>
      <c r="L6868" s="88"/>
    </row>
    <row r="6869" spans="11:12" ht="17.25" customHeight="1" x14ac:dyDescent="0.2">
      <c r="K6869" s="88"/>
      <c r="L6869" s="88"/>
    </row>
    <row r="6870" spans="11:12" ht="17.25" customHeight="1" x14ac:dyDescent="0.2">
      <c r="K6870" s="88"/>
      <c r="L6870" s="88"/>
    </row>
    <row r="6871" spans="11:12" ht="17.25" customHeight="1" x14ac:dyDescent="0.2">
      <c r="K6871" s="88"/>
      <c r="L6871" s="88"/>
    </row>
    <row r="6872" spans="11:12" ht="17.25" customHeight="1" x14ac:dyDescent="0.2">
      <c r="K6872" s="88"/>
      <c r="L6872" s="88"/>
    </row>
    <row r="6873" spans="11:12" ht="17.25" customHeight="1" x14ac:dyDescent="0.2">
      <c r="K6873" s="88"/>
      <c r="L6873" s="88"/>
    </row>
    <row r="6874" spans="11:12" ht="17.25" customHeight="1" x14ac:dyDescent="0.2">
      <c r="K6874" s="88"/>
      <c r="L6874" s="88"/>
    </row>
    <row r="6875" spans="11:12" ht="17.25" customHeight="1" x14ac:dyDescent="0.2">
      <c r="K6875" s="88"/>
      <c r="L6875" s="88"/>
    </row>
    <row r="6876" spans="11:12" ht="17.25" customHeight="1" x14ac:dyDescent="0.2">
      <c r="K6876" s="88"/>
      <c r="L6876" s="88"/>
    </row>
    <row r="6877" spans="11:12" ht="17.25" customHeight="1" x14ac:dyDescent="0.2">
      <c r="K6877" s="88"/>
      <c r="L6877" s="88"/>
    </row>
    <row r="6878" spans="11:12" ht="17.25" customHeight="1" x14ac:dyDescent="0.2">
      <c r="K6878" s="88"/>
      <c r="L6878" s="88"/>
    </row>
    <row r="6879" spans="11:12" ht="17.25" customHeight="1" x14ac:dyDescent="0.2">
      <c r="K6879" s="88"/>
      <c r="L6879" s="88"/>
    </row>
    <row r="6880" spans="11:12" ht="17.25" customHeight="1" x14ac:dyDescent="0.2">
      <c r="K6880" s="88"/>
      <c r="L6880" s="88"/>
    </row>
    <row r="6881" spans="11:12" ht="17.25" customHeight="1" x14ac:dyDescent="0.2">
      <c r="K6881" s="88"/>
      <c r="L6881" s="88"/>
    </row>
    <row r="6882" spans="11:12" ht="17.25" customHeight="1" x14ac:dyDescent="0.2">
      <c r="K6882" s="88"/>
      <c r="L6882" s="88"/>
    </row>
    <row r="6883" spans="11:12" ht="17.25" customHeight="1" x14ac:dyDescent="0.2">
      <c r="K6883" s="88"/>
      <c r="L6883" s="88"/>
    </row>
    <row r="6884" spans="11:12" ht="17.25" customHeight="1" x14ac:dyDescent="0.2">
      <c r="K6884" s="88"/>
      <c r="L6884" s="88"/>
    </row>
    <row r="6885" spans="11:12" ht="17.25" customHeight="1" x14ac:dyDescent="0.2">
      <c r="K6885" s="88"/>
      <c r="L6885" s="88"/>
    </row>
    <row r="6886" spans="11:12" ht="17.25" customHeight="1" x14ac:dyDescent="0.2">
      <c r="K6886" s="88"/>
      <c r="L6886" s="88"/>
    </row>
    <row r="6887" spans="11:12" ht="17.25" customHeight="1" x14ac:dyDescent="0.2">
      <c r="K6887" s="88"/>
      <c r="L6887" s="88"/>
    </row>
    <row r="6888" spans="11:12" ht="17.25" customHeight="1" x14ac:dyDescent="0.2">
      <c r="K6888" s="88"/>
      <c r="L6888" s="88"/>
    </row>
    <row r="6889" spans="11:12" ht="17.25" customHeight="1" x14ac:dyDescent="0.2">
      <c r="K6889" s="88"/>
      <c r="L6889" s="88"/>
    </row>
    <row r="6890" spans="11:12" ht="17.25" customHeight="1" x14ac:dyDescent="0.2">
      <c r="K6890" s="88"/>
      <c r="L6890" s="88"/>
    </row>
    <row r="6891" spans="11:12" ht="17.25" customHeight="1" x14ac:dyDescent="0.2">
      <c r="K6891" s="88"/>
      <c r="L6891" s="88"/>
    </row>
    <row r="6892" spans="11:12" ht="17.25" customHeight="1" x14ac:dyDescent="0.2">
      <c r="K6892" s="88"/>
      <c r="L6892" s="88"/>
    </row>
    <row r="6893" spans="11:12" ht="17.25" customHeight="1" x14ac:dyDescent="0.2">
      <c r="K6893" s="88"/>
      <c r="L6893" s="88"/>
    </row>
    <row r="6894" spans="11:12" ht="17.25" customHeight="1" x14ac:dyDescent="0.2">
      <c r="K6894" s="88"/>
      <c r="L6894" s="88"/>
    </row>
    <row r="6895" spans="11:12" ht="17.25" customHeight="1" x14ac:dyDescent="0.2">
      <c r="K6895" s="88"/>
      <c r="L6895" s="88"/>
    </row>
    <row r="6896" spans="11:12" ht="17.25" customHeight="1" x14ac:dyDescent="0.2">
      <c r="K6896" s="88"/>
      <c r="L6896" s="88"/>
    </row>
    <row r="6897" spans="11:12" ht="17.25" customHeight="1" x14ac:dyDescent="0.2">
      <c r="K6897" s="88"/>
      <c r="L6897" s="88"/>
    </row>
    <row r="6898" spans="11:12" ht="17.25" customHeight="1" x14ac:dyDescent="0.2">
      <c r="K6898" s="88"/>
      <c r="L6898" s="88"/>
    </row>
    <row r="6899" spans="11:12" ht="17.25" customHeight="1" x14ac:dyDescent="0.2">
      <c r="K6899" s="88"/>
      <c r="L6899" s="88"/>
    </row>
    <row r="6900" spans="11:12" ht="17.25" customHeight="1" x14ac:dyDescent="0.2">
      <c r="K6900" s="88"/>
      <c r="L6900" s="88"/>
    </row>
    <row r="6901" spans="11:12" ht="17.25" customHeight="1" x14ac:dyDescent="0.2">
      <c r="K6901" s="88"/>
      <c r="L6901" s="88"/>
    </row>
    <row r="6902" spans="11:12" ht="17.25" customHeight="1" x14ac:dyDescent="0.2">
      <c r="K6902" s="88"/>
      <c r="L6902" s="88"/>
    </row>
    <row r="6903" spans="11:12" ht="17.25" customHeight="1" x14ac:dyDescent="0.2">
      <c r="K6903" s="88"/>
      <c r="L6903" s="88"/>
    </row>
    <row r="6904" spans="11:12" ht="17.25" customHeight="1" x14ac:dyDescent="0.2">
      <c r="K6904" s="88"/>
      <c r="L6904" s="88"/>
    </row>
    <row r="6905" spans="11:12" ht="17.25" customHeight="1" x14ac:dyDescent="0.2">
      <c r="K6905" s="88"/>
      <c r="L6905" s="88"/>
    </row>
    <row r="6906" spans="11:12" ht="17.25" customHeight="1" x14ac:dyDescent="0.2">
      <c r="K6906" s="88"/>
      <c r="L6906" s="88"/>
    </row>
    <row r="6907" spans="11:12" ht="17.25" customHeight="1" x14ac:dyDescent="0.2">
      <c r="K6907" s="88"/>
      <c r="L6907" s="88"/>
    </row>
    <row r="6908" spans="11:12" ht="17.25" customHeight="1" x14ac:dyDescent="0.2">
      <c r="K6908" s="88"/>
      <c r="L6908" s="88"/>
    </row>
    <row r="6909" spans="11:12" ht="17.25" customHeight="1" x14ac:dyDescent="0.2">
      <c r="K6909" s="88"/>
      <c r="L6909" s="88"/>
    </row>
    <row r="6910" spans="11:12" ht="17.25" customHeight="1" x14ac:dyDescent="0.2">
      <c r="K6910" s="88"/>
      <c r="L6910" s="88"/>
    </row>
    <row r="6911" spans="11:12" ht="17.25" customHeight="1" x14ac:dyDescent="0.2">
      <c r="K6911" s="88"/>
      <c r="L6911" s="88"/>
    </row>
    <row r="6912" spans="11:12" ht="17.25" customHeight="1" x14ac:dyDescent="0.2">
      <c r="K6912" s="88"/>
      <c r="L6912" s="88"/>
    </row>
    <row r="6913" spans="11:12" ht="17.25" customHeight="1" x14ac:dyDescent="0.2">
      <c r="K6913" s="88"/>
      <c r="L6913" s="88"/>
    </row>
    <row r="6914" spans="11:12" ht="17.25" customHeight="1" x14ac:dyDescent="0.2">
      <c r="K6914" s="88"/>
      <c r="L6914" s="88"/>
    </row>
    <row r="6915" spans="11:12" ht="17.25" customHeight="1" x14ac:dyDescent="0.2">
      <c r="K6915" s="88"/>
      <c r="L6915" s="88"/>
    </row>
    <row r="6916" spans="11:12" ht="17.25" customHeight="1" x14ac:dyDescent="0.2">
      <c r="K6916" s="88"/>
      <c r="L6916" s="88"/>
    </row>
    <row r="6917" spans="11:12" ht="17.25" customHeight="1" x14ac:dyDescent="0.2">
      <c r="K6917" s="88"/>
      <c r="L6917" s="88"/>
    </row>
    <row r="6918" spans="11:12" ht="17.25" customHeight="1" x14ac:dyDescent="0.2">
      <c r="K6918" s="88"/>
      <c r="L6918" s="88"/>
    </row>
    <row r="6919" spans="11:12" ht="17.25" customHeight="1" x14ac:dyDescent="0.2">
      <c r="K6919" s="88"/>
      <c r="L6919" s="88"/>
    </row>
    <row r="6920" spans="11:12" ht="17.25" customHeight="1" x14ac:dyDescent="0.2">
      <c r="K6920" s="88"/>
      <c r="L6920" s="88"/>
    </row>
    <row r="6921" spans="11:12" ht="17.25" customHeight="1" x14ac:dyDescent="0.2">
      <c r="K6921" s="88"/>
      <c r="L6921" s="88"/>
    </row>
    <row r="6922" spans="11:12" ht="17.25" customHeight="1" x14ac:dyDescent="0.2">
      <c r="K6922" s="88"/>
      <c r="L6922" s="88"/>
    </row>
    <row r="6923" spans="11:12" ht="17.25" customHeight="1" x14ac:dyDescent="0.2">
      <c r="K6923" s="88"/>
      <c r="L6923" s="88"/>
    </row>
    <row r="6924" spans="11:12" ht="17.25" customHeight="1" x14ac:dyDescent="0.2">
      <c r="K6924" s="88"/>
      <c r="L6924" s="88"/>
    </row>
    <row r="6925" spans="11:12" ht="17.25" customHeight="1" x14ac:dyDescent="0.2">
      <c r="K6925" s="88"/>
      <c r="L6925" s="88"/>
    </row>
    <row r="6926" spans="11:12" ht="17.25" customHeight="1" x14ac:dyDescent="0.2">
      <c r="K6926" s="88"/>
      <c r="L6926" s="88"/>
    </row>
    <row r="6927" spans="11:12" ht="17.25" customHeight="1" x14ac:dyDescent="0.2">
      <c r="K6927" s="88"/>
      <c r="L6927" s="88"/>
    </row>
    <row r="6928" spans="11:12" ht="17.25" customHeight="1" x14ac:dyDescent="0.2">
      <c r="K6928" s="88"/>
      <c r="L6928" s="88"/>
    </row>
    <row r="6929" spans="11:12" ht="17.25" customHeight="1" x14ac:dyDescent="0.2">
      <c r="K6929" s="88"/>
      <c r="L6929" s="88"/>
    </row>
    <row r="6930" spans="11:12" ht="17.25" customHeight="1" x14ac:dyDescent="0.2">
      <c r="K6930" s="88"/>
      <c r="L6930" s="88"/>
    </row>
    <row r="6931" spans="11:12" ht="17.25" customHeight="1" x14ac:dyDescent="0.2">
      <c r="K6931" s="88"/>
      <c r="L6931" s="88"/>
    </row>
    <row r="6932" spans="11:12" ht="17.25" customHeight="1" x14ac:dyDescent="0.2">
      <c r="K6932" s="88"/>
      <c r="L6932" s="88"/>
    </row>
    <row r="6933" spans="11:12" ht="17.25" customHeight="1" x14ac:dyDescent="0.2">
      <c r="K6933" s="88"/>
      <c r="L6933" s="88"/>
    </row>
    <row r="6934" spans="11:12" ht="17.25" customHeight="1" x14ac:dyDescent="0.2">
      <c r="K6934" s="88"/>
      <c r="L6934" s="88"/>
    </row>
    <row r="6935" spans="11:12" ht="17.25" customHeight="1" x14ac:dyDescent="0.2">
      <c r="K6935" s="88"/>
      <c r="L6935" s="88"/>
    </row>
    <row r="6936" spans="11:12" ht="17.25" customHeight="1" x14ac:dyDescent="0.2">
      <c r="K6936" s="88"/>
      <c r="L6936" s="88"/>
    </row>
    <row r="6937" spans="11:12" ht="17.25" customHeight="1" x14ac:dyDescent="0.2">
      <c r="K6937" s="88"/>
      <c r="L6937" s="88"/>
    </row>
    <row r="6938" spans="11:12" ht="17.25" customHeight="1" x14ac:dyDescent="0.2">
      <c r="K6938" s="88"/>
      <c r="L6938" s="88"/>
    </row>
    <row r="6939" spans="11:12" ht="17.25" customHeight="1" x14ac:dyDescent="0.2">
      <c r="K6939" s="88"/>
      <c r="L6939" s="88"/>
    </row>
    <row r="6940" spans="11:12" ht="17.25" customHeight="1" x14ac:dyDescent="0.2">
      <c r="K6940" s="88"/>
      <c r="L6940" s="88"/>
    </row>
    <row r="6941" spans="11:12" ht="17.25" customHeight="1" x14ac:dyDescent="0.2">
      <c r="K6941" s="88"/>
      <c r="L6941" s="88"/>
    </row>
    <row r="6942" spans="11:12" ht="17.25" customHeight="1" x14ac:dyDescent="0.2">
      <c r="K6942" s="88"/>
      <c r="L6942" s="88"/>
    </row>
    <row r="6943" spans="11:12" ht="17.25" customHeight="1" x14ac:dyDescent="0.2">
      <c r="K6943" s="88"/>
      <c r="L6943" s="88"/>
    </row>
    <row r="6944" spans="11:12" ht="17.25" customHeight="1" x14ac:dyDescent="0.2">
      <c r="K6944" s="88"/>
      <c r="L6944" s="88"/>
    </row>
    <row r="6945" spans="11:12" ht="17.25" customHeight="1" x14ac:dyDescent="0.2">
      <c r="K6945" s="88"/>
      <c r="L6945" s="88"/>
    </row>
    <row r="6946" spans="11:12" ht="17.25" customHeight="1" x14ac:dyDescent="0.2">
      <c r="K6946" s="88"/>
      <c r="L6946" s="88"/>
    </row>
    <row r="6947" spans="11:12" ht="17.25" customHeight="1" x14ac:dyDescent="0.2">
      <c r="K6947" s="88"/>
      <c r="L6947" s="88"/>
    </row>
    <row r="6948" spans="11:12" ht="17.25" customHeight="1" x14ac:dyDescent="0.2">
      <c r="K6948" s="88"/>
      <c r="L6948" s="88"/>
    </row>
    <row r="6949" spans="11:12" ht="17.25" customHeight="1" x14ac:dyDescent="0.2">
      <c r="K6949" s="88"/>
      <c r="L6949" s="88"/>
    </row>
    <row r="6950" spans="11:12" ht="17.25" customHeight="1" x14ac:dyDescent="0.2">
      <c r="K6950" s="88"/>
      <c r="L6950" s="88"/>
    </row>
    <row r="6951" spans="11:12" ht="17.25" customHeight="1" x14ac:dyDescent="0.2">
      <c r="K6951" s="88"/>
      <c r="L6951" s="88"/>
    </row>
    <row r="6952" spans="11:12" ht="17.25" customHeight="1" x14ac:dyDescent="0.2">
      <c r="K6952" s="88"/>
      <c r="L6952" s="88"/>
    </row>
    <row r="6953" spans="11:12" ht="17.25" customHeight="1" x14ac:dyDescent="0.2">
      <c r="K6953" s="88"/>
      <c r="L6953" s="88"/>
    </row>
    <row r="6954" spans="11:12" ht="17.25" customHeight="1" x14ac:dyDescent="0.2">
      <c r="K6954" s="88"/>
      <c r="L6954" s="88"/>
    </row>
    <row r="6955" spans="11:12" ht="17.25" customHeight="1" x14ac:dyDescent="0.2">
      <c r="K6955" s="88"/>
      <c r="L6955" s="88"/>
    </row>
    <row r="6956" spans="11:12" ht="17.25" customHeight="1" x14ac:dyDescent="0.2">
      <c r="K6956" s="88"/>
      <c r="L6956" s="88"/>
    </row>
    <row r="6957" spans="11:12" ht="17.25" customHeight="1" x14ac:dyDescent="0.2">
      <c r="K6957" s="88"/>
      <c r="L6957" s="88"/>
    </row>
    <row r="6958" spans="11:12" ht="17.25" customHeight="1" x14ac:dyDescent="0.2">
      <c r="K6958" s="88"/>
      <c r="L6958" s="88"/>
    </row>
    <row r="6959" spans="11:12" ht="17.25" customHeight="1" x14ac:dyDescent="0.2">
      <c r="K6959" s="88"/>
      <c r="L6959" s="88"/>
    </row>
    <row r="6960" spans="11:12" ht="17.25" customHeight="1" x14ac:dyDescent="0.2">
      <c r="K6960" s="88"/>
      <c r="L6960" s="88"/>
    </row>
    <row r="6961" spans="11:12" ht="17.25" customHeight="1" x14ac:dyDescent="0.2">
      <c r="K6961" s="88"/>
      <c r="L6961" s="88"/>
    </row>
    <row r="6962" spans="11:12" ht="17.25" customHeight="1" x14ac:dyDescent="0.2">
      <c r="K6962" s="88"/>
      <c r="L6962" s="88"/>
    </row>
    <row r="6963" spans="11:12" ht="17.25" customHeight="1" x14ac:dyDescent="0.2">
      <c r="K6963" s="88"/>
      <c r="L6963" s="88"/>
    </row>
    <row r="6964" spans="11:12" ht="17.25" customHeight="1" x14ac:dyDescent="0.2">
      <c r="K6964" s="88"/>
      <c r="L6964" s="88"/>
    </row>
    <row r="6965" spans="11:12" ht="17.25" customHeight="1" x14ac:dyDescent="0.2">
      <c r="K6965" s="88"/>
      <c r="L6965" s="88"/>
    </row>
    <row r="6966" spans="11:12" ht="17.25" customHeight="1" x14ac:dyDescent="0.2">
      <c r="K6966" s="88"/>
      <c r="L6966" s="88"/>
    </row>
    <row r="6967" spans="11:12" ht="17.25" customHeight="1" x14ac:dyDescent="0.2">
      <c r="K6967" s="88"/>
      <c r="L6967" s="88"/>
    </row>
    <row r="6968" spans="11:12" ht="17.25" customHeight="1" x14ac:dyDescent="0.2">
      <c r="K6968" s="88"/>
      <c r="L6968" s="88"/>
    </row>
    <row r="6969" spans="11:12" ht="17.25" customHeight="1" x14ac:dyDescent="0.2">
      <c r="K6969" s="88"/>
      <c r="L6969" s="88"/>
    </row>
    <row r="6970" spans="11:12" ht="17.25" customHeight="1" x14ac:dyDescent="0.2">
      <c r="K6970" s="88"/>
      <c r="L6970" s="88"/>
    </row>
    <row r="6971" spans="11:12" ht="17.25" customHeight="1" x14ac:dyDescent="0.2">
      <c r="K6971" s="88"/>
      <c r="L6971" s="88"/>
    </row>
    <row r="6972" spans="11:12" ht="17.25" customHeight="1" x14ac:dyDescent="0.2">
      <c r="K6972" s="88"/>
      <c r="L6972" s="88"/>
    </row>
    <row r="6973" spans="11:12" ht="17.25" customHeight="1" x14ac:dyDescent="0.2">
      <c r="K6973" s="88"/>
      <c r="L6973" s="88"/>
    </row>
    <row r="6974" spans="11:12" ht="17.25" customHeight="1" x14ac:dyDescent="0.2">
      <c r="K6974" s="88"/>
      <c r="L6974" s="88"/>
    </row>
    <row r="6975" spans="11:12" ht="17.25" customHeight="1" x14ac:dyDescent="0.2">
      <c r="K6975" s="88"/>
      <c r="L6975" s="88"/>
    </row>
    <row r="6976" spans="11:12" ht="17.25" customHeight="1" x14ac:dyDescent="0.2">
      <c r="K6976" s="88"/>
      <c r="L6976" s="88"/>
    </row>
    <row r="6977" spans="11:12" ht="17.25" customHeight="1" x14ac:dyDescent="0.2">
      <c r="K6977" s="88"/>
      <c r="L6977" s="88"/>
    </row>
    <row r="6978" spans="11:12" ht="17.25" customHeight="1" x14ac:dyDescent="0.2">
      <c r="K6978" s="88"/>
      <c r="L6978" s="88"/>
    </row>
    <row r="6979" spans="11:12" ht="17.25" customHeight="1" x14ac:dyDescent="0.2">
      <c r="K6979" s="88"/>
      <c r="L6979" s="88"/>
    </row>
    <row r="6980" spans="11:12" ht="17.25" customHeight="1" x14ac:dyDescent="0.2">
      <c r="K6980" s="88"/>
      <c r="L6980" s="88"/>
    </row>
    <row r="6981" spans="11:12" ht="17.25" customHeight="1" x14ac:dyDescent="0.2">
      <c r="K6981" s="88"/>
      <c r="L6981" s="88"/>
    </row>
    <row r="6982" spans="11:12" ht="17.25" customHeight="1" x14ac:dyDescent="0.2">
      <c r="K6982" s="88"/>
      <c r="L6982" s="88"/>
    </row>
    <row r="6983" spans="11:12" ht="17.25" customHeight="1" x14ac:dyDescent="0.2">
      <c r="K6983" s="88"/>
      <c r="L6983" s="88"/>
    </row>
    <row r="6984" spans="11:12" ht="17.25" customHeight="1" x14ac:dyDescent="0.2">
      <c r="K6984" s="88"/>
      <c r="L6984" s="88"/>
    </row>
    <row r="6985" spans="11:12" ht="17.25" customHeight="1" x14ac:dyDescent="0.2">
      <c r="K6985" s="88"/>
      <c r="L6985" s="88"/>
    </row>
    <row r="6986" spans="11:12" ht="17.25" customHeight="1" x14ac:dyDescent="0.2">
      <c r="K6986" s="88"/>
      <c r="L6986" s="88"/>
    </row>
    <row r="6987" spans="11:12" ht="17.25" customHeight="1" x14ac:dyDescent="0.2">
      <c r="K6987" s="88"/>
      <c r="L6987" s="88"/>
    </row>
    <row r="6988" spans="11:12" ht="17.25" customHeight="1" x14ac:dyDescent="0.2">
      <c r="K6988" s="88"/>
      <c r="L6988" s="88"/>
    </row>
    <row r="6989" spans="11:12" ht="17.25" customHeight="1" x14ac:dyDescent="0.2">
      <c r="K6989" s="88"/>
      <c r="L6989" s="88"/>
    </row>
    <row r="6990" spans="11:12" ht="17.25" customHeight="1" x14ac:dyDescent="0.2">
      <c r="K6990" s="88"/>
      <c r="L6990" s="88"/>
    </row>
    <row r="6991" spans="11:12" ht="17.25" customHeight="1" x14ac:dyDescent="0.2">
      <c r="K6991" s="88"/>
      <c r="L6991" s="88"/>
    </row>
    <row r="6992" spans="11:12" ht="17.25" customHeight="1" x14ac:dyDescent="0.2">
      <c r="K6992" s="88"/>
      <c r="L6992" s="88"/>
    </row>
    <row r="6993" spans="11:12" ht="17.25" customHeight="1" x14ac:dyDescent="0.2">
      <c r="K6993" s="88"/>
      <c r="L6993" s="88"/>
    </row>
    <row r="6994" spans="11:12" ht="17.25" customHeight="1" x14ac:dyDescent="0.2">
      <c r="K6994" s="88"/>
      <c r="L6994" s="88"/>
    </row>
    <row r="6995" spans="11:12" ht="17.25" customHeight="1" x14ac:dyDescent="0.2">
      <c r="K6995" s="88"/>
      <c r="L6995" s="88"/>
    </row>
    <row r="6996" spans="11:12" ht="17.25" customHeight="1" x14ac:dyDescent="0.2">
      <c r="K6996" s="88"/>
      <c r="L6996" s="88"/>
    </row>
    <row r="6997" spans="11:12" ht="17.25" customHeight="1" x14ac:dyDescent="0.2">
      <c r="K6997" s="88"/>
      <c r="L6997" s="88"/>
    </row>
    <row r="6998" spans="11:12" ht="17.25" customHeight="1" x14ac:dyDescent="0.2">
      <c r="K6998" s="88"/>
      <c r="L6998" s="88"/>
    </row>
    <row r="6999" spans="11:12" ht="17.25" customHeight="1" x14ac:dyDescent="0.2">
      <c r="K6999" s="88"/>
      <c r="L6999" s="88"/>
    </row>
    <row r="7000" spans="11:12" ht="17.25" customHeight="1" x14ac:dyDescent="0.2">
      <c r="K7000" s="88"/>
      <c r="L7000" s="88"/>
    </row>
    <row r="7001" spans="11:12" ht="17.25" customHeight="1" x14ac:dyDescent="0.2">
      <c r="K7001" s="88"/>
      <c r="L7001" s="88"/>
    </row>
    <row r="7002" spans="11:12" ht="17.25" customHeight="1" x14ac:dyDescent="0.2">
      <c r="K7002" s="88"/>
      <c r="L7002" s="88"/>
    </row>
    <row r="7003" spans="11:12" ht="17.25" customHeight="1" x14ac:dyDescent="0.2">
      <c r="K7003" s="88"/>
      <c r="L7003" s="88"/>
    </row>
    <row r="7004" spans="11:12" ht="17.25" customHeight="1" x14ac:dyDescent="0.2">
      <c r="K7004" s="88"/>
      <c r="L7004" s="88"/>
    </row>
    <row r="7005" spans="11:12" ht="17.25" customHeight="1" x14ac:dyDescent="0.2">
      <c r="K7005" s="88"/>
      <c r="L7005" s="88"/>
    </row>
    <row r="7006" spans="11:12" ht="17.25" customHeight="1" x14ac:dyDescent="0.2">
      <c r="K7006" s="88"/>
      <c r="L7006" s="88"/>
    </row>
    <row r="7007" spans="11:12" ht="17.25" customHeight="1" x14ac:dyDescent="0.2">
      <c r="K7007" s="88"/>
      <c r="L7007" s="88"/>
    </row>
    <row r="7008" spans="11:12" ht="17.25" customHeight="1" x14ac:dyDescent="0.2">
      <c r="K7008" s="88"/>
      <c r="L7008" s="88"/>
    </row>
    <row r="7009" spans="11:12" ht="17.25" customHeight="1" x14ac:dyDescent="0.2">
      <c r="K7009" s="88"/>
      <c r="L7009" s="88"/>
    </row>
    <row r="7010" spans="11:12" ht="17.25" customHeight="1" x14ac:dyDescent="0.2">
      <c r="K7010" s="88"/>
      <c r="L7010" s="88"/>
    </row>
    <row r="7011" spans="11:12" ht="17.25" customHeight="1" x14ac:dyDescent="0.2">
      <c r="K7011" s="88"/>
      <c r="L7011" s="88"/>
    </row>
    <row r="7012" spans="11:12" ht="17.25" customHeight="1" x14ac:dyDescent="0.2">
      <c r="K7012" s="88"/>
      <c r="L7012" s="88"/>
    </row>
    <row r="7013" spans="11:12" ht="17.25" customHeight="1" x14ac:dyDescent="0.2">
      <c r="K7013" s="88"/>
      <c r="L7013" s="88"/>
    </row>
    <row r="7014" spans="11:12" ht="17.25" customHeight="1" x14ac:dyDescent="0.2">
      <c r="K7014" s="88"/>
      <c r="L7014" s="88"/>
    </row>
    <row r="7015" spans="11:12" ht="17.25" customHeight="1" x14ac:dyDescent="0.2">
      <c r="K7015" s="88"/>
      <c r="L7015" s="88"/>
    </row>
    <row r="7016" spans="11:12" ht="17.25" customHeight="1" x14ac:dyDescent="0.2">
      <c r="K7016" s="88"/>
      <c r="L7016" s="88"/>
    </row>
    <row r="7017" spans="11:12" ht="17.25" customHeight="1" x14ac:dyDescent="0.2">
      <c r="K7017" s="88"/>
      <c r="L7017" s="88"/>
    </row>
    <row r="7018" spans="11:12" ht="17.25" customHeight="1" x14ac:dyDescent="0.2">
      <c r="K7018" s="88"/>
      <c r="L7018" s="88"/>
    </row>
    <row r="7019" spans="11:12" ht="17.25" customHeight="1" x14ac:dyDescent="0.2">
      <c r="K7019" s="88"/>
      <c r="L7019" s="88"/>
    </row>
    <row r="7020" spans="11:12" ht="17.25" customHeight="1" x14ac:dyDescent="0.2">
      <c r="K7020" s="88"/>
      <c r="L7020" s="88"/>
    </row>
    <row r="7021" spans="11:12" ht="17.25" customHeight="1" x14ac:dyDescent="0.2">
      <c r="K7021" s="88"/>
      <c r="L7021" s="88"/>
    </row>
    <row r="7022" spans="11:12" ht="17.25" customHeight="1" x14ac:dyDescent="0.2">
      <c r="K7022" s="88"/>
      <c r="L7022" s="88"/>
    </row>
    <row r="7023" spans="11:12" ht="17.25" customHeight="1" x14ac:dyDescent="0.2">
      <c r="K7023" s="88"/>
      <c r="L7023" s="88"/>
    </row>
    <row r="7024" spans="11:12" ht="17.25" customHeight="1" x14ac:dyDescent="0.2">
      <c r="K7024" s="88"/>
      <c r="L7024" s="88"/>
    </row>
    <row r="7025" spans="11:12" ht="17.25" customHeight="1" x14ac:dyDescent="0.2">
      <c r="K7025" s="88"/>
      <c r="L7025" s="88"/>
    </row>
    <row r="7026" spans="11:12" ht="17.25" customHeight="1" x14ac:dyDescent="0.2">
      <c r="K7026" s="88"/>
      <c r="L7026" s="88"/>
    </row>
    <row r="7027" spans="11:12" ht="17.25" customHeight="1" x14ac:dyDescent="0.2">
      <c r="K7027" s="88"/>
      <c r="L7027" s="88"/>
    </row>
    <row r="7028" spans="11:12" ht="17.25" customHeight="1" x14ac:dyDescent="0.2">
      <c r="K7028" s="88"/>
      <c r="L7028" s="88"/>
    </row>
    <row r="7029" spans="11:12" ht="17.25" customHeight="1" x14ac:dyDescent="0.2">
      <c r="K7029" s="88"/>
      <c r="L7029" s="88"/>
    </row>
    <row r="7030" spans="11:12" ht="17.25" customHeight="1" x14ac:dyDescent="0.2">
      <c r="K7030" s="88"/>
      <c r="L7030" s="88"/>
    </row>
    <row r="7031" spans="11:12" ht="17.25" customHeight="1" x14ac:dyDescent="0.2">
      <c r="K7031" s="88"/>
      <c r="L7031" s="88"/>
    </row>
    <row r="7032" spans="11:12" ht="17.25" customHeight="1" x14ac:dyDescent="0.2">
      <c r="K7032" s="88"/>
      <c r="L7032" s="88"/>
    </row>
    <row r="7033" spans="11:12" ht="17.25" customHeight="1" x14ac:dyDescent="0.2">
      <c r="K7033" s="88"/>
      <c r="L7033" s="88"/>
    </row>
    <row r="7034" spans="11:12" ht="17.25" customHeight="1" x14ac:dyDescent="0.2">
      <c r="K7034" s="88"/>
      <c r="L7034" s="88"/>
    </row>
    <row r="7035" spans="11:12" ht="17.25" customHeight="1" x14ac:dyDescent="0.2">
      <c r="K7035" s="88"/>
      <c r="L7035" s="88"/>
    </row>
    <row r="7036" spans="11:12" ht="17.25" customHeight="1" x14ac:dyDescent="0.2">
      <c r="K7036" s="88"/>
      <c r="L7036" s="88"/>
    </row>
    <row r="7037" spans="11:12" ht="17.25" customHeight="1" x14ac:dyDescent="0.2">
      <c r="K7037" s="88"/>
      <c r="L7037" s="88"/>
    </row>
    <row r="7038" spans="11:12" ht="17.25" customHeight="1" x14ac:dyDescent="0.2">
      <c r="K7038" s="88"/>
      <c r="L7038" s="88"/>
    </row>
    <row r="7039" spans="11:12" ht="17.25" customHeight="1" x14ac:dyDescent="0.2">
      <c r="K7039" s="88"/>
      <c r="L7039" s="88"/>
    </row>
    <row r="7040" spans="11:12" ht="17.25" customHeight="1" x14ac:dyDescent="0.2">
      <c r="K7040" s="88"/>
      <c r="L7040" s="88"/>
    </row>
    <row r="7041" spans="11:12" ht="17.25" customHeight="1" x14ac:dyDescent="0.2">
      <c r="K7041" s="88"/>
      <c r="L7041" s="88"/>
    </row>
    <row r="7042" spans="11:12" ht="17.25" customHeight="1" x14ac:dyDescent="0.2">
      <c r="K7042" s="88"/>
      <c r="L7042" s="88"/>
    </row>
    <row r="7043" spans="11:12" ht="17.25" customHeight="1" x14ac:dyDescent="0.2">
      <c r="K7043" s="88"/>
      <c r="L7043" s="88"/>
    </row>
    <row r="7044" spans="11:12" ht="17.25" customHeight="1" x14ac:dyDescent="0.2">
      <c r="K7044" s="88"/>
      <c r="L7044" s="88"/>
    </row>
    <row r="7045" spans="11:12" ht="17.25" customHeight="1" x14ac:dyDescent="0.2">
      <c r="K7045" s="88"/>
      <c r="L7045" s="88"/>
    </row>
    <row r="7046" spans="11:12" ht="17.25" customHeight="1" x14ac:dyDescent="0.2">
      <c r="K7046" s="88"/>
      <c r="L7046" s="88"/>
    </row>
    <row r="7047" spans="11:12" ht="17.25" customHeight="1" x14ac:dyDescent="0.2">
      <c r="K7047" s="88"/>
      <c r="L7047" s="88"/>
    </row>
    <row r="7048" spans="11:12" ht="17.25" customHeight="1" x14ac:dyDescent="0.2">
      <c r="K7048" s="88"/>
      <c r="L7048" s="88"/>
    </row>
    <row r="7049" spans="11:12" ht="17.25" customHeight="1" x14ac:dyDescent="0.2">
      <c r="K7049" s="88"/>
      <c r="L7049" s="88"/>
    </row>
    <row r="7050" spans="11:12" ht="17.25" customHeight="1" x14ac:dyDescent="0.2">
      <c r="K7050" s="88"/>
      <c r="L7050" s="88"/>
    </row>
    <row r="7051" spans="11:12" ht="17.25" customHeight="1" x14ac:dyDescent="0.2">
      <c r="K7051" s="88"/>
      <c r="L7051" s="88"/>
    </row>
    <row r="7052" spans="11:12" ht="17.25" customHeight="1" x14ac:dyDescent="0.2">
      <c r="K7052" s="88"/>
      <c r="L7052" s="88"/>
    </row>
    <row r="7053" spans="11:12" ht="17.25" customHeight="1" x14ac:dyDescent="0.2">
      <c r="K7053" s="88"/>
      <c r="L7053" s="88"/>
    </row>
    <row r="7054" spans="11:12" ht="17.25" customHeight="1" x14ac:dyDescent="0.2">
      <c r="K7054" s="88"/>
      <c r="L7054" s="88"/>
    </row>
    <row r="7055" spans="11:12" ht="17.25" customHeight="1" x14ac:dyDescent="0.2">
      <c r="K7055" s="88"/>
      <c r="L7055" s="88"/>
    </row>
    <row r="7056" spans="11:12" ht="17.25" customHeight="1" x14ac:dyDescent="0.2">
      <c r="K7056" s="88"/>
      <c r="L7056" s="88"/>
    </row>
    <row r="7057" spans="11:12" ht="17.25" customHeight="1" x14ac:dyDescent="0.2">
      <c r="K7057" s="88"/>
      <c r="L7057" s="88"/>
    </row>
    <row r="7058" spans="11:12" ht="17.25" customHeight="1" x14ac:dyDescent="0.2">
      <c r="K7058" s="88"/>
      <c r="L7058" s="88"/>
    </row>
    <row r="7059" spans="11:12" ht="17.25" customHeight="1" x14ac:dyDescent="0.2">
      <c r="K7059" s="88"/>
      <c r="L7059" s="88"/>
    </row>
    <row r="7060" spans="11:12" ht="17.25" customHeight="1" x14ac:dyDescent="0.2">
      <c r="K7060" s="88"/>
      <c r="L7060" s="88"/>
    </row>
    <row r="7061" spans="11:12" ht="17.25" customHeight="1" x14ac:dyDescent="0.2">
      <c r="K7061" s="88"/>
      <c r="L7061" s="88"/>
    </row>
    <row r="7062" spans="11:12" ht="17.25" customHeight="1" x14ac:dyDescent="0.2">
      <c r="K7062" s="88"/>
      <c r="L7062" s="88"/>
    </row>
    <row r="7063" spans="11:12" ht="17.25" customHeight="1" x14ac:dyDescent="0.2">
      <c r="K7063" s="88"/>
      <c r="L7063" s="88"/>
    </row>
    <row r="7064" spans="11:12" ht="17.25" customHeight="1" x14ac:dyDescent="0.2">
      <c r="K7064" s="88"/>
      <c r="L7064" s="88"/>
    </row>
    <row r="7065" spans="11:12" ht="17.25" customHeight="1" x14ac:dyDescent="0.2">
      <c r="K7065" s="88"/>
      <c r="L7065" s="88"/>
    </row>
    <row r="7066" spans="11:12" ht="17.25" customHeight="1" x14ac:dyDescent="0.2">
      <c r="K7066" s="88"/>
      <c r="L7066" s="88"/>
    </row>
    <row r="7067" spans="11:12" ht="17.25" customHeight="1" x14ac:dyDescent="0.2">
      <c r="K7067" s="88"/>
      <c r="L7067" s="88"/>
    </row>
    <row r="7068" spans="11:12" ht="17.25" customHeight="1" x14ac:dyDescent="0.2">
      <c r="K7068" s="88"/>
      <c r="L7068" s="88"/>
    </row>
    <row r="7069" spans="11:12" ht="17.25" customHeight="1" x14ac:dyDescent="0.2">
      <c r="K7069" s="88"/>
      <c r="L7069" s="88"/>
    </row>
    <row r="7070" spans="11:12" ht="17.25" customHeight="1" x14ac:dyDescent="0.2">
      <c r="K7070" s="88"/>
      <c r="L7070" s="88"/>
    </row>
    <row r="7071" spans="11:12" ht="17.25" customHeight="1" x14ac:dyDescent="0.2">
      <c r="K7071" s="88"/>
      <c r="L7071" s="88"/>
    </row>
    <row r="7072" spans="11:12" ht="17.25" customHeight="1" x14ac:dyDescent="0.2">
      <c r="K7072" s="88"/>
      <c r="L7072" s="88"/>
    </row>
    <row r="7073" spans="11:12" ht="17.25" customHeight="1" x14ac:dyDescent="0.2">
      <c r="K7073" s="88"/>
      <c r="L7073" s="88"/>
    </row>
    <row r="7074" spans="11:12" ht="17.25" customHeight="1" x14ac:dyDescent="0.2">
      <c r="K7074" s="88"/>
      <c r="L7074" s="88"/>
    </row>
    <row r="7075" spans="11:12" ht="17.25" customHeight="1" x14ac:dyDescent="0.2">
      <c r="K7075" s="88"/>
      <c r="L7075" s="88"/>
    </row>
    <row r="7076" spans="11:12" ht="17.25" customHeight="1" x14ac:dyDescent="0.2">
      <c r="K7076" s="88"/>
      <c r="L7076" s="88"/>
    </row>
    <row r="7077" spans="11:12" ht="17.25" customHeight="1" x14ac:dyDescent="0.2">
      <c r="K7077" s="88"/>
      <c r="L7077" s="88"/>
    </row>
    <row r="7078" spans="11:12" ht="17.25" customHeight="1" x14ac:dyDescent="0.2">
      <c r="K7078" s="88"/>
      <c r="L7078" s="88"/>
    </row>
    <row r="7079" spans="11:12" ht="17.25" customHeight="1" x14ac:dyDescent="0.2">
      <c r="K7079" s="88"/>
      <c r="L7079" s="88"/>
    </row>
    <row r="7080" spans="11:12" ht="17.25" customHeight="1" x14ac:dyDescent="0.2">
      <c r="K7080" s="88"/>
      <c r="L7080" s="88"/>
    </row>
    <row r="7081" spans="11:12" ht="17.25" customHeight="1" x14ac:dyDescent="0.2">
      <c r="K7081" s="88"/>
      <c r="L7081" s="88"/>
    </row>
    <row r="7082" spans="11:12" ht="17.25" customHeight="1" x14ac:dyDescent="0.2">
      <c r="K7082" s="88"/>
      <c r="L7082" s="88"/>
    </row>
    <row r="7083" spans="11:12" ht="17.25" customHeight="1" x14ac:dyDescent="0.2">
      <c r="K7083" s="88"/>
      <c r="L7083" s="88"/>
    </row>
    <row r="7084" spans="11:12" ht="17.25" customHeight="1" x14ac:dyDescent="0.2">
      <c r="K7084" s="88"/>
      <c r="L7084" s="88"/>
    </row>
    <row r="7085" spans="11:12" ht="17.25" customHeight="1" x14ac:dyDescent="0.2">
      <c r="K7085" s="88"/>
      <c r="L7085" s="88"/>
    </row>
    <row r="7086" spans="11:12" ht="17.25" customHeight="1" x14ac:dyDescent="0.2">
      <c r="K7086" s="88"/>
      <c r="L7086" s="88"/>
    </row>
    <row r="7087" spans="11:12" ht="17.25" customHeight="1" x14ac:dyDescent="0.2">
      <c r="K7087" s="88"/>
      <c r="L7087" s="88"/>
    </row>
    <row r="7088" spans="11:12" ht="17.25" customHeight="1" x14ac:dyDescent="0.2">
      <c r="K7088" s="88"/>
      <c r="L7088" s="88"/>
    </row>
    <row r="7089" spans="11:12" ht="17.25" customHeight="1" x14ac:dyDescent="0.2">
      <c r="K7089" s="88"/>
      <c r="L7089" s="88"/>
    </row>
    <row r="7090" spans="11:12" ht="17.25" customHeight="1" x14ac:dyDescent="0.2">
      <c r="K7090" s="88"/>
      <c r="L7090" s="88"/>
    </row>
    <row r="7091" spans="11:12" ht="17.25" customHeight="1" x14ac:dyDescent="0.2">
      <c r="K7091" s="88"/>
      <c r="L7091" s="88"/>
    </row>
    <row r="7092" spans="11:12" ht="17.25" customHeight="1" x14ac:dyDescent="0.2">
      <c r="K7092" s="88"/>
      <c r="L7092" s="88"/>
    </row>
    <row r="7093" spans="11:12" ht="17.25" customHeight="1" x14ac:dyDescent="0.2">
      <c r="K7093" s="88"/>
      <c r="L7093" s="88"/>
    </row>
    <row r="7094" spans="11:12" ht="17.25" customHeight="1" x14ac:dyDescent="0.2">
      <c r="K7094" s="88"/>
      <c r="L7094" s="88"/>
    </row>
    <row r="7095" spans="11:12" ht="17.25" customHeight="1" x14ac:dyDescent="0.2">
      <c r="K7095" s="88"/>
      <c r="L7095" s="88"/>
    </row>
    <row r="7096" spans="11:12" ht="17.25" customHeight="1" x14ac:dyDescent="0.2">
      <c r="K7096" s="88"/>
      <c r="L7096" s="88"/>
    </row>
    <row r="7097" spans="11:12" ht="17.25" customHeight="1" x14ac:dyDescent="0.2">
      <c r="K7097" s="88"/>
      <c r="L7097" s="88"/>
    </row>
    <row r="7098" spans="11:12" ht="17.25" customHeight="1" x14ac:dyDescent="0.2">
      <c r="K7098" s="88"/>
      <c r="L7098" s="88"/>
    </row>
    <row r="7099" spans="11:12" ht="17.25" customHeight="1" x14ac:dyDescent="0.2">
      <c r="K7099" s="88"/>
      <c r="L7099" s="88"/>
    </row>
    <row r="7100" spans="11:12" ht="17.25" customHeight="1" x14ac:dyDescent="0.2">
      <c r="K7100" s="88"/>
      <c r="L7100" s="88"/>
    </row>
    <row r="7101" spans="11:12" ht="17.25" customHeight="1" x14ac:dyDescent="0.2">
      <c r="K7101" s="88"/>
      <c r="L7101" s="88"/>
    </row>
    <row r="7102" spans="11:12" ht="17.25" customHeight="1" x14ac:dyDescent="0.2">
      <c r="K7102" s="88"/>
      <c r="L7102" s="88"/>
    </row>
    <row r="7103" spans="11:12" ht="17.25" customHeight="1" x14ac:dyDescent="0.2">
      <c r="K7103" s="88"/>
      <c r="L7103" s="88"/>
    </row>
    <row r="7104" spans="11:12" ht="17.25" customHeight="1" x14ac:dyDescent="0.2">
      <c r="K7104" s="88"/>
      <c r="L7104" s="88"/>
    </row>
    <row r="7105" spans="11:12" ht="17.25" customHeight="1" x14ac:dyDescent="0.2">
      <c r="K7105" s="88"/>
      <c r="L7105" s="88"/>
    </row>
    <row r="7106" spans="11:12" ht="17.25" customHeight="1" x14ac:dyDescent="0.2">
      <c r="K7106" s="88"/>
      <c r="L7106" s="88"/>
    </row>
    <row r="7107" spans="11:12" ht="17.25" customHeight="1" x14ac:dyDescent="0.2">
      <c r="K7107" s="88"/>
      <c r="L7107" s="88"/>
    </row>
    <row r="7108" spans="11:12" ht="17.25" customHeight="1" x14ac:dyDescent="0.2">
      <c r="K7108" s="88"/>
      <c r="L7108" s="88"/>
    </row>
    <row r="7109" spans="11:12" ht="17.25" customHeight="1" x14ac:dyDescent="0.2">
      <c r="K7109" s="88"/>
      <c r="L7109" s="88"/>
    </row>
    <row r="7110" spans="11:12" ht="17.25" customHeight="1" x14ac:dyDescent="0.2">
      <c r="K7110" s="88"/>
      <c r="L7110" s="88"/>
    </row>
    <row r="7111" spans="11:12" ht="17.25" customHeight="1" x14ac:dyDescent="0.2">
      <c r="K7111" s="88"/>
      <c r="L7111" s="88"/>
    </row>
    <row r="7112" spans="11:12" ht="17.25" customHeight="1" x14ac:dyDescent="0.2">
      <c r="K7112" s="88"/>
      <c r="L7112" s="88"/>
    </row>
    <row r="7113" spans="11:12" ht="17.25" customHeight="1" x14ac:dyDescent="0.2">
      <c r="K7113" s="88"/>
      <c r="L7113" s="88"/>
    </row>
    <row r="7114" spans="11:12" ht="17.25" customHeight="1" x14ac:dyDescent="0.2">
      <c r="K7114" s="88"/>
      <c r="L7114" s="88"/>
    </row>
    <row r="7115" spans="11:12" ht="17.25" customHeight="1" x14ac:dyDescent="0.2">
      <c r="K7115" s="88"/>
      <c r="L7115" s="88"/>
    </row>
    <row r="7116" spans="11:12" ht="17.25" customHeight="1" x14ac:dyDescent="0.2">
      <c r="K7116" s="88"/>
      <c r="L7116" s="88"/>
    </row>
    <row r="7117" spans="11:12" ht="17.25" customHeight="1" x14ac:dyDescent="0.2">
      <c r="K7117" s="88"/>
      <c r="L7117" s="88"/>
    </row>
    <row r="7118" spans="11:12" ht="17.25" customHeight="1" x14ac:dyDescent="0.2">
      <c r="K7118" s="88"/>
      <c r="L7118" s="88"/>
    </row>
    <row r="7119" spans="11:12" ht="17.25" customHeight="1" x14ac:dyDescent="0.2">
      <c r="K7119" s="88"/>
      <c r="L7119" s="88"/>
    </row>
    <row r="7120" spans="11:12" ht="17.25" customHeight="1" x14ac:dyDescent="0.2">
      <c r="K7120" s="88"/>
      <c r="L7120" s="88"/>
    </row>
    <row r="7121" spans="11:12" ht="17.25" customHeight="1" x14ac:dyDescent="0.2">
      <c r="K7121" s="88"/>
      <c r="L7121" s="88"/>
    </row>
    <row r="7122" spans="11:12" ht="17.25" customHeight="1" x14ac:dyDescent="0.2">
      <c r="K7122" s="88"/>
      <c r="L7122" s="88"/>
    </row>
    <row r="7123" spans="11:12" ht="17.25" customHeight="1" x14ac:dyDescent="0.2">
      <c r="K7123" s="88"/>
      <c r="L7123" s="88"/>
    </row>
    <row r="7124" spans="11:12" ht="17.25" customHeight="1" x14ac:dyDescent="0.2">
      <c r="K7124" s="88"/>
      <c r="L7124" s="88"/>
    </row>
    <row r="7125" spans="11:12" ht="17.25" customHeight="1" x14ac:dyDescent="0.2">
      <c r="K7125" s="88"/>
      <c r="L7125" s="88"/>
    </row>
    <row r="7126" spans="11:12" ht="17.25" customHeight="1" x14ac:dyDescent="0.2">
      <c r="K7126" s="88"/>
      <c r="L7126" s="88"/>
    </row>
    <row r="7127" spans="11:12" ht="17.25" customHeight="1" x14ac:dyDescent="0.2">
      <c r="K7127" s="88"/>
      <c r="L7127" s="88"/>
    </row>
    <row r="7128" spans="11:12" ht="17.25" customHeight="1" x14ac:dyDescent="0.2">
      <c r="K7128" s="88"/>
      <c r="L7128" s="88"/>
    </row>
    <row r="7129" spans="11:12" ht="17.25" customHeight="1" x14ac:dyDescent="0.2">
      <c r="K7129" s="88"/>
      <c r="L7129" s="88"/>
    </row>
    <row r="7130" spans="11:12" ht="17.25" customHeight="1" x14ac:dyDescent="0.2">
      <c r="K7130" s="88"/>
      <c r="L7130" s="88"/>
    </row>
    <row r="7131" spans="11:12" ht="17.25" customHeight="1" x14ac:dyDescent="0.2">
      <c r="K7131" s="88"/>
      <c r="L7131" s="88"/>
    </row>
    <row r="7132" spans="11:12" ht="17.25" customHeight="1" x14ac:dyDescent="0.2">
      <c r="K7132" s="88"/>
      <c r="L7132" s="88"/>
    </row>
    <row r="7133" spans="11:12" ht="17.25" customHeight="1" x14ac:dyDescent="0.2">
      <c r="K7133" s="88"/>
      <c r="L7133" s="88"/>
    </row>
    <row r="7134" spans="11:12" ht="17.25" customHeight="1" x14ac:dyDescent="0.2">
      <c r="K7134" s="88"/>
      <c r="L7134" s="88"/>
    </row>
    <row r="7135" spans="11:12" ht="17.25" customHeight="1" x14ac:dyDescent="0.2">
      <c r="K7135" s="88"/>
      <c r="L7135" s="88"/>
    </row>
    <row r="7136" spans="11:12" ht="17.25" customHeight="1" x14ac:dyDescent="0.2">
      <c r="K7136" s="88"/>
      <c r="L7136" s="88"/>
    </row>
    <row r="7137" spans="11:12" ht="17.25" customHeight="1" x14ac:dyDescent="0.2">
      <c r="K7137" s="88"/>
      <c r="L7137" s="88"/>
    </row>
    <row r="7138" spans="11:12" ht="17.25" customHeight="1" x14ac:dyDescent="0.2">
      <c r="K7138" s="88"/>
      <c r="L7138" s="88"/>
    </row>
    <row r="7139" spans="11:12" ht="17.25" customHeight="1" x14ac:dyDescent="0.2">
      <c r="K7139" s="88"/>
      <c r="L7139" s="88"/>
    </row>
    <row r="7140" spans="11:12" ht="17.25" customHeight="1" x14ac:dyDescent="0.2">
      <c r="K7140" s="88"/>
      <c r="L7140" s="88"/>
    </row>
    <row r="7141" spans="11:12" ht="17.25" customHeight="1" x14ac:dyDescent="0.2">
      <c r="K7141" s="88"/>
      <c r="L7141" s="88"/>
    </row>
    <row r="7142" spans="11:12" ht="17.25" customHeight="1" x14ac:dyDescent="0.2">
      <c r="K7142" s="88"/>
      <c r="L7142" s="88"/>
    </row>
    <row r="7143" spans="11:12" ht="17.25" customHeight="1" x14ac:dyDescent="0.2">
      <c r="K7143" s="88"/>
      <c r="L7143" s="88"/>
    </row>
    <row r="7144" spans="11:12" ht="17.25" customHeight="1" x14ac:dyDescent="0.2">
      <c r="K7144" s="88"/>
      <c r="L7144" s="88"/>
    </row>
    <row r="7145" spans="11:12" ht="17.25" customHeight="1" x14ac:dyDescent="0.2">
      <c r="K7145" s="88"/>
      <c r="L7145" s="88"/>
    </row>
    <row r="7146" spans="11:12" ht="17.25" customHeight="1" x14ac:dyDescent="0.2">
      <c r="K7146" s="88"/>
      <c r="L7146" s="88"/>
    </row>
    <row r="7147" spans="11:12" ht="17.25" customHeight="1" x14ac:dyDescent="0.2">
      <c r="K7147" s="88"/>
      <c r="L7147" s="88"/>
    </row>
    <row r="7148" spans="11:12" ht="17.25" customHeight="1" x14ac:dyDescent="0.2">
      <c r="K7148" s="88"/>
      <c r="L7148" s="88"/>
    </row>
    <row r="7149" spans="11:12" ht="17.25" customHeight="1" x14ac:dyDescent="0.2">
      <c r="K7149" s="88"/>
      <c r="L7149" s="88"/>
    </row>
    <row r="7150" spans="11:12" ht="17.25" customHeight="1" x14ac:dyDescent="0.2">
      <c r="K7150" s="88"/>
      <c r="L7150" s="88"/>
    </row>
    <row r="7151" spans="11:12" ht="17.25" customHeight="1" x14ac:dyDescent="0.2">
      <c r="K7151" s="88"/>
      <c r="L7151" s="88"/>
    </row>
    <row r="7152" spans="11:12" ht="17.25" customHeight="1" x14ac:dyDescent="0.2">
      <c r="K7152" s="88"/>
      <c r="L7152" s="88"/>
    </row>
    <row r="7153" spans="11:12" ht="17.25" customHeight="1" x14ac:dyDescent="0.2">
      <c r="K7153" s="88"/>
      <c r="L7153" s="88"/>
    </row>
    <row r="7154" spans="11:12" ht="17.25" customHeight="1" x14ac:dyDescent="0.2">
      <c r="K7154" s="88"/>
      <c r="L7154" s="88"/>
    </row>
    <row r="7155" spans="11:12" ht="17.25" customHeight="1" x14ac:dyDescent="0.2">
      <c r="K7155" s="88"/>
      <c r="L7155" s="88"/>
    </row>
    <row r="7156" spans="11:12" ht="17.25" customHeight="1" x14ac:dyDescent="0.2">
      <c r="K7156" s="88"/>
      <c r="L7156" s="88"/>
    </row>
    <row r="7157" spans="11:12" ht="17.25" customHeight="1" x14ac:dyDescent="0.2">
      <c r="K7157" s="88"/>
      <c r="L7157" s="88"/>
    </row>
    <row r="7158" spans="11:12" ht="17.25" customHeight="1" x14ac:dyDescent="0.2">
      <c r="K7158" s="88"/>
      <c r="L7158" s="88"/>
    </row>
    <row r="7159" spans="11:12" ht="17.25" customHeight="1" x14ac:dyDescent="0.2">
      <c r="K7159" s="88"/>
      <c r="L7159" s="88"/>
    </row>
    <row r="7160" spans="11:12" ht="17.25" customHeight="1" x14ac:dyDescent="0.2">
      <c r="K7160" s="88"/>
      <c r="L7160" s="88"/>
    </row>
    <row r="7161" spans="11:12" ht="17.25" customHeight="1" x14ac:dyDescent="0.2">
      <c r="K7161" s="88"/>
      <c r="L7161" s="88"/>
    </row>
    <row r="7162" spans="11:12" ht="17.25" customHeight="1" x14ac:dyDescent="0.2">
      <c r="K7162" s="88"/>
      <c r="L7162" s="88"/>
    </row>
    <row r="7163" spans="11:12" ht="17.25" customHeight="1" x14ac:dyDescent="0.2">
      <c r="K7163" s="88"/>
      <c r="L7163" s="88"/>
    </row>
    <row r="7164" spans="11:12" ht="17.25" customHeight="1" x14ac:dyDescent="0.2">
      <c r="K7164" s="88"/>
      <c r="L7164" s="88"/>
    </row>
    <row r="7165" spans="11:12" ht="17.25" customHeight="1" x14ac:dyDescent="0.2">
      <c r="K7165" s="88"/>
      <c r="L7165" s="88"/>
    </row>
    <row r="7166" spans="11:12" ht="17.25" customHeight="1" x14ac:dyDescent="0.2">
      <c r="K7166" s="88"/>
      <c r="L7166" s="88"/>
    </row>
    <row r="7167" spans="11:12" ht="17.25" customHeight="1" x14ac:dyDescent="0.2">
      <c r="K7167" s="88"/>
      <c r="L7167" s="88"/>
    </row>
    <row r="7168" spans="11:12" ht="17.25" customHeight="1" x14ac:dyDescent="0.2">
      <c r="K7168" s="88"/>
      <c r="L7168" s="88"/>
    </row>
    <row r="7169" spans="11:12" ht="17.25" customHeight="1" x14ac:dyDescent="0.2">
      <c r="K7169" s="88"/>
      <c r="L7169" s="88"/>
    </row>
    <row r="7170" spans="11:12" ht="17.25" customHeight="1" x14ac:dyDescent="0.2">
      <c r="K7170" s="88"/>
      <c r="L7170" s="88"/>
    </row>
    <row r="7171" spans="11:12" ht="17.25" customHeight="1" x14ac:dyDescent="0.2">
      <c r="K7171" s="88"/>
      <c r="L7171" s="88"/>
    </row>
    <row r="7172" spans="11:12" ht="17.25" customHeight="1" x14ac:dyDescent="0.2">
      <c r="K7172" s="88"/>
      <c r="L7172" s="88"/>
    </row>
    <row r="7173" spans="11:12" ht="17.25" customHeight="1" x14ac:dyDescent="0.2">
      <c r="K7173" s="88"/>
      <c r="L7173" s="88"/>
    </row>
    <row r="7174" spans="11:12" ht="17.25" customHeight="1" x14ac:dyDescent="0.2">
      <c r="K7174" s="88"/>
      <c r="L7174" s="88"/>
    </row>
    <row r="7175" spans="11:12" ht="17.25" customHeight="1" x14ac:dyDescent="0.2">
      <c r="K7175" s="88"/>
      <c r="L7175" s="88"/>
    </row>
    <row r="7176" spans="11:12" ht="17.25" customHeight="1" x14ac:dyDescent="0.2">
      <c r="K7176" s="88"/>
      <c r="L7176" s="88"/>
    </row>
    <row r="7177" spans="11:12" ht="17.25" customHeight="1" x14ac:dyDescent="0.2">
      <c r="K7177" s="88"/>
      <c r="L7177" s="88"/>
    </row>
    <row r="7178" spans="11:12" ht="17.25" customHeight="1" x14ac:dyDescent="0.2">
      <c r="K7178" s="88"/>
      <c r="L7178" s="88"/>
    </row>
    <row r="7179" spans="11:12" ht="17.25" customHeight="1" x14ac:dyDescent="0.2">
      <c r="K7179" s="88"/>
      <c r="L7179" s="88"/>
    </row>
    <row r="7180" spans="11:12" ht="17.25" customHeight="1" x14ac:dyDescent="0.2">
      <c r="K7180" s="88"/>
      <c r="L7180" s="88"/>
    </row>
    <row r="7181" spans="11:12" ht="17.25" customHeight="1" x14ac:dyDescent="0.2">
      <c r="K7181" s="88"/>
      <c r="L7181" s="88"/>
    </row>
    <row r="7182" spans="11:12" ht="17.25" customHeight="1" x14ac:dyDescent="0.2">
      <c r="K7182" s="88"/>
      <c r="L7182" s="88"/>
    </row>
    <row r="7183" spans="11:12" ht="17.25" customHeight="1" x14ac:dyDescent="0.2">
      <c r="K7183" s="88"/>
      <c r="L7183" s="88"/>
    </row>
    <row r="7184" spans="11:12" ht="17.25" customHeight="1" x14ac:dyDescent="0.2">
      <c r="K7184" s="88"/>
      <c r="L7184" s="88"/>
    </row>
    <row r="7185" spans="11:12" ht="17.25" customHeight="1" x14ac:dyDescent="0.2">
      <c r="K7185" s="88"/>
      <c r="L7185" s="88"/>
    </row>
    <row r="7186" spans="11:12" ht="17.25" customHeight="1" x14ac:dyDescent="0.2">
      <c r="K7186" s="88"/>
      <c r="L7186" s="88"/>
    </row>
    <row r="7187" spans="11:12" ht="17.25" customHeight="1" x14ac:dyDescent="0.2">
      <c r="K7187" s="88"/>
      <c r="L7187" s="88"/>
    </row>
    <row r="7188" spans="11:12" ht="17.25" customHeight="1" x14ac:dyDescent="0.2">
      <c r="K7188" s="88"/>
      <c r="L7188" s="88"/>
    </row>
    <row r="7189" spans="11:12" ht="17.25" customHeight="1" x14ac:dyDescent="0.2">
      <c r="K7189" s="88"/>
      <c r="L7189" s="88"/>
    </row>
    <row r="7190" spans="11:12" ht="17.25" customHeight="1" x14ac:dyDescent="0.2">
      <c r="K7190" s="88"/>
      <c r="L7190" s="88"/>
    </row>
    <row r="7191" spans="11:12" ht="17.25" customHeight="1" x14ac:dyDescent="0.2">
      <c r="K7191" s="88"/>
      <c r="L7191" s="88"/>
    </row>
    <row r="7192" spans="11:12" ht="17.25" customHeight="1" x14ac:dyDescent="0.2">
      <c r="K7192" s="88"/>
      <c r="L7192" s="88"/>
    </row>
    <row r="7193" spans="11:12" ht="17.25" customHeight="1" x14ac:dyDescent="0.2">
      <c r="K7193" s="88"/>
      <c r="L7193" s="88"/>
    </row>
    <row r="7194" spans="11:12" ht="17.25" customHeight="1" x14ac:dyDescent="0.2">
      <c r="K7194" s="88"/>
      <c r="L7194" s="88"/>
    </row>
    <row r="7195" spans="11:12" ht="17.25" customHeight="1" x14ac:dyDescent="0.2">
      <c r="K7195" s="88"/>
      <c r="L7195" s="88"/>
    </row>
    <row r="7196" spans="11:12" ht="17.25" customHeight="1" x14ac:dyDescent="0.2">
      <c r="K7196" s="88"/>
      <c r="L7196" s="88"/>
    </row>
    <row r="7197" spans="11:12" ht="17.25" customHeight="1" x14ac:dyDescent="0.2">
      <c r="K7197" s="88"/>
      <c r="L7197" s="88"/>
    </row>
    <row r="7198" spans="11:12" ht="17.25" customHeight="1" x14ac:dyDescent="0.2">
      <c r="K7198" s="88"/>
      <c r="L7198" s="88"/>
    </row>
    <row r="7199" spans="11:12" ht="17.25" customHeight="1" x14ac:dyDescent="0.2">
      <c r="K7199" s="88"/>
      <c r="L7199" s="88"/>
    </row>
    <row r="7200" spans="11:12" ht="17.25" customHeight="1" x14ac:dyDescent="0.2">
      <c r="K7200" s="88"/>
      <c r="L7200" s="88"/>
    </row>
    <row r="7201" spans="11:12" ht="17.25" customHeight="1" x14ac:dyDescent="0.2">
      <c r="K7201" s="88"/>
      <c r="L7201" s="88"/>
    </row>
    <row r="7202" spans="11:12" ht="17.25" customHeight="1" x14ac:dyDescent="0.2">
      <c r="K7202" s="88"/>
      <c r="L7202" s="88"/>
    </row>
    <row r="7203" spans="11:12" ht="17.25" customHeight="1" x14ac:dyDescent="0.2">
      <c r="K7203" s="88"/>
      <c r="L7203" s="88"/>
    </row>
    <row r="7204" spans="11:12" ht="17.25" customHeight="1" x14ac:dyDescent="0.2">
      <c r="K7204" s="88"/>
      <c r="L7204" s="88"/>
    </row>
    <row r="7205" spans="11:12" ht="17.25" customHeight="1" x14ac:dyDescent="0.2">
      <c r="K7205" s="88"/>
      <c r="L7205" s="88"/>
    </row>
    <row r="7206" spans="11:12" ht="17.25" customHeight="1" x14ac:dyDescent="0.2">
      <c r="K7206" s="88"/>
      <c r="L7206" s="88"/>
    </row>
    <row r="7207" spans="11:12" ht="17.25" customHeight="1" x14ac:dyDescent="0.2">
      <c r="K7207" s="88"/>
      <c r="L7207" s="88"/>
    </row>
    <row r="7208" spans="11:12" ht="17.25" customHeight="1" x14ac:dyDescent="0.2">
      <c r="K7208" s="88"/>
      <c r="L7208" s="88"/>
    </row>
    <row r="7209" spans="11:12" ht="17.25" customHeight="1" x14ac:dyDescent="0.2">
      <c r="K7209" s="88"/>
      <c r="L7209" s="88"/>
    </row>
    <row r="7210" spans="11:12" ht="17.25" customHeight="1" x14ac:dyDescent="0.2">
      <c r="K7210" s="88"/>
      <c r="L7210" s="88"/>
    </row>
    <row r="7211" spans="11:12" ht="17.25" customHeight="1" x14ac:dyDescent="0.2">
      <c r="K7211" s="88"/>
      <c r="L7211" s="88"/>
    </row>
    <row r="7212" spans="11:12" ht="17.25" customHeight="1" x14ac:dyDescent="0.2">
      <c r="K7212" s="88"/>
      <c r="L7212" s="88"/>
    </row>
    <row r="7213" spans="11:12" ht="17.25" customHeight="1" x14ac:dyDescent="0.2">
      <c r="K7213" s="88"/>
      <c r="L7213" s="88"/>
    </row>
    <row r="7214" spans="11:12" ht="17.25" customHeight="1" x14ac:dyDescent="0.2">
      <c r="K7214" s="88"/>
      <c r="L7214" s="88"/>
    </row>
    <row r="7215" spans="11:12" ht="17.25" customHeight="1" x14ac:dyDescent="0.2">
      <c r="K7215" s="88"/>
      <c r="L7215" s="88"/>
    </row>
    <row r="7216" spans="11:12" ht="17.25" customHeight="1" x14ac:dyDescent="0.2">
      <c r="K7216" s="88"/>
      <c r="L7216" s="88"/>
    </row>
    <row r="7217" spans="11:12" ht="17.25" customHeight="1" x14ac:dyDescent="0.2">
      <c r="K7217" s="88"/>
      <c r="L7217" s="88"/>
    </row>
    <row r="7218" spans="11:12" ht="17.25" customHeight="1" x14ac:dyDescent="0.2">
      <c r="K7218" s="88"/>
      <c r="L7218" s="88"/>
    </row>
    <row r="7219" spans="11:12" ht="17.25" customHeight="1" x14ac:dyDescent="0.2">
      <c r="K7219" s="88"/>
      <c r="L7219" s="88"/>
    </row>
    <row r="7220" spans="11:12" ht="17.25" customHeight="1" x14ac:dyDescent="0.2">
      <c r="K7220" s="88"/>
      <c r="L7220" s="88"/>
    </row>
    <row r="7221" spans="11:12" ht="17.25" customHeight="1" x14ac:dyDescent="0.2">
      <c r="K7221" s="88"/>
      <c r="L7221" s="88"/>
    </row>
    <row r="7222" spans="11:12" ht="17.25" customHeight="1" x14ac:dyDescent="0.2">
      <c r="K7222" s="88"/>
      <c r="L7222" s="88"/>
    </row>
    <row r="7223" spans="11:12" ht="17.25" customHeight="1" x14ac:dyDescent="0.2">
      <c r="K7223" s="88"/>
      <c r="L7223" s="88"/>
    </row>
    <row r="7224" spans="11:12" ht="17.25" customHeight="1" x14ac:dyDescent="0.2">
      <c r="K7224" s="88"/>
      <c r="L7224" s="88"/>
    </row>
    <row r="7225" spans="11:12" ht="17.25" customHeight="1" x14ac:dyDescent="0.2">
      <c r="K7225" s="88"/>
      <c r="L7225" s="88"/>
    </row>
    <row r="7226" spans="11:12" ht="17.25" customHeight="1" x14ac:dyDescent="0.2">
      <c r="K7226" s="88"/>
      <c r="L7226" s="88"/>
    </row>
    <row r="7227" spans="11:12" ht="17.25" customHeight="1" x14ac:dyDescent="0.2">
      <c r="K7227" s="88"/>
      <c r="L7227" s="88"/>
    </row>
    <row r="7228" spans="11:12" ht="17.25" customHeight="1" x14ac:dyDescent="0.2">
      <c r="K7228" s="88"/>
      <c r="L7228" s="88"/>
    </row>
    <row r="7229" spans="11:12" ht="17.25" customHeight="1" x14ac:dyDescent="0.2">
      <c r="K7229" s="88"/>
      <c r="L7229" s="88"/>
    </row>
    <row r="7230" spans="11:12" ht="17.25" customHeight="1" x14ac:dyDescent="0.2">
      <c r="K7230" s="88"/>
      <c r="L7230" s="88"/>
    </row>
    <row r="7231" spans="11:12" ht="17.25" customHeight="1" x14ac:dyDescent="0.2">
      <c r="K7231" s="88"/>
      <c r="L7231" s="88"/>
    </row>
    <row r="7232" spans="11:12" ht="17.25" customHeight="1" x14ac:dyDescent="0.2">
      <c r="K7232" s="88"/>
      <c r="L7232" s="88"/>
    </row>
    <row r="7233" spans="11:12" ht="17.25" customHeight="1" x14ac:dyDescent="0.2">
      <c r="K7233" s="88"/>
      <c r="L7233" s="88"/>
    </row>
    <row r="7234" spans="11:12" ht="17.25" customHeight="1" x14ac:dyDescent="0.2">
      <c r="K7234" s="88"/>
      <c r="L7234" s="88"/>
    </row>
    <row r="7235" spans="11:12" ht="17.25" customHeight="1" x14ac:dyDescent="0.2">
      <c r="K7235" s="88"/>
      <c r="L7235" s="88"/>
    </row>
    <row r="7236" spans="11:12" ht="17.25" customHeight="1" x14ac:dyDescent="0.2">
      <c r="K7236" s="88"/>
      <c r="L7236" s="88"/>
    </row>
    <row r="7237" spans="11:12" ht="17.25" customHeight="1" x14ac:dyDescent="0.2">
      <c r="K7237" s="88"/>
      <c r="L7237" s="88"/>
    </row>
    <row r="7238" spans="11:12" ht="17.25" customHeight="1" x14ac:dyDescent="0.2">
      <c r="K7238" s="88"/>
      <c r="L7238" s="88"/>
    </row>
    <row r="7239" spans="11:12" ht="17.25" customHeight="1" x14ac:dyDescent="0.2">
      <c r="K7239" s="88"/>
      <c r="L7239" s="88"/>
    </row>
    <row r="7240" spans="11:12" ht="17.25" customHeight="1" x14ac:dyDescent="0.2">
      <c r="K7240" s="88"/>
      <c r="L7240" s="88"/>
    </row>
    <row r="7241" spans="11:12" ht="17.25" customHeight="1" x14ac:dyDescent="0.2">
      <c r="K7241" s="88"/>
      <c r="L7241" s="88"/>
    </row>
    <row r="7242" spans="11:12" ht="17.25" customHeight="1" x14ac:dyDescent="0.2">
      <c r="K7242" s="88"/>
      <c r="L7242" s="88"/>
    </row>
    <row r="7243" spans="11:12" ht="17.25" customHeight="1" x14ac:dyDescent="0.2">
      <c r="K7243" s="88"/>
      <c r="L7243" s="88"/>
    </row>
    <row r="7244" spans="11:12" ht="17.25" customHeight="1" x14ac:dyDescent="0.2">
      <c r="K7244" s="88"/>
      <c r="L7244" s="88"/>
    </row>
    <row r="7245" spans="11:12" ht="17.25" customHeight="1" x14ac:dyDescent="0.2">
      <c r="K7245" s="88"/>
      <c r="L7245" s="88"/>
    </row>
    <row r="7246" spans="11:12" ht="17.25" customHeight="1" x14ac:dyDescent="0.2">
      <c r="K7246" s="88"/>
      <c r="L7246" s="88"/>
    </row>
    <row r="7247" spans="11:12" ht="17.25" customHeight="1" x14ac:dyDescent="0.2">
      <c r="K7247" s="88"/>
      <c r="L7247" s="88"/>
    </row>
    <row r="7248" spans="11:12" ht="17.25" customHeight="1" x14ac:dyDescent="0.2">
      <c r="K7248" s="88"/>
      <c r="L7248" s="88"/>
    </row>
    <row r="7249" spans="11:12" ht="17.25" customHeight="1" x14ac:dyDescent="0.2">
      <c r="K7249" s="88"/>
      <c r="L7249" s="88"/>
    </row>
    <row r="7250" spans="11:12" ht="17.25" customHeight="1" x14ac:dyDescent="0.2">
      <c r="K7250" s="88"/>
      <c r="L7250" s="88"/>
    </row>
    <row r="7251" spans="11:12" ht="17.25" customHeight="1" x14ac:dyDescent="0.2">
      <c r="K7251" s="88"/>
      <c r="L7251" s="88"/>
    </row>
    <row r="7252" spans="11:12" ht="17.25" customHeight="1" x14ac:dyDescent="0.2">
      <c r="K7252" s="88"/>
      <c r="L7252" s="88"/>
    </row>
    <row r="7253" spans="11:12" ht="17.25" customHeight="1" x14ac:dyDescent="0.2">
      <c r="K7253" s="88"/>
      <c r="L7253" s="88"/>
    </row>
    <row r="7254" spans="11:12" ht="17.25" customHeight="1" x14ac:dyDescent="0.2">
      <c r="K7254" s="88"/>
      <c r="L7254" s="88"/>
    </row>
    <row r="7255" spans="11:12" ht="17.25" customHeight="1" x14ac:dyDescent="0.2">
      <c r="K7255" s="88"/>
      <c r="L7255" s="88"/>
    </row>
    <row r="7256" spans="11:12" ht="17.25" customHeight="1" x14ac:dyDescent="0.2">
      <c r="K7256" s="88"/>
      <c r="L7256" s="88"/>
    </row>
    <row r="7257" spans="11:12" ht="17.25" customHeight="1" x14ac:dyDescent="0.2">
      <c r="K7257" s="88"/>
      <c r="L7257" s="88"/>
    </row>
    <row r="7258" spans="11:12" ht="17.25" customHeight="1" x14ac:dyDescent="0.2">
      <c r="K7258" s="88"/>
      <c r="L7258" s="88"/>
    </row>
    <row r="7259" spans="11:12" ht="17.25" customHeight="1" x14ac:dyDescent="0.2">
      <c r="K7259" s="88"/>
      <c r="L7259" s="88"/>
    </row>
    <row r="7260" spans="11:12" ht="17.25" customHeight="1" x14ac:dyDescent="0.2">
      <c r="K7260" s="88"/>
      <c r="L7260" s="88"/>
    </row>
    <row r="7261" spans="11:12" ht="17.25" customHeight="1" x14ac:dyDescent="0.2">
      <c r="K7261" s="88"/>
      <c r="L7261" s="88"/>
    </row>
    <row r="7262" spans="11:12" ht="17.25" customHeight="1" x14ac:dyDescent="0.2">
      <c r="K7262" s="88"/>
      <c r="L7262" s="88"/>
    </row>
    <row r="7263" spans="11:12" ht="17.25" customHeight="1" x14ac:dyDescent="0.2">
      <c r="K7263" s="88"/>
      <c r="L7263" s="88"/>
    </row>
    <row r="7264" spans="11:12" ht="17.25" customHeight="1" x14ac:dyDescent="0.2">
      <c r="K7264" s="88"/>
      <c r="L7264" s="88"/>
    </row>
    <row r="7265" spans="11:12" ht="17.25" customHeight="1" x14ac:dyDescent="0.2">
      <c r="K7265" s="88"/>
      <c r="L7265" s="88"/>
    </row>
    <row r="7266" spans="11:12" ht="17.25" customHeight="1" x14ac:dyDescent="0.2">
      <c r="K7266" s="88"/>
      <c r="L7266" s="88"/>
    </row>
    <row r="7267" spans="11:12" ht="17.25" customHeight="1" x14ac:dyDescent="0.2">
      <c r="K7267" s="88"/>
      <c r="L7267" s="88"/>
    </row>
    <row r="7268" spans="11:12" ht="17.25" customHeight="1" x14ac:dyDescent="0.2">
      <c r="K7268" s="88"/>
      <c r="L7268" s="88"/>
    </row>
    <row r="7269" spans="11:12" ht="17.25" customHeight="1" x14ac:dyDescent="0.2">
      <c r="K7269" s="88"/>
      <c r="L7269" s="88"/>
    </row>
    <row r="7270" spans="11:12" ht="17.25" customHeight="1" x14ac:dyDescent="0.2">
      <c r="K7270" s="88"/>
      <c r="L7270" s="88"/>
    </row>
    <row r="7271" spans="11:12" ht="17.25" customHeight="1" x14ac:dyDescent="0.2">
      <c r="K7271" s="88"/>
      <c r="L7271" s="88"/>
    </row>
    <row r="7272" spans="11:12" ht="17.25" customHeight="1" x14ac:dyDescent="0.2">
      <c r="K7272" s="88"/>
      <c r="L7272" s="88"/>
    </row>
    <row r="7273" spans="11:12" ht="17.25" customHeight="1" x14ac:dyDescent="0.2">
      <c r="K7273" s="88"/>
      <c r="L7273" s="88"/>
    </row>
    <row r="7274" spans="11:12" ht="17.25" customHeight="1" x14ac:dyDescent="0.2">
      <c r="K7274" s="88"/>
      <c r="L7274" s="88"/>
    </row>
    <row r="7275" spans="11:12" ht="17.25" customHeight="1" x14ac:dyDescent="0.2">
      <c r="K7275" s="88"/>
      <c r="L7275" s="88"/>
    </row>
    <row r="7276" spans="11:12" ht="17.25" customHeight="1" x14ac:dyDescent="0.2">
      <c r="K7276" s="88"/>
      <c r="L7276" s="88"/>
    </row>
    <row r="7277" spans="11:12" ht="17.25" customHeight="1" x14ac:dyDescent="0.2">
      <c r="K7277" s="88"/>
      <c r="L7277" s="88"/>
    </row>
    <row r="7278" spans="11:12" ht="17.25" customHeight="1" x14ac:dyDescent="0.2">
      <c r="K7278" s="88"/>
      <c r="L7278" s="88"/>
    </row>
    <row r="7279" spans="11:12" ht="17.25" customHeight="1" x14ac:dyDescent="0.2">
      <c r="K7279" s="88"/>
      <c r="L7279" s="88"/>
    </row>
    <row r="7280" spans="11:12" ht="17.25" customHeight="1" x14ac:dyDescent="0.2">
      <c r="K7280" s="88"/>
      <c r="L7280" s="88"/>
    </row>
    <row r="7281" spans="11:12" ht="17.25" customHeight="1" x14ac:dyDescent="0.2">
      <c r="K7281" s="88"/>
      <c r="L7281" s="88"/>
    </row>
    <row r="7282" spans="11:12" ht="17.25" customHeight="1" x14ac:dyDescent="0.2">
      <c r="K7282" s="88"/>
      <c r="L7282" s="88"/>
    </row>
    <row r="7283" spans="11:12" ht="17.25" customHeight="1" x14ac:dyDescent="0.2">
      <c r="K7283" s="88"/>
      <c r="L7283" s="88"/>
    </row>
    <row r="7284" spans="11:12" ht="17.25" customHeight="1" x14ac:dyDescent="0.2">
      <c r="K7284" s="88"/>
      <c r="L7284" s="88"/>
    </row>
    <row r="7285" spans="11:12" ht="17.25" customHeight="1" x14ac:dyDescent="0.2">
      <c r="K7285" s="88"/>
      <c r="L7285" s="88"/>
    </row>
    <row r="7286" spans="11:12" ht="17.25" customHeight="1" x14ac:dyDescent="0.2">
      <c r="K7286" s="88"/>
      <c r="L7286" s="88"/>
    </row>
    <row r="7287" spans="11:12" ht="17.25" customHeight="1" x14ac:dyDescent="0.2">
      <c r="K7287" s="88"/>
      <c r="L7287" s="88"/>
    </row>
    <row r="7288" spans="11:12" ht="17.25" customHeight="1" x14ac:dyDescent="0.2">
      <c r="K7288" s="88"/>
      <c r="L7288" s="88"/>
    </row>
    <row r="7289" spans="11:12" ht="17.25" customHeight="1" x14ac:dyDescent="0.2">
      <c r="K7289" s="88"/>
      <c r="L7289" s="88"/>
    </row>
    <row r="7290" spans="11:12" ht="17.25" customHeight="1" x14ac:dyDescent="0.2">
      <c r="K7290" s="88"/>
      <c r="L7290" s="88"/>
    </row>
    <row r="7291" spans="11:12" ht="17.25" customHeight="1" x14ac:dyDescent="0.2">
      <c r="K7291" s="88"/>
      <c r="L7291" s="88"/>
    </row>
    <row r="7292" spans="11:12" ht="17.25" customHeight="1" x14ac:dyDescent="0.2">
      <c r="K7292" s="88"/>
      <c r="L7292" s="88"/>
    </row>
    <row r="7293" spans="11:12" ht="17.25" customHeight="1" x14ac:dyDescent="0.2">
      <c r="K7293" s="88"/>
      <c r="L7293" s="88"/>
    </row>
    <row r="7294" spans="11:12" ht="17.25" customHeight="1" x14ac:dyDescent="0.2">
      <c r="K7294" s="88"/>
      <c r="L7294" s="88"/>
    </row>
    <row r="7295" spans="11:12" ht="17.25" customHeight="1" x14ac:dyDescent="0.2">
      <c r="K7295" s="88"/>
      <c r="L7295" s="88"/>
    </row>
    <row r="7296" spans="11:12" ht="17.25" customHeight="1" x14ac:dyDescent="0.2">
      <c r="K7296" s="88"/>
      <c r="L7296" s="88"/>
    </row>
    <row r="7297" spans="11:12" ht="17.25" customHeight="1" x14ac:dyDescent="0.2">
      <c r="K7297" s="88"/>
      <c r="L7297" s="88"/>
    </row>
    <row r="7298" spans="11:12" ht="17.25" customHeight="1" x14ac:dyDescent="0.2">
      <c r="K7298" s="88"/>
      <c r="L7298" s="88"/>
    </row>
    <row r="7299" spans="11:12" ht="17.25" customHeight="1" x14ac:dyDescent="0.2">
      <c r="K7299" s="88"/>
      <c r="L7299" s="88"/>
    </row>
    <row r="7300" spans="11:12" ht="17.25" customHeight="1" x14ac:dyDescent="0.2">
      <c r="K7300" s="88"/>
      <c r="L7300" s="88"/>
    </row>
    <row r="7301" spans="11:12" ht="17.25" customHeight="1" x14ac:dyDescent="0.2">
      <c r="K7301" s="88"/>
      <c r="L7301" s="88"/>
    </row>
    <row r="7302" spans="11:12" ht="17.25" customHeight="1" x14ac:dyDescent="0.2">
      <c r="K7302" s="88"/>
      <c r="L7302" s="88"/>
    </row>
    <row r="7303" spans="11:12" ht="17.25" customHeight="1" x14ac:dyDescent="0.2">
      <c r="K7303" s="88"/>
      <c r="L7303" s="88"/>
    </row>
    <row r="7304" spans="11:12" ht="17.25" customHeight="1" x14ac:dyDescent="0.2">
      <c r="K7304" s="88"/>
      <c r="L7304" s="88"/>
    </row>
    <row r="7305" spans="11:12" ht="17.25" customHeight="1" x14ac:dyDescent="0.2">
      <c r="K7305" s="88"/>
      <c r="L7305" s="88"/>
    </row>
    <row r="7306" spans="11:12" ht="17.25" customHeight="1" x14ac:dyDescent="0.2">
      <c r="K7306" s="88"/>
      <c r="L7306" s="88"/>
    </row>
    <row r="7307" spans="11:12" ht="17.25" customHeight="1" x14ac:dyDescent="0.2">
      <c r="K7307" s="88"/>
      <c r="L7307" s="88"/>
    </row>
    <row r="7308" spans="11:12" ht="17.25" customHeight="1" x14ac:dyDescent="0.2">
      <c r="K7308" s="88"/>
      <c r="L7308" s="88"/>
    </row>
    <row r="7309" spans="11:12" ht="17.25" customHeight="1" x14ac:dyDescent="0.2">
      <c r="K7309" s="88"/>
      <c r="L7309" s="88"/>
    </row>
    <row r="7310" spans="11:12" ht="17.25" customHeight="1" x14ac:dyDescent="0.2">
      <c r="K7310" s="88"/>
      <c r="L7310" s="88"/>
    </row>
    <row r="7311" spans="11:12" ht="17.25" customHeight="1" x14ac:dyDescent="0.2">
      <c r="K7311" s="88"/>
      <c r="L7311" s="88"/>
    </row>
    <row r="7312" spans="11:12" ht="17.25" customHeight="1" x14ac:dyDescent="0.2">
      <c r="K7312" s="88"/>
      <c r="L7312" s="88"/>
    </row>
    <row r="7313" spans="11:12" ht="17.25" customHeight="1" x14ac:dyDescent="0.2">
      <c r="K7313" s="88"/>
      <c r="L7313" s="88"/>
    </row>
    <row r="7314" spans="11:12" ht="17.25" customHeight="1" x14ac:dyDescent="0.2">
      <c r="K7314" s="88"/>
      <c r="L7314" s="88"/>
    </row>
    <row r="7315" spans="11:12" ht="17.25" customHeight="1" x14ac:dyDescent="0.2">
      <c r="K7315" s="88"/>
      <c r="L7315" s="88"/>
    </row>
    <row r="7316" spans="11:12" ht="17.25" customHeight="1" x14ac:dyDescent="0.2">
      <c r="K7316" s="88"/>
      <c r="L7316" s="88"/>
    </row>
    <row r="7317" spans="11:12" ht="17.25" customHeight="1" x14ac:dyDescent="0.2">
      <c r="K7317" s="88"/>
      <c r="L7317" s="88"/>
    </row>
    <row r="7318" spans="11:12" ht="17.25" customHeight="1" x14ac:dyDescent="0.2">
      <c r="K7318" s="88"/>
      <c r="L7318" s="88"/>
    </row>
    <row r="7319" spans="11:12" ht="17.25" customHeight="1" x14ac:dyDescent="0.2">
      <c r="K7319" s="88"/>
      <c r="L7319" s="88"/>
    </row>
    <row r="7320" spans="11:12" ht="17.25" customHeight="1" x14ac:dyDescent="0.2">
      <c r="K7320" s="88"/>
      <c r="L7320" s="88"/>
    </row>
    <row r="7321" spans="11:12" ht="17.25" customHeight="1" x14ac:dyDescent="0.2">
      <c r="K7321" s="88"/>
      <c r="L7321" s="88"/>
    </row>
    <row r="7322" spans="11:12" ht="17.25" customHeight="1" x14ac:dyDescent="0.2">
      <c r="K7322" s="88"/>
      <c r="L7322" s="88"/>
    </row>
    <row r="7323" spans="11:12" ht="17.25" customHeight="1" x14ac:dyDescent="0.2">
      <c r="K7323" s="88"/>
      <c r="L7323" s="88"/>
    </row>
    <row r="7324" spans="11:12" ht="17.25" customHeight="1" x14ac:dyDescent="0.2">
      <c r="K7324" s="88"/>
      <c r="L7324" s="88"/>
    </row>
    <row r="7325" spans="11:12" ht="17.25" customHeight="1" x14ac:dyDescent="0.2">
      <c r="K7325" s="88"/>
      <c r="L7325" s="88"/>
    </row>
    <row r="7326" spans="11:12" ht="17.25" customHeight="1" x14ac:dyDescent="0.2">
      <c r="K7326" s="88"/>
      <c r="L7326" s="88"/>
    </row>
    <row r="7327" spans="11:12" ht="17.25" customHeight="1" x14ac:dyDescent="0.2">
      <c r="K7327" s="88"/>
      <c r="L7327" s="88"/>
    </row>
    <row r="7328" spans="11:12" ht="17.25" customHeight="1" x14ac:dyDescent="0.2">
      <c r="K7328" s="88"/>
      <c r="L7328" s="88"/>
    </row>
    <row r="7329" spans="11:12" ht="17.25" customHeight="1" x14ac:dyDescent="0.2">
      <c r="K7329" s="88"/>
      <c r="L7329" s="88"/>
    </row>
    <row r="7330" spans="11:12" ht="17.25" customHeight="1" x14ac:dyDescent="0.2">
      <c r="K7330" s="88"/>
      <c r="L7330" s="88"/>
    </row>
    <row r="7331" spans="11:12" ht="17.25" customHeight="1" x14ac:dyDescent="0.2">
      <c r="K7331" s="88"/>
      <c r="L7331" s="88"/>
    </row>
    <row r="7332" spans="11:12" ht="17.25" customHeight="1" x14ac:dyDescent="0.2">
      <c r="K7332" s="88"/>
      <c r="L7332" s="88"/>
    </row>
    <row r="7333" spans="11:12" ht="17.25" customHeight="1" x14ac:dyDescent="0.2">
      <c r="K7333" s="88"/>
      <c r="L7333" s="88"/>
    </row>
    <row r="7334" spans="11:12" ht="17.25" customHeight="1" x14ac:dyDescent="0.2">
      <c r="K7334" s="88"/>
      <c r="L7334" s="88"/>
    </row>
    <row r="7335" spans="11:12" ht="17.25" customHeight="1" x14ac:dyDescent="0.2">
      <c r="K7335" s="88"/>
      <c r="L7335" s="88"/>
    </row>
    <row r="7336" spans="11:12" ht="17.25" customHeight="1" x14ac:dyDescent="0.2">
      <c r="K7336" s="88"/>
      <c r="L7336" s="88"/>
    </row>
    <row r="7337" spans="11:12" ht="17.25" customHeight="1" x14ac:dyDescent="0.2">
      <c r="K7337" s="88"/>
      <c r="L7337" s="88"/>
    </row>
    <row r="7338" spans="11:12" ht="17.25" customHeight="1" x14ac:dyDescent="0.2">
      <c r="K7338" s="88"/>
      <c r="L7338" s="88"/>
    </row>
    <row r="7339" spans="11:12" ht="17.25" customHeight="1" x14ac:dyDescent="0.2">
      <c r="K7339" s="88"/>
      <c r="L7339" s="88"/>
    </row>
    <row r="7340" spans="11:12" ht="17.25" customHeight="1" x14ac:dyDescent="0.2">
      <c r="K7340" s="88"/>
      <c r="L7340" s="88"/>
    </row>
    <row r="7341" spans="11:12" ht="17.25" customHeight="1" x14ac:dyDescent="0.2">
      <c r="K7341" s="88"/>
      <c r="L7341" s="88"/>
    </row>
    <row r="7342" spans="11:12" ht="17.25" customHeight="1" x14ac:dyDescent="0.2">
      <c r="K7342" s="88"/>
      <c r="L7342" s="88"/>
    </row>
    <row r="7343" spans="11:12" ht="17.25" customHeight="1" x14ac:dyDescent="0.2">
      <c r="K7343" s="88"/>
      <c r="L7343" s="88"/>
    </row>
    <row r="7344" spans="11:12" ht="17.25" customHeight="1" x14ac:dyDescent="0.2">
      <c r="K7344" s="88"/>
      <c r="L7344" s="88"/>
    </row>
    <row r="7345" spans="11:12" ht="17.25" customHeight="1" x14ac:dyDescent="0.2">
      <c r="K7345" s="88"/>
      <c r="L7345" s="88"/>
    </row>
    <row r="7346" spans="11:12" ht="17.25" customHeight="1" x14ac:dyDescent="0.2">
      <c r="K7346" s="88"/>
      <c r="L7346" s="88"/>
    </row>
    <row r="7347" spans="11:12" ht="17.25" customHeight="1" x14ac:dyDescent="0.2">
      <c r="K7347" s="88"/>
      <c r="L7347" s="88"/>
    </row>
    <row r="7348" spans="11:12" ht="17.25" customHeight="1" x14ac:dyDescent="0.2">
      <c r="K7348" s="88"/>
      <c r="L7348" s="88"/>
    </row>
    <row r="7349" spans="11:12" ht="17.25" customHeight="1" x14ac:dyDescent="0.2">
      <c r="K7349" s="88"/>
      <c r="L7349" s="88"/>
    </row>
    <row r="7350" spans="11:12" ht="17.25" customHeight="1" x14ac:dyDescent="0.2">
      <c r="K7350" s="88"/>
      <c r="L7350" s="88"/>
    </row>
    <row r="7351" spans="11:12" ht="17.25" customHeight="1" x14ac:dyDescent="0.2">
      <c r="K7351" s="88"/>
      <c r="L7351" s="88"/>
    </row>
    <row r="7352" spans="11:12" ht="17.25" customHeight="1" x14ac:dyDescent="0.2">
      <c r="K7352" s="88"/>
      <c r="L7352" s="88"/>
    </row>
    <row r="7353" spans="11:12" ht="17.25" customHeight="1" x14ac:dyDescent="0.2">
      <c r="K7353" s="88"/>
      <c r="L7353" s="88"/>
    </row>
    <row r="7354" spans="11:12" ht="17.25" customHeight="1" x14ac:dyDescent="0.2">
      <c r="K7354" s="88"/>
      <c r="L7354" s="88"/>
    </row>
    <row r="7355" spans="11:12" ht="17.25" customHeight="1" x14ac:dyDescent="0.2">
      <c r="K7355" s="88"/>
      <c r="L7355" s="88"/>
    </row>
    <row r="7356" spans="11:12" ht="17.25" customHeight="1" x14ac:dyDescent="0.2">
      <c r="K7356" s="88"/>
      <c r="L7356" s="88"/>
    </row>
    <row r="7357" spans="11:12" ht="17.25" customHeight="1" x14ac:dyDescent="0.2">
      <c r="K7357" s="88"/>
      <c r="L7357" s="88"/>
    </row>
    <row r="7358" spans="11:12" ht="17.25" customHeight="1" x14ac:dyDescent="0.2">
      <c r="K7358" s="88"/>
      <c r="L7358" s="88"/>
    </row>
    <row r="7359" spans="11:12" ht="17.25" customHeight="1" x14ac:dyDescent="0.2">
      <c r="K7359" s="88"/>
      <c r="L7359" s="88"/>
    </row>
    <row r="7360" spans="11:12" ht="17.25" customHeight="1" x14ac:dyDescent="0.2">
      <c r="K7360" s="88"/>
      <c r="L7360" s="88"/>
    </row>
    <row r="7361" spans="11:12" ht="17.25" customHeight="1" x14ac:dyDescent="0.2">
      <c r="K7361" s="88"/>
      <c r="L7361" s="88"/>
    </row>
    <row r="7362" spans="11:12" ht="17.25" customHeight="1" x14ac:dyDescent="0.2">
      <c r="K7362" s="88"/>
      <c r="L7362" s="88"/>
    </row>
    <row r="7363" spans="11:12" ht="17.25" customHeight="1" x14ac:dyDescent="0.2">
      <c r="K7363" s="88"/>
      <c r="L7363" s="88"/>
    </row>
    <row r="7364" spans="11:12" ht="17.25" customHeight="1" x14ac:dyDescent="0.2">
      <c r="K7364" s="88"/>
      <c r="L7364" s="88"/>
    </row>
    <row r="7365" spans="11:12" ht="17.25" customHeight="1" x14ac:dyDescent="0.2">
      <c r="K7365" s="88"/>
      <c r="L7365" s="88"/>
    </row>
    <row r="7366" spans="11:12" ht="17.25" customHeight="1" x14ac:dyDescent="0.2">
      <c r="K7366" s="88"/>
      <c r="L7366" s="88"/>
    </row>
    <row r="7367" spans="11:12" ht="17.25" customHeight="1" x14ac:dyDescent="0.2">
      <c r="K7367" s="88"/>
      <c r="L7367" s="88"/>
    </row>
    <row r="7368" spans="11:12" ht="17.25" customHeight="1" x14ac:dyDescent="0.2">
      <c r="K7368" s="88"/>
      <c r="L7368" s="88"/>
    </row>
    <row r="7369" spans="11:12" ht="17.25" customHeight="1" x14ac:dyDescent="0.2">
      <c r="K7369" s="88"/>
      <c r="L7369" s="88"/>
    </row>
    <row r="7370" spans="11:12" ht="17.25" customHeight="1" x14ac:dyDescent="0.2">
      <c r="K7370" s="88"/>
      <c r="L7370" s="88"/>
    </row>
    <row r="7371" spans="11:12" ht="17.25" customHeight="1" x14ac:dyDescent="0.2">
      <c r="K7371" s="88"/>
      <c r="L7371" s="88"/>
    </row>
    <row r="7372" spans="11:12" ht="17.25" customHeight="1" x14ac:dyDescent="0.2">
      <c r="K7372" s="88"/>
      <c r="L7372" s="88"/>
    </row>
    <row r="7373" spans="11:12" ht="17.25" customHeight="1" x14ac:dyDescent="0.2">
      <c r="K7373" s="88"/>
      <c r="L7373" s="88"/>
    </row>
    <row r="7374" spans="11:12" ht="17.25" customHeight="1" x14ac:dyDescent="0.2">
      <c r="K7374" s="88"/>
      <c r="L7374" s="88"/>
    </row>
    <row r="7375" spans="11:12" ht="17.25" customHeight="1" x14ac:dyDescent="0.2">
      <c r="K7375" s="88"/>
      <c r="L7375" s="88"/>
    </row>
    <row r="7376" spans="11:12" ht="17.25" customHeight="1" x14ac:dyDescent="0.2">
      <c r="K7376" s="88"/>
      <c r="L7376" s="88"/>
    </row>
    <row r="7377" spans="11:12" ht="17.25" customHeight="1" x14ac:dyDescent="0.2">
      <c r="K7377" s="88"/>
      <c r="L7377" s="88"/>
    </row>
    <row r="7378" spans="11:12" ht="17.25" customHeight="1" x14ac:dyDescent="0.2">
      <c r="K7378" s="88"/>
      <c r="L7378" s="88"/>
    </row>
    <row r="7379" spans="11:12" ht="17.25" customHeight="1" x14ac:dyDescent="0.2">
      <c r="K7379" s="88"/>
      <c r="L7379" s="88"/>
    </row>
    <row r="7380" spans="11:12" ht="17.25" customHeight="1" x14ac:dyDescent="0.2">
      <c r="K7380" s="88"/>
      <c r="L7380" s="88"/>
    </row>
    <row r="7381" spans="11:12" ht="17.25" customHeight="1" x14ac:dyDescent="0.2">
      <c r="K7381" s="88"/>
      <c r="L7381" s="88"/>
    </row>
    <row r="7382" spans="11:12" ht="17.25" customHeight="1" x14ac:dyDescent="0.2">
      <c r="K7382" s="88"/>
      <c r="L7382" s="88"/>
    </row>
    <row r="7383" spans="11:12" ht="17.25" customHeight="1" x14ac:dyDescent="0.2">
      <c r="K7383" s="88"/>
      <c r="L7383" s="88"/>
    </row>
    <row r="7384" spans="11:12" ht="17.25" customHeight="1" x14ac:dyDescent="0.2">
      <c r="K7384" s="88"/>
      <c r="L7384" s="88"/>
    </row>
    <row r="7385" spans="11:12" ht="17.25" customHeight="1" x14ac:dyDescent="0.2">
      <c r="K7385" s="88"/>
      <c r="L7385" s="88"/>
    </row>
    <row r="7386" spans="11:12" ht="17.25" customHeight="1" x14ac:dyDescent="0.2">
      <c r="K7386" s="88"/>
      <c r="L7386" s="88"/>
    </row>
    <row r="7387" spans="11:12" ht="17.25" customHeight="1" x14ac:dyDescent="0.2">
      <c r="K7387" s="88"/>
      <c r="L7387" s="88"/>
    </row>
    <row r="7388" spans="11:12" ht="17.25" customHeight="1" x14ac:dyDescent="0.2">
      <c r="K7388" s="88"/>
      <c r="L7388" s="88"/>
    </row>
    <row r="7389" spans="11:12" ht="17.25" customHeight="1" x14ac:dyDescent="0.2">
      <c r="K7389" s="88"/>
      <c r="L7389" s="88"/>
    </row>
    <row r="7390" spans="11:12" ht="17.25" customHeight="1" x14ac:dyDescent="0.2">
      <c r="K7390" s="88"/>
      <c r="L7390" s="88"/>
    </row>
    <row r="7391" spans="11:12" ht="17.25" customHeight="1" x14ac:dyDescent="0.2">
      <c r="K7391" s="88"/>
      <c r="L7391" s="88"/>
    </row>
    <row r="7392" spans="11:12" ht="17.25" customHeight="1" x14ac:dyDescent="0.2">
      <c r="K7392" s="88"/>
      <c r="L7392" s="88"/>
    </row>
    <row r="7393" spans="11:12" ht="17.25" customHeight="1" x14ac:dyDescent="0.2">
      <c r="K7393" s="88"/>
      <c r="L7393" s="88"/>
    </row>
    <row r="7394" spans="11:12" ht="17.25" customHeight="1" x14ac:dyDescent="0.2">
      <c r="K7394" s="88"/>
      <c r="L7394" s="88"/>
    </row>
    <row r="7395" spans="11:12" ht="17.25" customHeight="1" x14ac:dyDescent="0.2">
      <c r="K7395" s="88"/>
      <c r="L7395" s="88"/>
    </row>
    <row r="7396" spans="11:12" ht="17.25" customHeight="1" x14ac:dyDescent="0.2">
      <c r="K7396" s="88"/>
      <c r="L7396" s="88"/>
    </row>
    <row r="7397" spans="11:12" ht="17.25" customHeight="1" x14ac:dyDescent="0.2">
      <c r="K7397" s="88"/>
      <c r="L7397" s="88"/>
    </row>
    <row r="7398" spans="11:12" ht="17.25" customHeight="1" x14ac:dyDescent="0.2">
      <c r="K7398" s="88"/>
      <c r="L7398" s="88"/>
    </row>
    <row r="7399" spans="11:12" ht="17.25" customHeight="1" x14ac:dyDescent="0.2">
      <c r="K7399" s="88"/>
      <c r="L7399" s="88"/>
    </row>
    <row r="7400" spans="11:12" ht="17.25" customHeight="1" x14ac:dyDescent="0.2">
      <c r="K7400" s="88"/>
      <c r="L7400" s="88"/>
    </row>
    <row r="7401" spans="11:12" ht="17.25" customHeight="1" x14ac:dyDescent="0.2">
      <c r="K7401" s="88"/>
      <c r="L7401" s="88"/>
    </row>
    <row r="7402" spans="11:12" ht="17.25" customHeight="1" x14ac:dyDescent="0.2">
      <c r="K7402" s="88"/>
      <c r="L7402" s="88"/>
    </row>
    <row r="7403" spans="11:12" ht="17.25" customHeight="1" x14ac:dyDescent="0.2">
      <c r="K7403" s="88"/>
      <c r="L7403" s="88"/>
    </row>
    <row r="7404" spans="11:12" ht="17.25" customHeight="1" x14ac:dyDescent="0.2">
      <c r="K7404" s="88"/>
      <c r="L7404" s="88"/>
    </row>
    <row r="7405" spans="11:12" ht="17.25" customHeight="1" x14ac:dyDescent="0.2">
      <c r="K7405" s="88"/>
      <c r="L7405" s="88"/>
    </row>
    <row r="7406" spans="11:12" ht="17.25" customHeight="1" x14ac:dyDescent="0.2">
      <c r="K7406" s="88"/>
      <c r="L7406" s="88"/>
    </row>
    <row r="7407" spans="11:12" ht="17.25" customHeight="1" x14ac:dyDescent="0.2">
      <c r="K7407" s="88"/>
      <c r="L7407" s="88"/>
    </row>
    <row r="7408" spans="11:12" ht="17.25" customHeight="1" x14ac:dyDescent="0.2">
      <c r="K7408" s="88"/>
      <c r="L7408" s="88"/>
    </row>
    <row r="7409" spans="11:12" ht="17.25" customHeight="1" x14ac:dyDescent="0.2">
      <c r="K7409" s="88"/>
      <c r="L7409" s="88"/>
    </row>
    <row r="7410" spans="11:12" ht="17.25" customHeight="1" x14ac:dyDescent="0.2">
      <c r="K7410" s="88"/>
      <c r="L7410" s="88"/>
    </row>
    <row r="7411" spans="11:12" ht="17.25" customHeight="1" x14ac:dyDescent="0.2">
      <c r="K7411" s="88"/>
      <c r="L7411" s="88"/>
    </row>
    <row r="7412" spans="11:12" ht="17.25" customHeight="1" x14ac:dyDescent="0.2">
      <c r="K7412" s="88"/>
      <c r="L7412" s="88"/>
    </row>
    <row r="7413" spans="11:12" ht="17.25" customHeight="1" x14ac:dyDescent="0.2">
      <c r="K7413" s="88"/>
      <c r="L7413" s="88"/>
    </row>
    <row r="7414" spans="11:12" ht="17.25" customHeight="1" x14ac:dyDescent="0.2">
      <c r="K7414" s="88"/>
      <c r="L7414" s="88"/>
    </row>
    <row r="7415" spans="11:12" ht="17.25" customHeight="1" x14ac:dyDescent="0.2">
      <c r="K7415" s="88"/>
      <c r="L7415" s="88"/>
    </row>
    <row r="7416" spans="11:12" ht="17.25" customHeight="1" x14ac:dyDescent="0.2">
      <c r="K7416" s="88"/>
      <c r="L7416" s="88"/>
    </row>
    <row r="7417" spans="11:12" ht="17.25" customHeight="1" x14ac:dyDescent="0.2">
      <c r="K7417" s="88"/>
      <c r="L7417" s="88"/>
    </row>
    <row r="7418" spans="11:12" ht="17.25" customHeight="1" x14ac:dyDescent="0.2">
      <c r="K7418" s="88"/>
      <c r="L7418" s="88"/>
    </row>
    <row r="7419" spans="11:12" ht="17.25" customHeight="1" x14ac:dyDescent="0.2">
      <c r="K7419" s="88"/>
      <c r="L7419" s="88"/>
    </row>
    <row r="7420" spans="11:12" ht="17.25" customHeight="1" x14ac:dyDescent="0.2">
      <c r="K7420" s="88"/>
      <c r="L7420" s="88"/>
    </row>
    <row r="7421" spans="11:12" ht="17.25" customHeight="1" x14ac:dyDescent="0.2">
      <c r="K7421" s="88"/>
      <c r="L7421" s="88"/>
    </row>
    <row r="7422" spans="11:12" ht="17.25" customHeight="1" x14ac:dyDescent="0.2">
      <c r="K7422" s="88"/>
      <c r="L7422" s="88"/>
    </row>
    <row r="7423" spans="11:12" ht="17.25" customHeight="1" x14ac:dyDescent="0.2">
      <c r="K7423" s="88"/>
      <c r="L7423" s="88"/>
    </row>
    <row r="7424" spans="11:12" ht="17.25" customHeight="1" x14ac:dyDescent="0.2">
      <c r="K7424" s="88"/>
      <c r="L7424" s="88"/>
    </row>
    <row r="7425" spans="11:12" ht="17.25" customHeight="1" x14ac:dyDescent="0.2">
      <c r="K7425" s="88"/>
      <c r="L7425" s="88"/>
    </row>
    <row r="7426" spans="11:12" ht="17.25" customHeight="1" x14ac:dyDescent="0.2">
      <c r="K7426" s="88"/>
      <c r="L7426" s="88"/>
    </row>
    <row r="7427" spans="11:12" ht="17.25" customHeight="1" x14ac:dyDescent="0.2">
      <c r="K7427" s="88"/>
      <c r="L7427" s="88"/>
    </row>
    <row r="7428" spans="11:12" ht="17.25" customHeight="1" x14ac:dyDescent="0.2">
      <c r="K7428" s="88"/>
      <c r="L7428" s="88"/>
    </row>
    <row r="7429" spans="11:12" ht="17.25" customHeight="1" x14ac:dyDescent="0.2">
      <c r="K7429" s="88"/>
      <c r="L7429" s="88"/>
    </row>
    <row r="7430" spans="11:12" ht="17.25" customHeight="1" x14ac:dyDescent="0.2">
      <c r="K7430" s="88"/>
      <c r="L7430" s="88"/>
    </row>
    <row r="7431" spans="11:12" ht="17.25" customHeight="1" x14ac:dyDescent="0.2">
      <c r="K7431" s="88"/>
      <c r="L7431" s="88"/>
    </row>
    <row r="7432" spans="11:12" ht="17.25" customHeight="1" x14ac:dyDescent="0.2">
      <c r="K7432" s="88"/>
      <c r="L7432" s="88"/>
    </row>
    <row r="7433" spans="11:12" ht="17.25" customHeight="1" x14ac:dyDescent="0.2">
      <c r="K7433" s="88"/>
      <c r="L7433" s="88"/>
    </row>
    <row r="7434" spans="11:12" ht="17.25" customHeight="1" x14ac:dyDescent="0.2">
      <c r="K7434" s="88"/>
      <c r="L7434" s="88"/>
    </row>
    <row r="7435" spans="11:12" ht="17.25" customHeight="1" x14ac:dyDescent="0.2">
      <c r="K7435" s="88"/>
      <c r="L7435" s="88"/>
    </row>
    <row r="7436" spans="11:12" ht="17.25" customHeight="1" x14ac:dyDescent="0.2">
      <c r="K7436" s="88"/>
      <c r="L7436" s="88"/>
    </row>
    <row r="7437" spans="11:12" ht="17.25" customHeight="1" x14ac:dyDescent="0.2">
      <c r="K7437" s="88"/>
      <c r="L7437" s="88"/>
    </row>
    <row r="7438" spans="11:12" ht="17.25" customHeight="1" x14ac:dyDescent="0.2">
      <c r="K7438" s="88"/>
      <c r="L7438" s="88"/>
    </row>
    <row r="7439" spans="11:12" ht="17.25" customHeight="1" x14ac:dyDescent="0.2">
      <c r="K7439" s="88"/>
      <c r="L7439" s="88"/>
    </row>
    <row r="7440" spans="11:12" ht="17.25" customHeight="1" x14ac:dyDescent="0.2">
      <c r="K7440" s="88"/>
      <c r="L7440" s="88"/>
    </row>
    <row r="7441" spans="11:12" ht="17.25" customHeight="1" x14ac:dyDescent="0.2">
      <c r="K7441" s="88"/>
      <c r="L7441" s="88"/>
    </row>
    <row r="7442" spans="11:12" ht="17.25" customHeight="1" x14ac:dyDescent="0.2">
      <c r="K7442" s="88"/>
      <c r="L7442" s="88"/>
    </row>
    <row r="7443" spans="11:12" ht="17.25" customHeight="1" x14ac:dyDescent="0.2">
      <c r="K7443" s="88"/>
      <c r="L7443" s="88"/>
    </row>
    <row r="7444" spans="11:12" ht="17.25" customHeight="1" x14ac:dyDescent="0.2">
      <c r="K7444" s="88"/>
      <c r="L7444" s="88"/>
    </row>
    <row r="7445" spans="11:12" ht="17.25" customHeight="1" x14ac:dyDescent="0.2">
      <c r="K7445" s="88"/>
      <c r="L7445" s="88"/>
    </row>
    <row r="7446" spans="11:12" ht="17.25" customHeight="1" x14ac:dyDescent="0.2">
      <c r="K7446" s="88"/>
      <c r="L7446" s="88"/>
    </row>
    <row r="7447" spans="11:12" ht="17.25" customHeight="1" x14ac:dyDescent="0.2">
      <c r="K7447" s="88"/>
      <c r="L7447" s="88"/>
    </row>
    <row r="7448" spans="11:12" ht="17.25" customHeight="1" x14ac:dyDescent="0.2">
      <c r="K7448" s="88"/>
      <c r="L7448" s="88"/>
    </row>
    <row r="7449" spans="11:12" ht="17.25" customHeight="1" x14ac:dyDescent="0.2">
      <c r="K7449" s="88"/>
      <c r="L7449" s="88"/>
    </row>
    <row r="7450" spans="11:12" ht="17.25" customHeight="1" x14ac:dyDescent="0.2">
      <c r="K7450" s="88"/>
      <c r="L7450" s="88"/>
    </row>
    <row r="7451" spans="11:12" ht="17.25" customHeight="1" x14ac:dyDescent="0.2">
      <c r="K7451" s="88"/>
      <c r="L7451" s="88"/>
    </row>
    <row r="7452" spans="11:12" ht="17.25" customHeight="1" x14ac:dyDescent="0.2">
      <c r="K7452" s="88"/>
      <c r="L7452" s="88"/>
    </row>
    <row r="7453" spans="11:12" ht="17.25" customHeight="1" x14ac:dyDescent="0.2">
      <c r="K7453" s="88"/>
      <c r="L7453" s="88"/>
    </row>
    <row r="7454" spans="11:12" ht="17.25" customHeight="1" x14ac:dyDescent="0.2">
      <c r="K7454" s="88"/>
      <c r="L7454" s="88"/>
    </row>
    <row r="7455" spans="11:12" ht="17.25" customHeight="1" x14ac:dyDescent="0.2">
      <c r="K7455" s="88"/>
      <c r="L7455" s="88"/>
    </row>
    <row r="7456" spans="11:12" ht="17.25" customHeight="1" x14ac:dyDescent="0.2">
      <c r="K7456" s="88"/>
      <c r="L7456" s="88"/>
    </row>
    <row r="7457" spans="11:12" ht="17.25" customHeight="1" x14ac:dyDescent="0.2">
      <c r="K7457" s="88"/>
      <c r="L7457" s="88"/>
    </row>
    <row r="7458" spans="11:12" ht="17.25" customHeight="1" x14ac:dyDescent="0.2">
      <c r="K7458" s="88"/>
      <c r="L7458" s="88"/>
    </row>
    <row r="7459" spans="11:12" ht="17.25" customHeight="1" x14ac:dyDescent="0.2">
      <c r="K7459" s="88"/>
      <c r="L7459" s="88"/>
    </row>
    <row r="7460" spans="11:12" ht="17.25" customHeight="1" x14ac:dyDescent="0.2">
      <c r="K7460" s="88"/>
      <c r="L7460" s="88"/>
    </row>
    <row r="7461" spans="11:12" ht="17.25" customHeight="1" x14ac:dyDescent="0.2">
      <c r="K7461" s="88"/>
      <c r="L7461" s="88"/>
    </row>
    <row r="7462" spans="11:12" ht="17.25" customHeight="1" x14ac:dyDescent="0.2">
      <c r="K7462" s="88"/>
      <c r="L7462" s="88"/>
    </row>
    <row r="7463" spans="11:12" ht="17.25" customHeight="1" x14ac:dyDescent="0.2">
      <c r="K7463" s="88"/>
      <c r="L7463" s="88"/>
    </row>
    <row r="7464" spans="11:12" ht="17.25" customHeight="1" x14ac:dyDescent="0.2">
      <c r="K7464" s="88"/>
      <c r="L7464" s="88"/>
    </row>
    <row r="7465" spans="11:12" ht="17.25" customHeight="1" x14ac:dyDescent="0.2">
      <c r="K7465" s="88"/>
      <c r="L7465" s="88"/>
    </row>
    <row r="7466" spans="11:12" ht="17.25" customHeight="1" x14ac:dyDescent="0.2">
      <c r="K7466" s="88"/>
      <c r="L7466" s="88"/>
    </row>
    <row r="7467" spans="11:12" ht="17.25" customHeight="1" x14ac:dyDescent="0.2">
      <c r="K7467" s="88"/>
      <c r="L7467" s="88"/>
    </row>
    <row r="7468" spans="11:12" ht="17.25" customHeight="1" x14ac:dyDescent="0.2">
      <c r="K7468" s="88"/>
      <c r="L7468" s="88"/>
    </row>
    <row r="7469" spans="11:12" ht="17.25" customHeight="1" x14ac:dyDescent="0.2">
      <c r="K7469" s="88"/>
      <c r="L7469" s="88"/>
    </row>
    <row r="7470" spans="11:12" ht="17.25" customHeight="1" x14ac:dyDescent="0.2">
      <c r="K7470" s="88"/>
      <c r="L7470" s="88"/>
    </row>
    <row r="7471" spans="11:12" ht="17.25" customHeight="1" x14ac:dyDescent="0.2">
      <c r="K7471" s="88"/>
      <c r="L7471" s="88"/>
    </row>
    <row r="7472" spans="11:12" ht="17.25" customHeight="1" x14ac:dyDescent="0.2">
      <c r="K7472" s="88"/>
      <c r="L7472" s="88"/>
    </row>
    <row r="7473" spans="11:12" ht="17.25" customHeight="1" x14ac:dyDescent="0.2">
      <c r="K7473" s="88"/>
      <c r="L7473" s="88"/>
    </row>
    <row r="7474" spans="11:12" ht="17.25" customHeight="1" x14ac:dyDescent="0.2">
      <c r="K7474" s="88"/>
      <c r="L7474" s="88"/>
    </row>
    <row r="7475" spans="11:12" ht="17.25" customHeight="1" x14ac:dyDescent="0.2">
      <c r="K7475" s="88"/>
      <c r="L7475" s="88"/>
    </row>
    <row r="7476" spans="11:12" ht="17.25" customHeight="1" x14ac:dyDescent="0.2">
      <c r="K7476" s="88"/>
      <c r="L7476" s="88"/>
    </row>
    <row r="7477" spans="11:12" ht="17.25" customHeight="1" x14ac:dyDescent="0.2">
      <c r="K7477" s="88"/>
      <c r="L7477" s="88"/>
    </row>
    <row r="7478" spans="11:12" ht="17.25" customHeight="1" x14ac:dyDescent="0.2">
      <c r="K7478" s="88"/>
      <c r="L7478" s="88"/>
    </row>
    <row r="7479" spans="11:12" ht="17.25" customHeight="1" x14ac:dyDescent="0.2">
      <c r="K7479" s="88"/>
      <c r="L7479" s="88"/>
    </row>
    <row r="7480" spans="11:12" ht="17.25" customHeight="1" x14ac:dyDescent="0.2">
      <c r="K7480" s="88"/>
      <c r="L7480" s="88"/>
    </row>
    <row r="7481" spans="11:12" ht="17.25" customHeight="1" x14ac:dyDescent="0.2">
      <c r="K7481" s="88"/>
      <c r="L7481" s="88"/>
    </row>
    <row r="7482" spans="11:12" ht="17.25" customHeight="1" x14ac:dyDescent="0.2">
      <c r="K7482" s="88"/>
      <c r="L7482" s="88"/>
    </row>
    <row r="7483" spans="11:12" ht="17.25" customHeight="1" x14ac:dyDescent="0.2">
      <c r="K7483" s="88"/>
      <c r="L7483" s="88"/>
    </row>
    <row r="7484" spans="11:12" ht="17.25" customHeight="1" x14ac:dyDescent="0.2">
      <c r="K7484" s="88"/>
      <c r="L7484" s="88"/>
    </row>
    <row r="7485" spans="11:12" ht="17.25" customHeight="1" x14ac:dyDescent="0.2">
      <c r="K7485" s="88"/>
      <c r="L7485" s="88"/>
    </row>
    <row r="7486" spans="11:12" ht="17.25" customHeight="1" x14ac:dyDescent="0.2">
      <c r="K7486" s="88"/>
      <c r="L7486" s="88"/>
    </row>
    <row r="7487" spans="11:12" ht="17.25" customHeight="1" x14ac:dyDescent="0.2">
      <c r="K7487" s="88"/>
      <c r="L7487" s="88"/>
    </row>
    <row r="7488" spans="11:12" ht="17.25" customHeight="1" x14ac:dyDescent="0.2">
      <c r="K7488" s="88"/>
      <c r="L7488" s="88"/>
    </row>
    <row r="7489" spans="11:12" ht="17.25" customHeight="1" x14ac:dyDescent="0.2">
      <c r="K7489" s="88"/>
      <c r="L7489" s="88"/>
    </row>
    <row r="7490" spans="11:12" ht="17.25" customHeight="1" x14ac:dyDescent="0.2">
      <c r="K7490" s="88"/>
      <c r="L7490" s="88"/>
    </row>
    <row r="7491" spans="11:12" ht="17.25" customHeight="1" x14ac:dyDescent="0.2">
      <c r="K7491" s="88"/>
      <c r="L7491" s="88"/>
    </row>
    <row r="7492" spans="11:12" ht="17.25" customHeight="1" x14ac:dyDescent="0.2">
      <c r="K7492" s="88"/>
      <c r="L7492" s="88"/>
    </row>
    <row r="7493" spans="11:12" ht="17.25" customHeight="1" x14ac:dyDescent="0.2">
      <c r="K7493" s="88"/>
      <c r="L7493" s="88"/>
    </row>
    <row r="7494" spans="11:12" ht="17.25" customHeight="1" x14ac:dyDescent="0.2">
      <c r="K7494" s="88"/>
      <c r="L7494" s="88"/>
    </row>
    <row r="7495" spans="11:12" ht="17.25" customHeight="1" x14ac:dyDescent="0.2">
      <c r="K7495" s="88"/>
      <c r="L7495" s="88"/>
    </row>
    <row r="7496" spans="11:12" ht="17.25" customHeight="1" x14ac:dyDescent="0.2">
      <c r="K7496" s="88"/>
      <c r="L7496" s="88"/>
    </row>
    <row r="7497" spans="11:12" ht="17.25" customHeight="1" x14ac:dyDescent="0.2">
      <c r="K7497" s="88"/>
      <c r="L7497" s="88"/>
    </row>
    <row r="7498" spans="11:12" ht="17.25" customHeight="1" x14ac:dyDescent="0.2">
      <c r="K7498" s="88"/>
      <c r="L7498" s="88"/>
    </row>
    <row r="7499" spans="11:12" ht="17.25" customHeight="1" x14ac:dyDescent="0.2">
      <c r="K7499" s="88"/>
      <c r="L7499" s="88"/>
    </row>
    <row r="7500" spans="11:12" ht="17.25" customHeight="1" x14ac:dyDescent="0.2">
      <c r="K7500" s="88"/>
      <c r="L7500" s="88"/>
    </row>
    <row r="7501" spans="11:12" ht="17.25" customHeight="1" x14ac:dyDescent="0.2">
      <c r="K7501" s="88"/>
      <c r="L7501" s="88"/>
    </row>
    <row r="7502" spans="11:12" ht="17.25" customHeight="1" x14ac:dyDescent="0.2">
      <c r="K7502" s="88"/>
      <c r="L7502" s="88"/>
    </row>
    <row r="7503" spans="11:12" ht="17.25" customHeight="1" x14ac:dyDescent="0.2">
      <c r="K7503" s="88"/>
      <c r="L7503" s="88"/>
    </row>
    <row r="7504" spans="11:12" ht="17.25" customHeight="1" x14ac:dyDescent="0.2">
      <c r="K7504" s="88"/>
      <c r="L7504" s="88"/>
    </row>
    <row r="7505" spans="11:12" ht="17.25" customHeight="1" x14ac:dyDescent="0.2">
      <c r="K7505" s="88"/>
      <c r="L7505" s="88"/>
    </row>
    <row r="7506" spans="11:12" ht="17.25" customHeight="1" x14ac:dyDescent="0.2">
      <c r="K7506" s="88"/>
      <c r="L7506" s="88"/>
    </row>
    <row r="7507" spans="11:12" ht="17.25" customHeight="1" x14ac:dyDescent="0.2">
      <c r="K7507" s="88"/>
      <c r="L7507" s="88"/>
    </row>
    <row r="7508" spans="11:12" ht="17.25" customHeight="1" x14ac:dyDescent="0.2">
      <c r="K7508" s="88"/>
      <c r="L7508" s="88"/>
    </row>
    <row r="7509" spans="11:12" ht="17.25" customHeight="1" x14ac:dyDescent="0.2">
      <c r="K7509" s="88"/>
      <c r="L7509" s="88"/>
    </row>
    <row r="7510" spans="11:12" ht="17.25" customHeight="1" x14ac:dyDescent="0.2">
      <c r="K7510" s="88"/>
      <c r="L7510" s="88"/>
    </row>
    <row r="7511" spans="11:12" ht="17.25" customHeight="1" x14ac:dyDescent="0.2">
      <c r="K7511" s="88"/>
      <c r="L7511" s="88"/>
    </row>
    <row r="7512" spans="11:12" ht="17.25" customHeight="1" x14ac:dyDescent="0.2">
      <c r="K7512" s="88"/>
      <c r="L7512" s="88"/>
    </row>
    <row r="7513" spans="11:12" ht="17.25" customHeight="1" x14ac:dyDescent="0.2">
      <c r="K7513" s="88"/>
      <c r="L7513" s="88"/>
    </row>
    <row r="7514" spans="11:12" ht="17.25" customHeight="1" x14ac:dyDescent="0.2">
      <c r="K7514" s="88"/>
      <c r="L7514" s="88"/>
    </row>
    <row r="7515" spans="11:12" ht="17.25" customHeight="1" x14ac:dyDescent="0.2">
      <c r="K7515" s="88"/>
      <c r="L7515" s="88"/>
    </row>
    <row r="7516" spans="11:12" ht="17.25" customHeight="1" x14ac:dyDescent="0.2">
      <c r="K7516" s="88"/>
      <c r="L7516" s="88"/>
    </row>
    <row r="7517" spans="11:12" ht="17.25" customHeight="1" x14ac:dyDescent="0.2">
      <c r="K7517" s="88"/>
      <c r="L7517" s="88"/>
    </row>
    <row r="7518" spans="11:12" ht="17.25" customHeight="1" x14ac:dyDescent="0.2">
      <c r="K7518" s="88"/>
      <c r="L7518" s="88"/>
    </row>
    <row r="7519" spans="11:12" ht="17.25" customHeight="1" x14ac:dyDescent="0.2">
      <c r="K7519" s="88"/>
      <c r="L7519" s="88"/>
    </row>
    <row r="7520" spans="11:12" ht="17.25" customHeight="1" x14ac:dyDescent="0.2">
      <c r="K7520" s="88"/>
      <c r="L7520" s="88"/>
    </row>
    <row r="7521" spans="11:12" ht="17.25" customHeight="1" x14ac:dyDescent="0.2">
      <c r="K7521" s="88"/>
      <c r="L7521" s="88"/>
    </row>
    <row r="7522" spans="11:12" ht="17.25" customHeight="1" x14ac:dyDescent="0.2">
      <c r="K7522" s="88"/>
      <c r="L7522" s="88"/>
    </row>
    <row r="7523" spans="11:12" ht="17.25" customHeight="1" x14ac:dyDescent="0.2">
      <c r="K7523" s="88"/>
      <c r="L7523" s="88"/>
    </row>
    <row r="7524" spans="11:12" ht="17.25" customHeight="1" x14ac:dyDescent="0.2">
      <c r="K7524" s="88"/>
      <c r="L7524" s="88"/>
    </row>
    <row r="7525" spans="11:12" ht="17.25" customHeight="1" x14ac:dyDescent="0.2">
      <c r="K7525" s="88"/>
      <c r="L7525" s="88"/>
    </row>
    <row r="7526" spans="11:12" ht="17.25" customHeight="1" x14ac:dyDescent="0.2">
      <c r="K7526" s="88"/>
      <c r="L7526" s="88"/>
    </row>
    <row r="7527" spans="11:12" ht="17.25" customHeight="1" x14ac:dyDescent="0.2">
      <c r="K7527" s="88"/>
      <c r="L7527" s="88"/>
    </row>
    <row r="7528" spans="11:12" ht="17.25" customHeight="1" x14ac:dyDescent="0.2">
      <c r="K7528" s="88"/>
      <c r="L7528" s="88"/>
    </row>
    <row r="7529" spans="11:12" ht="17.25" customHeight="1" x14ac:dyDescent="0.2">
      <c r="K7529" s="88"/>
      <c r="L7529" s="88"/>
    </row>
    <row r="7530" spans="11:12" ht="17.25" customHeight="1" x14ac:dyDescent="0.2">
      <c r="K7530" s="88"/>
      <c r="L7530" s="88"/>
    </row>
    <row r="7531" spans="11:12" ht="17.25" customHeight="1" x14ac:dyDescent="0.2">
      <c r="K7531" s="88"/>
      <c r="L7531" s="88"/>
    </row>
    <row r="7532" spans="11:12" ht="17.25" customHeight="1" x14ac:dyDescent="0.2">
      <c r="K7532" s="88"/>
      <c r="L7532" s="88"/>
    </row>
    <row r="7533" spans="11:12" ht="17.25" customHeight="1" x14ac:dyDescent="0.2">
      <c r="K7533" s="88"/>
      <c r="L7533" s="88"/>
    </row>
    <row r="7534" spans="11:12" ht="17.25" customHeight="1" x14ac:dyDescent="0.2">
      <c r="K7534" s="88"/>
      <c r="L7534" s="88"/>
    </row>
    <row r="7535" spans="11:12" ht="17.25" customHeight="1" x14ac:dyDescent="0.2">
      <c r="K7535" s="88"/>
      <c r="L7535" s="88"/>
    </row>
    <row r="7536" spans="11:12" ht="17.25" customHeight="1" x14ac:dyDescent="0.2">
      <c r="K7536" s="88"/>
      <c r="L7536" s="88"/>
    </row>
    <row r="7537" spans="11:12" ht="17.25" customHeight="1" x14ac:dyDescent="0.2">
      <c r="K7537" s="88"/>
      <c r="L7537" s="88"/>
    </row>
    <row r="7538" spans="11:12" ht="17.25" customHeight="1" x14ac:dyDescent="0.2">
      <c r="K7538" s="88"/>
      <c r="L7538" s="88"/>
    </row>
    <row r="7539" spans="11:12" ht="17.25" customHeight="1" x14ac:dyDescent="0.2">
      <c r="K7539" s="88"/>
      <c r="L7539" s="88"/>
    </row>
    <row r="7540" spans="11:12" ht="17.25" customHeight="1" x14ac:dyDescent="0.2">
      <c r="K7540" s="88"/>
      <c r="L7540" s="88"/>
    </row>
    <row r="7541" spans="11:12" ht="17.25" customHeight="1" x14ac:dyDescent="0.2">
      <c r="K7541" s="88"/>
      <c r="L7541" s="88"/>
    </row>
    <row r="7542" spans="11:12" ht="17.25" customHeight="1" x14ac:dyDescent="0.2">
      <c r="K7542" s="88"/>
      <c r="L7542" s="88"/>
    </row>
    <row r="7543" spans="11:12" ht="17.25" customHeight="1" x14ac:dyDescent="0.2">
      <c r="K7543" s="88"/>
      <c r="L7543" s="88"/>
    </row>
    <row r="7544" spans="11:12" ht="17.25" customHeight="1" x14ac:dyDescent="0.2">
      <c r="K7544" s="88"/>
      <c r="L7544" s="88"/>
    </row>
    <row r="7545" spans="11:12" ht="17.25" customHeight="1" x14ac:dyDescent="0.2">
      <c r="K7545" s="88"/>
      <c r="L7545" s="88"/>
    </row>
    <row r="7546" spans="11:12" ht="17.25" customHeight="1" x14ac:dyDescent="0.2">
      <c r="K7546" s="88"/>
      <c r="L7546" s="88"/>
    </row>
    <row r="7547" spans="11:12" ht="17.25" customHeight="1" x14ac:dyDescent="0.2">
      <c r="K7547" s="88"/>
      <c r="L7547" s="88"/>
    </row>
    <row r="7548" spans="11:12" ht="17.25" customHeight="1" x14ac:dyDescent="0.2">
      <c r="K7548" s="88"/>
      <c r="L7548" s="88"/>
    </row>
    <row r="7549" spans="11:12" ht="17.25" customHeight="1" x14ac:dyDescent="0.2">
      <c r="K7549" s="88"/>
      <c r="L7549" s="88"/>
    </row>
    <row r="7550" spans="11:12" ht="17.25" customHeight="1" x14ac:dyDescent="0.2">
      <c r="K7550" s="88"/>
      <c r="L7550" s="88"/>
    </row>
    <row r="7551" spans="11:12" ht="17.25" customHeight="1" x14ac:dyDescent="0.2">
      <c r="K7551" s="88"/>
      <c r="L7551" s="88"/>
    </row>
    <row r="7552" spans="11:12" ht="17.25" customHeight="1" x14ac:dyDescent="0.2">
      <c r="K7552" s="88"/>
      <c r="L7552" s="88"/>
    </row>
    <row r="7553" spans="11:12" ht="17.25" customHeight="1" x14ac:dyDescent="0.2">
      <c r="K7553" s="88"/>
      <c r="L7553" s="88"/>
    </row>
    <row r="7554" spans="11:12" ht="17.25" customHeight="1" x14ac:dyDescent="0.2">
      <c r="K7554" s="88"/>
      <c r="L7554" s="88"/>
    </row>
    <row r="7555" spans="11:12" ht="17.25" customHeight="1" x14ac:dyDescent="0.2">
      <c r="K7555" s="88"/>
      <c r="L7555" s="88"/>
    </row>
    <row r="7556" spans="11:12" ht="17.25" customHeight="1" x14ac:dyDescent="0.2">
      <c r="K7556" s="88"/>
      <c r="L7556" s="88"/>
    </row>
    <row r="7557" spans="11:12" ht="17.25" customHeight="1" x14ac:dyDescent="0.2">
      <c r="K7557" s="88"/>
      <c r="L7557" s="88"/>
    </row>
    <row r="7558" spans="11:12" ht="17.25" customHeight="1" x14ac:dyDescent="0.2">
      <c r="K7558" s="88"/>
      <c r="L7558" s="88"/>
    </row>
    <row r="7559" spans="11:12" ht="17.25" customHeight="1" x14ac:dyDescent="0.2">
      <c r="K7559" s="88"/>
      <c r="L7559" s="88"/>
    </row>
    <row r="7560" spans="11:12" ht="17.25" customHeight="1" x14ac:dyDescent="0.2">
      <c r="K7560" s="88"/>
      <c r="L7560" s="88"/>
    </row>
    <row r="7561" spans="11:12" ht="17.25" customHeight="1" x14ac:dyDescent="0.2">
      <c r="K7561" s="88"/>
      <c r="L7561" s="88"/>
    </row>
    <row r="7562" spans="11:12" ht="17.25" customHeight="1" x14ac:dyDescent="0.2">
      <c r="K7562" s="88"/>
      <c r="L7562" s="88"/>
    </row>
    <row r="7563" spans="11:12" ht="17.25" customHeight="1" x14ac:dyDescent="0.2">
      <c r="K7563" s="88"/>
      <c r="L7563" s="88"/>
    </row>
    <row r="7564" spans="11:12" ht="17.25" customHeight="1" x14ac:dyDescent="0.2">
      <c r="K7564" s="88"/>
      <c r="L7564" s="88"/>
    </row>
    <row r="7565" spans="11:12" ht="17.25" customHeight="1" x14ac:dyDescent="0.2">
      <c r="K7565" s="88"/>
      <c r="L7565" s="88"/>
    </row>
    <row r="7566" spans="11:12" ht="17.25" customHeight="1" x14ac:dyDescent="0.2">
      <c r="K7566" s="88"/>
      <c r="L7566" s="88"/>
    </row>
    <row r="7567" spans="11:12" ht="17.25" customHeight="1" x14ac:dyDescent="0.2">
      <c r="K7567" s="88"/>
      <c r="L7567" s="88"/>
    </row>
    <row r="7568" spans="11:12" ht="17.25" customHeight="1" x14ac:dyDescent="0.2">
      <c r="K7568" s="88"/>
      <c r="L7568" s="88"/>
    </row>
    <row r="7569" spans="11:12" ht="17.25" customHeight="1" x14ac:dyDescent="0.2">
      <c r="K7569" s="88"/>
      <c r="L7569" s="88"/>
    </row>
    <row r="7570" spans="11:12" ht="17.25" customHeight="1" x14ac:dyDescent="0.2">
      <c r="K7570" s="88"/>
      <c r="L7570" s="88"/>
    </row>
    <row r="7571" spans="11:12" ht="17.25" customHeight="1" x14ac:dyDescent="0.2">
      <c r="K7571" s="88"/>
      <c r="L7571" s="88"/>
    </row>
    <row r="7572" spans="11:12" ht="17.25" customHeight="1" x14ac:dyDescent="0.2">
      <c r="K7572" s="88"/>
      <c r="L7572" s="88"/>
    </row>
    <row r="7573" spans="11:12" ht="17.25" customHeight="1" x14ac:dyDescent="0.2">
      <c r="K7573" s="88"/>
      <c r="L7573" s="88"/>
    </row>
    <row r="7574" spans="11:12" ht="17.25" customHeight="1" x14ac:dyDescent="0.2">
      <c r="K7574" s="88"/>
      <c r="L7574" s="88"/>
    </row>
    <row r="7575" spans="11:12" ht="17.25" customHeight="1" x14ac:dyDescent="0.2">
      <c r="K7575" s="88"/>
      <c r="L7575" s="88"/>
    </row>
    <row r="7576" spans="11:12" ht="17.25" customHeight="1" x14ac:dyDescent="0.2">
      <c r="K7576" s="88"/>
      <c r="L7576" s="88"/>
    </row>
    <row r="7577" spans="11:12" ht="17.25" customHeight="1" x14ac:dyDescent="0.2">
      <c r="K7577" s="88"/>
      <c r="L7577" s="88"/>
    </row>
    <row r="7578" spans="11:12" ht="17.25" customHeight="1" x14ac:dyDescent="0.2">
      <c r="K7578" s="88"/>
      <c r="L7578" s="88"/>
    </row>
    <row r="7579" spans="11:12" ht="17.25" customHeight="1" x14ac:dyDescent="0.2">
      <c r="K7579" s="88"/>
      <c r="L7579" s="88"/>
    </row>
    <row r="7580" spans="11:12" ht="17.25" customHeight="1" x14ac:dyDescent="0.2">
      <c r="K7580" s="88"/>
      <c r="L7580" s="88"/>
    </row>
    <row r="7581" spans="11:12" ht="17.25" customHeight="1" x14ac:dyDescent="0.2">
      <c r="K7581" s="88"/>
      <c r="L7581" s="88"/>
    </row>
    <row r="7582" spans="11:12" ht="17.25" customHeight="1" x14ac:dyDescent="0.2">
      <c r="K7582" s="88"/>
      <c r="L7582" s="88"/>
    </row>
    <row r="7583" spans="11:12" ht="17.25" customHeight="1" x14ac:dyDescent="0.2">
      <c r="K7583" s="88"/>
      <c r="L7583" s="88"/>
    </row>
    <row r="7584" spans="11:12" ht="17.25" customHeight="1" x14ac:dyDescent="0.2">
      <c r="K7584" s="88"/>
      <c r="L7584" s="88"/>
    </row>
    <row r="7585" spans="11:12" ht="17.25" customHeight="1" x14ac:dyDescent="0.2">
      <c r="K7585" s="88"/>
      <c r="L7585" s="88"/>
    </row>
    <row r="7586" spans="11:12" ht="17.25" customHeight="1" x14ac:dyDescent="0.2">
      <c r="K7586" s="88"/>
      <c r="L7586" s="88"/>
    </row>
    <row r="7587" spans="11:12" ht="17.25" customHeight="1" x14ac:dyDescent="0.2">
      <c r="K7587" s="88"/>
      <c r="L7587" s="88"/>
    </row>
    <row r="7588" spans="11:12" ht="17.25" customHeight="1" x14ac:dyDescent="0.2">
      <c r="K7588" s="88"/>
      <c r="L7588" s="88"/>
    </row>
    <row r="7589" spans="11:12" ht="17.25" customHeight="1" x14ac:dyDescent="0.2">
      <c r="K7589" s="88"/>
      <c r="L7589" s="88"/>
    </row>
    <row r="7590" spans="11:12" ht="17.25" customHeight="1" x14ac:dyDescent="0.2">
      <c r="K7590" s="88"/>
      <c r="L7590" s="88"/>
    </row>
    <row r="7591" spans="11:12" ht="17.25" customHeight="1" x14ac:dyDescent="0.2">
      <c r="K7591" s="88"/>
      <c r="L7591" s="88"/>
    </row>
    <row r="7592" spans="11:12" ht="17.25" customHeight="1" x14ac:dyDescent="0.2">
      <c r="K7592" s="88"/>
      <c r="L7592" s="88"/>
    </row>
    <row r="7593" spans="11:12" ht="17.25" customHeight="1" x14ac:dyDescent="0.2">
      <c r="K7593" s="88"/>
      <c r="L7593" s="88"/>
    </row>
    <row r="7594" spans="11:12" ht="17.25" customHeight="1" x14ac:dyDescent="0.2">
      <c r="K7594" s="88"/>
      <c r="L7594" s="88"/>
    </row>
    <row r="7595" spans="11:12" ht="17.25" customHeight="1" x14ac:dyDescent="0.2">
      <c r="K7595" s="88"/>
      <c r="L7595" s="88"/>
    </row>
    <row r="7596" spans="11:12" ht="17.25" customHeight="1" x14ac:dyDescent="0.2">
      <c r="K7596" s="88"/>
      <c r="L7596" s="88"/>
    </row>
    <row r="7597" spans="11:12" ht="17.25" customHeight="1" x14ac:dyDescent="0.2">
      <c r="K7597" s="88"/>
      <c r="L7597" s="88"/>
    </row>
    <row r="7598" spans="11:12" ht="17.25" customHeight="1" x14ac:dyDescent="0.2">
      <c r="K7598" s="88"/>
      <c r="L7598" s="88"/>
    </row>
    <row r="7599" spans="11:12" ht="17.25" customHeight="1" x14ac:dyDescent="0.2">
      <c r="K7599" s="88"/>
      <c r="L7599" s="88"/>
    </row>
    <row r="7600" spans="11:12" ht="17.25" customHeight="1" x14ac:dyDescent="0.2">
      <c r="K7600" s="88"/>
      <c r="L7600" s="88"/>
    </row>
    <row r="7601" spans="11:12" ht="17.25" customHeight="1" x14ac:dyDescent="0.2">
      <c r="K7601" s="88"/>
      <c r="L7601" s="88"/>
    </row>
    <row r="7602" spans="11:12" ht="17.25" customHeight="1" x14ac:dyDescent="0.2">
      <c r="K7602" s="88"/>
      <c r="L7602" s="88"/>
    </row>
    <row r="7603" spans="11:12" ht="17.25" customHeight="1" x14ac:dyDescent="0.2">
      <c r="K7603" s="88"/>
      <c r="L7603" s="88"/>
    </row>
    <row r="7604" spans="11:12" ht="17.25" customHeight="1" x14ac:dyDescent="0.2">
      <c r="K7604" s="88"/>
      <c r="L7604" s="88"/>
    </row>
    <row r="7605" spans="11:12" ht="17.25" customHeight="1" x14ac:dyDescent="0.2">
      <c r="K7605" s="88"/>
      <c r="L7605" s="88"/>
    </row>
    <row r="7606" spans="11:12" ht="17.25" customHeight="1" x14ac:dyDescent="0.2">
      <c r="K7606" s="88"/>
      <c r="L7606" s="88"/>
    </row>
    <row r="7607" spans="11:12" ht="17.25" customHeight="1" x14ac:dyDescent="0.2">
      <c r="K7607" s="88"/>
      <c r="L7607" s="88"/>
    </row>
    <row r="7608" spans="11:12" ht="17.25" customHeight="1" x14ac:dyDescent="0.2">
      <c r="K7608" s="88"/>
      <c r="L7608" s="88"/>
    </row>
    <row r="7609" spans="11:12" ht="17.25" customHeight="1" x14ac:dyDescent="0.2">
      <c r="K7609" s="88"/>
      <c r="L7609" s="88"/>
    </row>
    <row r="7610" spans="11:12" ht="17.25" customHeight="1" x14ac:dyDescent="0.2">
      <c r="K7610" s="88"/>
      <c r="L7610" s="88"/>
    </row>
    <row r="7611" spans="11:12" ht="17.25" customHeight="1" x14ac:dyDescent="0.2">
      <c r="K7611" s="88"/>
      <c r="L7611" s="88"/>
    </row>
    <row r="7612" spans="11:12" ht="17.25" customHeight="1" x14ac:dyDescent="0.2">
      <c r="K7612" s="88"/>
      <c r="L7612" s="88"/>
    </row>
    <row r="7613" spans="11:12" ht="17.25" customHeight="1" x14ac:dyDescent="0.2">
      <c r="K7613" s="88"/>
      <c r="L7613" s="88"/>
    </row>
    <row r="7614" spans="11:12" ht="17.25" customHeight="1" x14ac:dyDescent="0.2">
      <c r="K7614" s="88"/>
      <c r="L7614" s="88"/>
    </row>
    <row r="7615" spans="11:12" ht="17.25" customHeight="1" x14ac:dyDescent="0.2">
      <c r="K7615" s="88"/>
      <c r="L7615" s="88"/>
    </row>
    <row r="7616" spans="11:12" ht="17.25" customHeight="1" x14ac:dyDescent="0.2">
      <c r="K7616" s="88"/>
      <c r="L7616" s="88"/>
    </row>
    <row r="7617" spans="11:12" ht="17.25" customHeight="1" x14ac:dyDescent="0.2">
      <c r="K7617" s="88"/>
      <c r="L7617" s="88"/>
    </row>
    <row r="7618" spans="11:12" ht="17.25" customHeight="1" x14ac:dyDescent="0.2">
      <c r="K7618" s="88"/>
      <c r="L7618" s="88"/>
    </row>
    <row r="7619" spans="11:12" ht="17.25" customHeight="1" x14ac:dyDescent="0.2">
      <c r="K7619" s="88"/>
      <c r="L7619" s="88"/>
    </row>
    <row r="7620" spans="11:12" ht="17.25" customHeight="1" x14ac:dyDescent="0.2">
      <c r="K7620" s="88"/>
      <c r="L7620" s="88"/>
    </row>
    <row r="7621" spans="11:12" ht="17.25" customHeight="1" x14ac:dyDescent="0.2">
      <c r="K7621" s="88"/>
      <c r="L7621" s="88"/>
    </row>
    <row r="7622" spans="11:12" ht="17.25" customHeight="1" x14ac:dyDescent="0.2">
      <c r="K7622" s="88"/>
      <c r="L7622" s="88"/>
    </row>
    <row r="7623" spans="11:12" ht="17.25" customHeight="1" x14ac:dyDescent="0.2">
      <c r="K7623" s="88"/>
      <c r="L7623" s="88"/>
    </row>
    <row r="7624" spans="11:12" ht="17.25" customHeight="1" x14ac:dyDescent="0.2">
      <c r="K7624" s="88"/>
      <c r="L7624" s="88"/>
    </row>
    <row r="7625" spans="11:12" ht="17.25" customHeight="1" x14ac:dyDescent="0.2">
      <c r="K7625" s="88"/>
      <c r="L7625" s="88"/>
    </row>
    <row r="7626" spans="11:12" ht="17.25" customHeight="1" x14ac:dyDescent="0.2">
      <c r="K7626" s="88"/>
      <c r="L7626" s="88"/>
    </row>
    <row r="7627" spans="11:12" ht="17.25" customHeight="1" x14ac:dyDescent="0.2">
      <c r="K7627" s="88"/>
      <c r="L7627" s="88"/>
    </row>
    <row r="7628" spans="11:12" ht="17.25" customHeight="1" x14ac:dyDescent="0.2">
      <c r="K7628" s="88"/>
      <c r="L7628" s="88"/>
    </row>
    <row r="7629" spans="11:12" ht="17.25" customHeight="1" x14ac:dyDescent="0.2">
      <c r="K7629" s="88"/>
      <c r="L7629" s="88"/>
    </row>
    <row r="7630" spans="11:12" ht="17.25" customHeight="1" x14ac:dyDescent="0.2">
      <c r="K7630" s="88"/>
      <c r="L7630" s="88"/>
    </row>
    <row r="7631" spans="11:12" ht="17.25" customHeight="1" x14ac:dyDescent="0.2">
      <c r="K7631" s="88"/>
      <c r="L7631" s="88"/>
    </row>
    <row r="7632" spans="11:12" ht="17.25" customHeight="1" x14ac:dyDescent="0.2">
      <c r="K7632" s="88"/>
      <c r="L7632" s="88"/>
    </row>
    <row r="7633" spans="11:12" ht="17.25" customHeight="1" x14ac:dyDescent="0.2">
      <c r="K7633" s="88"/>
      <c r="L7633" s="88"/>
    </row>
    <row r="7634" spans="11:12" ht="17.25" customHeight="1" x14ac:dyDescent="0.2">
      <c r="K7634" s="88"/>
      <c r="L7634" s="88"/>
    </row>
    <row r="7635" spans="11:12" ht="17.25" customHeight="1" x14ac:dyDescent="0.2">
      <c r="K7635" s="88"/>
      <c r="L7635" s="88"/>
    </row>
    <row r="7636" spans="11:12" ht="17.25" customHeight="1" x14ac:dyDescent="0.2">
      <c r="K7636" s="88"/>
      <c r="L7636" s="88"/>
    </row>
    <row r="7637" spans="11:12" ht="17.25" customHeight="1" x14ac:dyDescent="0.2">
      <c r="K7637" s="88"/>
      <c r="L7637" s="88"/>
    </row>
    <row r="7638" spans="11:12" ht="17.25" customHeight="1" x14ac:dyDescent="0.2">
      <c r="K7638" s="88"/>
      <c r="L7638" s="88"/>
    </row>
    <row r="7639" spans="11:12" ht="17.25" customHeight="1" x14ac:dyDescent="0.2">
      <c r="K7639" s="88"/>
      <c r="L7639" s="88"/>
    </row>
    <row r="7640" spans="11:12" ht="17.25" customHeight="1" x14ac:dyDescent="0.2">
      <c r="K7640" s="88"/>
      <c r="L7640" s="88"/>
    </row>
    <row r="7641" spans="11:12" ht="17.25" customHeight="1" x14ac:dyDescent="0.2">
      <c r="K7641" s="88"/>
      <c r="L7641" s="88"/>
    </row>
    <row r="7642" spans="11:12" ht="17.25" customHeight="1" x14ac:dyDescent="0.2">
      <c r="K7642" s="88"/>
      <c r="L7642" s="88"/>
    </row>
    <row r="7643" spans="11:12" ht="17.25" customHeight="1" x14ac:dyDescent="0.2">
      <c r="K7643" s="88"/>
      <c r="L7643" s="88"/>
    </row>
    <row r="7644" spans="11:12" ht="17.25" customHeight="1" x14ac:dyDescent="0.2">
      <c r="K7644" s="88"/>
      <c r="L7644" s="88"/>
    </row>
    <row r="7645" spans="11:12" ht="17.25" customHeight="1" x14ac:dyDescent="0.2">
      <c r="K7645" s="88"/>
      <c r="L7645" s="88"/>
    </row>
    <row r="7646" spans="11:12" ht="17.25" customHeight="1" x14ac:dyDescent="0.2">
      <c r="K7646" s="88"/>
      <c r="L7646" s="88"/>
    </row>
    <row r="7647" spans="11:12" ht="17.25" customHeight="1" x14ac:dyDescent="0.2">
      <c r="K7647" s="88"/>
      <c r="L7647" s="88"/>
    </row>
    <row r="7648" spans="11:12" ht="17.25" customHeight="1" x14ac:dyDescent="0.2">
      <c r="K7648" s="88"/>
      <c r="L7648" s="88"/>
    </row>
    <row r="7649" spans="11:12" ht="17.25" customHeight="1" x14ac:dyDescent="0.2">
      <c r="K7649" s="88"/>
      <c r="L7649" s="88"/>
    </row>
    <row r="7650" spans="11:12" ht="17.25" customHeight="1" x14ac:dyDescent="0.2">
      <c r="K7650" s="88"/>
      <c r="L7650" s="88"/>
    </row>
    <row r="7651" spans="11:12" ht="17.25" customHeight="1" x14ac:dyDescent="0.2">
      <c r="K7651" s="88"/>
      <c r="L7651" s="88"/>
    </row>
    <row r="7652" spans="11:12" ht="17.25" customHeight="1" x14ac:dyDescent="0.2">
      <c r="K7652" s="88"/>
      <c r="L7652" s="88"/>
    </row>
    <row r="7653" spans="11:12" ht="17.25" customHeight="1" x14ac:dyDescent="0.2">
      <c r="K7653" s="88"/>
      <c r="L7653" s="88"/>
    </row>
    <row r="7654" spans="11:12" ht="17.25" customHeight="1" x14ac:dyDescent="0.2">
      <c r="K7654" s="88"/>
      <c r="L7654" s="88"/>
    </row>
    <row r="7655" spans="11:12" ht="17.25" customHeight="1" x14ac:dyDescent="0.2">
      <c r="K7655" s="88"/>
      <c r="L7655" s="88"/>
    </row>
    <row r="7656" spans="11:12" ht="17.25" customHeight="1" x14ac:dyDescent="0.2">
      <c r="K7656" s="88"/>
      <c r="L7656" s="88"/>
    </row>
    <row r="7657" spans="11:12" ht="17.25" customHeight="1" x14ac:dyDescent="0.2">
      <c r="K7657" s="88"/>
      <c r="L7657" s="88"/>
    </row>
    <row r="7658" spans="11:12" ht="17.25" customHeight="1" x14ac:dyDescent="0.2">
      <c r="K7658" s="88"/>
      <c r="L7658" s="88"/>
    </row>
    <row r="7659" spans="11:12" ht="17.25" customHeight="1" x14ac:dyDescent="0.2">
      <c r="K7659" s="88"/>
      <c r="L7659" s="88"/>
    </row>
    <row r="7660" spans="11:12" ht="17.25" customHeight="1" x14ac:dyDescent="0.2">
      <c r="K7660" s="88"/>
      <c r="L7660" s="88"/>
    </row>
    <row r="7661" spans="11:12" ht="17.25" customHeight="1" x14ac:dyDescent="0.2">
      <c r="K7661" s="88"/>
      <c r="L7661" s="88"/>
    </row>
    <row r="7662" spans="11:12" ht="17.25" customHeight="1" x14ac:dyDescent="0.2">
      <c r="K7662" s="88"/>
      <c r="L7662" s="88"/>
    </row>
    <row r="7663" spans="11:12" ht="17.25" customHeight="1" x14ac:dyDescent="0.2">
      <c r="K7663" s="88"/>
      <c r="L7663" s="88"/>
    </row>
    <row r="7664" spans="11:12" ht="17.25" customHeight="1" x14ac:dyDescent="0.2">
      <c r="K7664" s="88"/>
      <c r="L7664" s="88"/>
    </row>
    <row r="7665" spans="11:12" ht="17.25" customHeight="1" x14ac:dyDescent="0.2">
      <c r="K7665" s="88"/>
      <c r="L7665" s="88"/>
    </row>
    <row r="7666" spans="11:12" ht="17.25" customHeight="1" x14ac:dyDescent="0.2">
      <c r="K7666" s="88"/>
      <c r="L7666" s="88"/>
    </row>
    <row r="7667" spans="11:12" ht="17.25" customHeight="1" x14ac:dyDescent="0.2">
      <c r="K7667" s="88"/>
      <c r="L7667" s="88"/>
    </row>
    <row r="7668" spans="11:12" ht="17.25" customHeight="1" x14ac:dyDescent="0.2">
      <c r="K7668" s="88"/>
      <c r="L7668" s="88"/>
    </row>
    <row r="7669" spans="11:12" ht="17.25" customHeight="1" x14ac:dyDescent="0.2">
      <c r="K7669" s="88"/>
      <c r="L7669" s="88"/>
    </row>
    <row r="7670" spans="11:12" ht="17.25" customHeight="1" x14ac:dyDescent="0.2">
      <c r="K7670" s="88"/>
      <c r="L7670" s="88"/>
    </row>
    <row r="7671" spans="11:12" ht="17.25" customHeight="1" x14ac:dyDescent="0.2">
      <c r="K7671" s="88"/>
      <c r="L7671" s="88"/>
    </row>
    <row r="7672" spans="11:12" ht="17.25" customHeight="1" x14ac:dyDescent="0.2">
      <c r="K7672" s="88"/>
      <c r="L7672" s="88"/>
    </row>
    <row r="7673" spans="11:12" ht="17.25" customHeight="1" x14ac:dyDescent="0.2">
      <c r="K7673" s="88"/>
      <c r="L7673" s="88"/>
    </row>
    <row r="7674" spans="11:12" ht="17.25" customHeight="1" x14ac:dyDescent="0.2">
      <c r="K7674" s="88"/>
      <c r="L7674" s="88"/>
    </row>
    <row r="7675" spans="11:12" ht="17.25" customHeight="1" x14ac:dyDescent="0.2">
      <c r="K7675" s="88"/>
      <c r="L7675" s="88"/>
    </row>
    <row r="7676" spans="11:12" ht="17.25" customHeight="1" x14ac:dyDescent="0.2">
      <c r="K7676" s="88"/>
      <c r="L7676" s="88"/>
    </row>
    <row r="7677" spans="11:12" ht="17.25" customHeight="1" x14ac:dyDescent="0.2">
      <c r="K7677" s="88"/>
      <c r="L7677" s="88"/>
    </row>
    <row r="7678" spans="11:12" ht="17.25" customHeight="1" x14ac:dyDescent="0.2">
      <c r="K7678" s="88"/>
      <c r="L7678" s="88"/>
    </row>
    <row r="7679" spans="11:12" ht="17.25" customHeight="1" x14ac:dyDescent="0.2">
      <c r="K7679" s="88"/>
      <c r="L7679" s="88"/>
    </row>
    <row r="7680" spans="11:12" ht="17.25" customHeight="1" x14ac:dyDescent="0.2">
      <c r="K7680" s="88"/>
      <c r="L7680" s="88"/>
    </row>
    <row r="7681" spans="11:12" ht="17.25" customHeight="1" x14ac:dyDescent="0.2">
      <c r="K7681" s="88"/>
      <c r="L7681" s="88"/>
    </row>
    <row r="7682" spans="11:12" ht="17.25" customHeight="1" x14ac:dyDescent="0.2">
      <c r="K7682" s="88"/>
      <c r="L7682" s="88"/>
    </row>
    <row r="7683" spans="11:12" ht="17.25" customHeight="1" x14ac:dyDescent="0.2">
      <c r="K7683" s="88"/>
      <c r="L7683" s="88"/>
    </row>
    <row r="7684" spans="11:12" ht="17.25" customHeight="1" x14ac:dyDescent="0.2">
      <c r="K7684" s="88"/>
      <c r="L7684" s="88"/>
    </row>
    <row r="7685" spans="11:12" ht="17.25" customHeight="1" x14ac:dyDescent="0.2">
      <c r="K7685" s="88"/>
      <c r="L7685" s="88"/>
    </row>
    <row r="7686" spans="11:12" ht="17.25" customHeight="1" x14ac:dyDescent="0.2">
      <c r="K7686" s="88"/>
      <c r="L7686" s="88"/>
    </row>
    <row r="7687" spans="11:12" ht="17.25" customHeight="1" x14ac:dyDescent="0.2">
      <c r="K7687" s="88"/>
      <c r="L7687" s="88"/>
    </row>
    <row r="7688" spans="11:12" ht="17.25" customHeight="1" x14ac:dyDescent="0.2">
      <c r="K7688" s="88"/>
      <c r="L7688" s="88"/>
    </row>
    <row r="7689" spans="11:12" ht="17.25" customHeight="1" x14ac:dyDescent="0.2">
      <c r="K7689" s="88"/>
      <c r="L7689" s="88"/>
    </row>
    <row r="7690" spans="11:12" ht="17.25" customHeight="1" x14ac:dyDescent="0.2">
      <c r="K7690" s="88"/>
      <c r="L7690" s="88"/>
    </row>
    <row r="7691" spans="11:12" ht="17.25" customHeight="1" x14ac:dyDescent="0.2">
      <c r="K7691" s="88"/>
      <c r="L7691" s="88"/>
    </row>
    <row r="7692" spans="11:12" ht="17.25" customHeight="1" x14ac:dyDescent="0.2">
      <c r="K7692" s="88"/>
      <c r="L7692" s="88"/>
    </row>
    <row r="7693" spans="11:12" ht="17.25" customHeight="1" x14ac:dyDescent="0.2">
      <c r="K7693" s="88"/>
      <c r="L7693" s="88"/>
    </row>
    <row r="7694" spans="11:12" ht="17.25" customHeight="1" x14ac:dyDescent="0.2">
      <c r="K7694" s="88"/>
      <c r="L7694" s="88"/>
    </row>
    <row r="7695" spans="11:12" ht="17.25" customHeight="1" x14ac:dyDescent="0.2">
      <c r="K7695" s="88"/>
      <c r="L7695" s="88"/>
    </row>
    <row r="7696" spans="11:12" ht="17.25" customHeight="1" x14ac:dyDescent="0.2">
      <c r="K7696" s="88"/>
      <c r="L7696" s="88"/>
    </row>
    <row r="7697" spans="11:12" ht="17.25" customHeight="1" x14ac:dyDescent="0.2">
      <c r="K7697" s="88"/>
      <c r="L7697" s="88"/>
    </row>
    <row r="7698" spans="11:12" ht="17.25" customHeight="1" x14ac:dyDescent="0.2">
      <c r="K7698" s="88"/>
      <c r="L7698" s="88"/>
    </row>
    <row r="7699" spans="11:12" ht="17.25" customHeight="1" x14ac:dyDescent="0.2">
      <c r="K7699" s="88"/>
      <c r="L7699" s="88"/>
    </row>
    <row r="7700" spans="11:12" ht="17.25" customHeight="1" x14ac:dyDescent="0.2">
      <c r="K7700" s="88"/>
      <c r="L7700" s="88"/>
    </row>
    <row r="7701" spans="11:12" ht="17.25" customHeight="1" x14ac:dyDescent="0.2">
      <c r="K7701" s="88"/>
      <c r="L7701" s="88"/>
    </row>
    <row r="7702" spans="11:12" ht="17.25" customHeight="1" x14ac:dyDescent="0.2">
      <c r="K7702" s="88"/>
      <c r="L7702" s="88"/>
    </row>
    <row r="7703" spans="11:12" ht="17.25" customHeight="1" x14ac:dyDescent="0.2">
      <c r="K7703" s="88"/>
      <c r="L7703" s="88"/>
    </row>
    <row r="7704" spans="11:12" ht="17.25" customHeight="1" x14ac:dyDescent="0.2">
      <c r="K7704" s="88"/>
      <c r="L7704" s="88"/>
    </row>
    <row r="7705" spans="11:12" ht="17.25" customHeight="1" x14ac:dyDescent="0.2">
      <c r="K7705" s="88"/>
      <c r="L7705" s="88"/>
    </row>
    <row r="7706" spans="11:12" ht="17.25" customHeight="1" x14ac:dyDescent="0.2">
      <c r="K7706" s="88"/>
      <c r="L7706" s="88"/>
    </row>
    <row r="7707" spans="11:12" ht="17.25" customHeight="1" x14ac:dyDescent="0.2">
      <c r="K7707" s="88"/>
      <c r="L7707" s="88"/>
    </row>
    <row r="7708" spans="11:12" ht="17.25" customHeight="1" x14ac:dyDescent="0.2">
      <c r="K7708" s="88"/>
      <c r="L7708" s="88"/>
    </row>
    <row r="7709" spans="11:12" ht="17.25" customHeight="1" x14ac:dyDescent="0.2">
      <c r="K7709" s="88"/>
      <c r="L7709" s="88"/>
    </row>
    <row r="7710" spans="11:12" ht="17.25" customHeight="1" x14ac:dyDescent="0.2">
      <c r="K7710" s="88"/>
      <c r="L7710" s="88"/>
    </row>
    <row r="7711" spans="11:12" ht="17.25" customHeight="1" x14ac:dyDescent="0.2">
      <c r="K7711" s="88"/>
      <c r="L7711" s="88"/>
    </row>
    <row r="7712" spans="11:12" ht="17.25" customHeight="1" x14ac:dyDescent="0.2">
      <c r="K7712" s="88"/>
      <c r="L7712" s="88"/>
    </row>
    <row r="7713" spans="11:12" ht="17.25" customHeight="1" x14ac:dyDescent="0.2">
      <c r="K7713" s="88"/>
      <c r="L7713" s="88"/>
    </row>
    <row r="7714" spans="11:12" ht="17.25" customHeight="1" x14ac:dyDescent="0.2">
      <c r="K7714" s="88"/>
      <c r="L7714" s="88"/>
    </row>
    <row r="7715" spans="11:12" ht="17.25" customHeight="1" x14ac:dyDescent="0.2">
      <c r="K7715" s="88"/>
      <c r="L7715" s="88"/>
    </row>
    <row r="7716" spans="11:12" ht="17.25" customHeight="1" x14ac:dyDescent="0.2">
      <c r="K7716" s="88"/>
      <c r="L7716" s="88"/>
    </row>
    <row r="7717" spans="11:12" ht="17.25" customHeight="1" x14ac:dyDescent="0.2">
      <c r="K7717" s="88"/>
      <c r="L7717" s="88"/>
    </row>
    <row r="7718" spans="11:12" ht="17.25" customHeight="1" x14ac:dyDescent="0.2">
      <c r="K7718" s="88"/>
      <c r="L7718" s="88"/>
    </row>
    <row r="7719" spans="11:12" ht="17.25" customHeight="1" x14ac:dyDescent="0.2">
      <c r="K7719" s="88"/>
      <c r="L7719" s="88"/>
    </row>
    <row r="7720" spans="11:12" ht="17.25" customHeight="1" x14ac:dyDescent="0.2">
      <c r="K7720" s="88"/>
      <c r="L7720" s="88"/>
    </row>
    <row r="7721" spans="11:12" ht="17.25" customHeight="1" x14ac:dyDescent="0.2">
      <c r="K7721" s="88"/>
      <c r="L7721" s="88"/>
    </row>
    <row r="7722" spans="11:12" ht="17.25" customHeight="1" x14ac:dyDescent="0.2">
      <c r="K7722" s="88"/>
      <c r="L7722" s="88"/>
    </row>
    <row r="7723" spans="11:12" ht="17.25" customHeight="1" x14ac:dyDescent="0.2">
      <c r="K7723" s="88"/>
      <c r="L7723" s="88"/>
    </row>
    <row r="7724" spans="11:12" ht="17.25" customHeight="1" x14ac:dyDescent="0.2">
      <c r="K7724" s="88"/>
      <c r="L7724" s="88"/>
    </row>
    <row r="7725" spans="11:12" ht="17.25" customHeight="1" x14ac:dyDescent="0.2">
      <c r="K7725" s="88"/>
      <c r="L7725" s="88"/>
    </row>
    <row r="7726" spans="11:12" ht="17.25" customHeight="1" x14ac:dyDescent="0.2">
      <c r="K7726" s="88"/>
      <c r="L7726" s="88"/>
    </row>
    <row r="7727" spans="11:12" ht="17.25" customHeight="1" x14ac:dyDescent="0.2">
      <c r="K7727" s="88"/>
      <c r="L7727" s="88"/>
    </row>
    <row r="7728" spans="11:12" ht="17.25" customHeight="1" x14ac:dyDescent="0.2">
      <c r="K7728" s="88"/>
      <c r="L7728" s="88"/>
    </row>
    <row r="7729" spans="11:12" ht="17.25" customHeight="1" x14ac:dyDescent="0.2">
      <c r="K7729" s="88"/>
      <c r="L7729" s="88"/>
    </row>
    <row r="7730" spans="11:12" ht="17.25" customHeight="1" x14ac:dyDescent="0.2">
      <c r="K7730" s="88"/>
      <c r="L7730" s="88"/>
    </row>
    <row r="7731" spans="11:12" ht="17.25" customHeight="1" x14ac:dyDescent="0.2">
      <c r="K7731" s="88"/>
      <c r="L7731" s="88"/>
    </row>
    <row r="7732" spans="11:12" ht="17.25" customHeight="1" x14ac:dyDescent="0.2">
      <c r="K7732" s="88"/>
      <c r="L7732" s="88"/>
    </row>
    <row r="7733" spans="11:12" ht="17.25" customHeight="1" x14ac:dyDescent="0.2">
      <c r="K7733" s="88"/>
      <c r="L7733" s="88"/>
    </row>
    <row r="7734" spans="11:12" ht="17.25" customHeight="1" x14ac:dyDescent="0.2">
      <c r="K7734" s="88"/>
      <c r="L7734" s="88"/>
    </row>
    <row r="7735" spans="11:12" ht="17.25" customHeight="1" x14ac:dyDescent="0.2">
      <c r="K7735" s="88"/>
      <c r="L7735" s="88"/>
    </row>
    <row r="7736" spans="11:12" ht="17.25" customHeight="1" x14ac:dyDescent="0.2">
      <c r="K7736" s="88"/>
      <c r="L7736" s="88"/>
    </row>
    <row r="7737" spans="11:12" ht="17.25" customHeight="1" x14ac:dyDescent="0.2">
      <c r="K7737" s="88"/>
      <c r="L7737" s="88"/>
    </row>
    <row r="7738" spans="11:12" ht="17.25" customHeight="1" x14ac:dyDescent="0.2">
      <c r="K7738" s="88"/>
      <c r="L7738" s="88"/>
    </row>
    <row r="7739" spans="11:12" ht="17.25" customHeight="1" x14ac:dyDescent="0.2">
      <c r="K7739" s="88"/>
      <c r="L7739" s="88"/>
    </row>
    <row r="7740" spans="11:12" ht="17.25" customHeight="1" x14ac:dyDescent="0.2">
      <c r="K7740" s="88"/>
      <c r="L7740" s="88"/>
    </row>
    <row r="7741" spans="11:12" ht="17.25" customHeight="1" x14ac:dyDescent="0.2">
      <c r="K7741" s="88"/>
      <c r="L7741" s="88"/>
    </row>
    <row r="7742" spans="11:12" ht="17.25" customHeight="1" x14ac:dyDescent="0.2">
      <c r="K7742" s="88"/>
      <c r="L7742" s="88"/>
    </row>
    <row r="7743" spans="11:12" ht="17.25" customHeight="1" x14ac:dyDescent="0.2">
      <c r="K7743" s="88"/>
      <c r="L7743" s="88"/>
    </row>
    <row r="7744" spans="11:12" ht="17.25" customHeight="1" x14ac:dyDescent="0.2">
      <c r="K7744" s="88"/>
      <c r="L7744" s="88"/>
    </row>
    <row r="7745" spans="11:12" ht="17.25" customHeight="1" x14ac:dyDescent="0.2">
      <c r="K7745" s="88"/>
      <c r="L7745" s="88"/>
    </row>
    <row r="7746" spans="11:12" ht="17.25" customHeight="1" x14ac:dyDescent="0.2">
      <c r="K7746" s="88"/>
      <c r="L7746" s="88"/>
    </row>
    <row r="7747" spans="11:12" ht="17.25" customHeight="1" x14ac:dyDescent="0.2">
      <c r="K7747" s="88"/>
      <c r="L7747" s="88"/>
    </row>
    <row r="7748" spans="11:12" ht="17.25" customHeight="1" x14ac:dyDescent="0.2">
      <c r="K7748" s="88"/>
      <c r="L7748" s="88"/>
    </row>
    <row r="7749" spans="11:12" ht="17.25" customHeight="1" x14ac:dyDescent="0.2">
      <c r="K7749" s="88"/>
      <c r="L7749" s="88"/>
    </row>
    <row r="7750" spans="11:12" ht="17.25" customHeight="1" x14ac:dyDescent="0.2">
      <c r="K7750" s="88"/>
      <c r="L7750" s="88"/>
    </row>
    <row r="7751" spans="11:12" ht="17.25" customHeight="1" x14ac:dyDescent="0.2">
      <c r="K7751" s="88"/>
      <c r="L7751" s="88"/>
    </row>
    <row r="7752" spans="11:12" ht="17.25" customHeight="1" x14ac:dyDescent="0.2">
      <c r="K7752" s="88"/>
      <c r="L7752" s="88"/>
    </row>
    <row r="7753" spans="11:12" ht="17.25" customHeight="1" x14ac:dyDescent="0.2">
      <c r="K7753" s="88"/>
      <c r="L7753" s="88"/>
    </row>
    <row r="7754" spans="11:12" ht="17.25" customHeight="1" x14ac:dyDescent="0.2">
      <c r="K7754" s="88"/>
      <c r="L7754" s="88"/>
    </row>
    <row r="7755" spans="11:12" ht="17.25" customHeight="1" x14ac:dyDescent="0.2">
      <c r="K7755" s="88"/>
      <c r="L7755" s="88"/>
    </row>
    <row r="7756" spans="11:12" ht="17.25" customHeight="1" x14ac:dyDescent="0.2">
      <c r="K7756" s="88"/>
      <c r="L7756" s="88"/>
    </row>
    <row r="7757" spans="11:12" ht="17.25" customHeight="1" x14ac:dyDescent="0.2">
      <c r="K7757" s="88"/>
      <c r="L7757" s="88"/>
    </row>
    <row r="7758" spans="11:12" ht="17.25" customHeight="1" x14ac:dyDescent="0.2">
      <c r="K7758" s="88"/>
      <c r="L7758" s="88"/>
    </row>
    <row r="7759" spans="11:12" ht="17.25" customHeight="1" x14ac:dyDescent="0.2">
      <c r="K7759" s="88"/>
      <c r="L7759" s="88"/>
    </row>
    <row r="7760" spans="11:12" ht="17.25" customHeight="1" x14ac:dyDescent="0.2">
      <c r="K7760" s="88"/>
      <c r="L7760" s="88"/>
    </row>
    <row r="7761" spans="11:12" ht="17.25" customHeight="1" x14ac:dyDescent="0.2">
      <c r="K7761" s="88"/>
      <c r="L7761" s="88"/>
    </row>
    <row r="7762" spans="11:12" ht="17.25" customHeight="1" x14ac:dyDescent="0.2">
      <c r="K7762" s="88"/>
      <c r="L7762" s="88"/>
    </row>
    <row r="7763" spans="11:12" ht="17.25" customHeight="1" x14ac:dyDescent="0.2">
      <c r="K7763" s="88"/>
      <c r="L7763" s="88"/>
    </row>
    <row r="7764" spans="11:12" ht="17.25" customHeight="1" x14ac:dyDescent="0.2">
      <c r="K7764" s="88"/>
      <c r="L7764" s="88"/>
    </row>
    <row r="7765" spans="11:12" ht="17.25" customHeight="1" x14ac:dyDescent="0.2">
      <c r="K7765" s="88"/>
      <c r="L7765" s="88"/>
    </row>
    <row r="7766" spans="11:12" ht="17.25" customHeight="1" x14ac:dyDescent="0.2">
      <c r="K7766" s="88"/>
      <c r="L7766" s="88"/>
    </row>
    <row r="7767" spans="11:12" ht="17.25" customHeight="1" x14ac:dyDescent="0.2">
      <c r="K7767" s="88"/>
      <c r="L7767" s="88"/>
    </row>
    <row r="7768" spans="11:12" ht="17.25" customHeight="1" x14ac:dyDescent="0.2">
      <c r="K7768" s="88"/>
      <c r="L7768" s="88"/>
    </row>
    <row r="7769" spans="11:12" ht="17.25" customHeight="1" x14ac:dyDescent="0.2">
      <c r="K7769" s="88"/>
      <c r="L7769" s="88"/>
    </row>
    <row r="7770" spans="11:12" ht="17.25" customHeight="1" x14ac:dyDescent="0.2">
      <c r="K7770" s="88"/>
      <c r="L7770" s="88"/>
    </row>
    <row r="7771" spans="11:12" ht="17.25" customHeight="1" x14ac:dyDescent="0.2">
      <c r="K7771" s="88"/>
      <c r="L7771" s="88"/>
    </row>
    <row r="7772" spans="11:12" ht="17.25" customHeight="1" x14ac:dyDescent="0.2">
      <c r="K7772" s="88"/>
      <c r="L7772" s="88"/>
    </row>
    <row r="7773" spans="11:12" ht="17.25" customHeight="1" x14ac:dyDescent="0.2">
      <c r="K7773" s="88"/>
      <c r="L7773" s="88"/>
    </row>
    <row r="7774" spans="11:12" ht="17.25" customHeight="1" x14ac:dyDescent="0.2">
      <c r="K7774" s="88"/>
      <c r="L7774" s="88"/>
    </row>
    <row r="7775" spans="11:12" ht="17.25" customHeight="1" x14ac:dyDescent="0.2">
      <c r="K7775" s="88"/>
      <c r="L7775" s="88"/>
    </row>
    <row r="7776" spans="11:12" ht="17.25" customHeight="1" x14ac:dyDescent="0.2">
      <c r="K7776" s="88"/>
      <c r="L7776" s="88"/>
    </row>
    <row r="7777" spans="11:12" ht="17.25" customHeight="1" x14ac:dyDescent="0.2">
      <c r="K7777" s="88"/>
      <c r="L7777" s="88"/>
    </row>
    <row r="7778" spans="11:12" ht="17.25" customHeight="1" x14ac:dyDescent="0.2">
      <c r="K7778" s="88"/>
      <c r="L7778" s="88"/>
    </row>
    <row r="7779" spans="11:12" ht="17.25" customHeight="1" x14ac:dyDescent="0.2">
      <c r="K7779" s="88"/>
      <c r="L7779" s="88"/>
    </row>
    <row r="7780" spans="11:12" ht="17.25" customHeight="1" x14ac:dyDescent="0.2">
      <c r="K7780" s="88"/>
      <c r="L7780" s="88"/>
    </row>
    <row r="7781" spans="11:12" ht="17.25" customHeight="1" x14ac:dyDescent="0.2">
      <c r="K7781" s="88"/>
      <c r="L7781" s="88"/>
    </row>
    <row r="7782" spans="11:12" ht="17.25" customHeight="1" x14ac:dyDescent="0.2">
      <c r="K7782" s="88"/>
      <c r="L7782" s="88"/>
    </row>
    <row r="7783" spans="11:12" ht="17.25" customHeight="1" x14ac:dyDescent="0.2">
      <c r="K7783" s="88"/>
      <c r="L7783" s="88"/>
    </row>
    <row r="7784" spans="11:12" ht="17.25" customHeight="1" x14ac:dyDescent="0.2">
      <c r="K7784" s="88"/>
      <c r="L7784" s="88"/>
    </row>
    <row r="7785" spans="11:12" ht="17.25" customHeight="1" x14ac:dyDescent="0.2">
      <c r="K7785" s="88"/>
      <c r="L7785" s="88"/>
    </row>
    <row r="7786" spans="11:12" ht="17.25" customHeight="1" x14ac:dyDescent="0.2">
      <c r="K7786" s="88"/>
      <c r="L7786" s="88"/>
    </row>
    <row r="7787" spans="11:12" ht="17.25" customHeight="1" x14ac:dyDescent="0.2">
      <c r="K7787" s="88"/>
      <c r="L7787" s="88"/>
    </row>
    <row r="7788" spans="11:12" ht="17.25" customHeight="1" x14ac:dyDescent="0.2">
      <c r="K7788" s="88"/>
      <c r="L7788" s="88"/>
    </row>
    <row r="7789" spans="11:12" ht="17.25" customHeight="1" x14ac:dyDescent="0.2">
      <c r="K7789" s="88"/>
      <c r="L7789" s="88"/>
    </row>
    <row r="7790" spans="11:12" ht="17.25" customHeight="1" x14ac:dyDescent="0.2">
      <c r="K7790" s="88"/>
      <c r="L7790" s="88"/>
    </row>
    <row r="7791" spans="11:12" ht="17.25" customHeight="1" x14ac:dyDescent="0.2">
      <c r="K7791" s="88"/>
      <c r="L7791" s="88"/>
    </row>
    <row r="7792" spans="11:12" ht="17.25" customHeight="1" x14ac:dyDescent="0.2">
      <c r="K7792" s="88"/>
      <c r="L7792" s="88"/>
    </row>
    <row r="7793" spans="11:12" ht="17.25" customHeight="1" x14ac:dyDescent="0.2">
      <c r="K7793" s="88"/>
      <c r="L7793" s="88"/>
    </row>
    <row r="7794" spans="11:12" ht="17.25" customHeight="1" x14ac:dyDescent="0.2">
      <c r="K7794" s="88"/>
      <c r="L7794" s="88"/>
    </row>
    <row r="7795" spans="11:12" ht="17.25" customHeight="1" x14ac:dyDescent="0.2">
      <c r="K7795" s="88"/>
      <c r="L7795" s="88"/>
    </row>
    <row r="7796" spans="11:12" ht="17.25" customHeight="1" x14ac:dyDescent="0.2">
      <c r="K7796" s="88"/>
      <c r="L7796" s="88"/>
    </row>
    <row r="7797" spans="11:12" ht="17.25" customHeight="1" x14ac:dyDescent="0.2">
      <c r="K7797" s="88"/>
      <c r="L7797" s="88"/>
    </row>
    <row r="7798" spans="11:12" ht="17.25" customHeight="1" x14ac:dyDescent="0.2">
      <c r="K7798" s="88"/>
      <c r="L7798" s="88"/>
    </row>
    <row r="7799" spans="11:12" ht="17.25" customHeight="1" x14ac:dyDescent="0.2">
      <c r="K7799" s="88"/>
      <c r="L7799" s="88"/>
    </row>
    <row r="7800" spans="11:12" ht="17.25" customHeight="1" x14ac:dyDescent="0.2">
      <c r="K7800" s="88"/>
      <c r="L7800" s="88"/>
    </row>
    <row r="7801" spans="11:12" ht="17.25" customHeight="1" x14ac:dyDescent="0.2">
      <c r="K7801" s="88"/>
      <c r="L7801" s="88"/>
    </row>
    <row r="7802" spans="11:12" ht="17.25" customHeight="1" x14ac:dyDescent="0.2">
      <c r="K7802" s="88"/>
      <c r="L7802" s="88"/>
    </row>
    <row r="7803" spans="11:12" ht="17.25" customHeight="1" x14ac:dyDescent="0.2">
      <c r="K7803" s="88"/>
      <c r="L7803" s="88"/>
    </row>
    <row r="7804" spans="11:12" ht="17.25" customHeight="1" x14ac:dyDescent="0.2">
      <c r="K7804" s="88"/>
      <c r="L7804" s="88"/>
    </row>
    <row r="7805" spans="11:12" ht="17.25" customHeight="1" x14ac:dyDescent="0.2">
      <c r="K7805" s="88"/>
      <c r="L7805" s="88"/>
    </row>
    <row r="7806" spans="11:12" ht="17.25" customHeight="1" x14ac:dyDescent="0.2">
      <c r="K7806" s="88"/>
      <c r="L7806" s="88"/>
    </row>
    <row r="7807" spans="11:12" ht="17.25" customHeight="1" x14ac:dyDescent="0.2">
      <c r="K7807" s="88"/>
      <c r="L7807" s="88"/>
    </row>
    <row r="7808" spans="11:12" ht="17.25" customHeight="1" x14ac:dyDescent="0.2">
      <c r="K7808" s="88"/>
      <c r="L7808" s="88"/>
    </row>
    <row r="7809" spans="11:12" ht="17.25" customHeight="1" x14ac:dyDescent="0.2">
      <c r="K7809" s="88"/>
      <c r="L7809" s="88"/>
    </row>
    <row r="7810" spans="11:12" ht="17.25" customHeight="1" x14ac:dyDescent="0.2">
      <c r="K7810" s="88"/>
      <c r="L7810" s="88"/>
    </row>
    <row r="7811" spans="11:12" ht="17.25" customHeight="1" x14ac:dyDescent="0.2">
      <c r="K7811" s="88"/>
      <c r="L7811" s="88"/>
    </row>
    <row r="7812" spans="11:12" ht="17.25" customHeight="1" x14ac:dyDescent="0.2">
      <c r="K7812" s="88"/>
      <c r="L7812" s="88"/>
    </row>
    <row r="7813" spans="11:12" ht="17.25" customHeight="1" x14ac:dyDescent="0.2">
      <c r="K7813" s="88"/>
      <c r="L7813" s="88"/>
    </row>
    <row r="7814" spans="11:12" ht="17.25" customHeight="1" x14ac:dyDescent="0.2">
      <c r="K7814" s="88"/>
      <c r="L7814" s="88"/>
    </row>
    <row r="7815" spans="11:12" ht="17.25" customHeight="1" x14ac:dyDescent="0.2">
      <c r="K7815" s="88"/>
      <c r="L7815" s="88"/>
    </row>
    <row r="7816" spans="11:12" ht="17.25" customHeight="1" x14ac:dyDescent="0.2">
      <c r="K7816" s="88"/>
      <c r="L7816" s="88"/>
    </row>
    <row r="7817" spans="11:12" ht="17.25" customHeight="1" x14ac:dyDescent="0.2">
      <c r="K7817" s="88"/>
      <c r="L7817" s="88"/>
    </row>
    <row r="7818" spans="11:12" ht="17.25" customHeight="1" x14ac:dyDescent="0.2">
      <c r="K7818" s="88"/>
      <c r="L7818" s="88"/>
    </row>
    <row r="7819" spans="11:12" ht="17.25" customHeight="1" x14ac:dyDescent="0.2">
      <c r="K7819" s="88"/>
      <c r="L7819" s="88"/>
    </row>
    <row r="7820" spans="11:12" ht="17.25" customHeight="1" x14ac:dyDescent="0.2">
      <c r="K7820" s="88"/>
      <c r="L7820" s="88"/>
    </row>
    <row r="7821" spans="11:12" ht="17.25" customHeight="1" x14ac:dyDescent="0.2">
      <c r="K7821" s="88"/>
      <c r="L7821" s="88"/>
    </row>
    <row r="7822" spans="11:12" ht="17.25" customHeight="1" x14ac:dyDescent="0.2">
      <c r="K7822" s="88"/>
      <c r="L7822" s="88"/>
    </row>
    <row r="7823" spans="11:12" ht="17.25" customHeight="1" x14ac:dyDescent="0.2">
      <c r="K7823" s="88"/>
      <c r="L7823" s="88"/>
    </row>
    <row r="7824" spans="11:12" ht="17.25" customHeight="1" x14ac:dyDescent="0.2">
      <c r="K7824" s="88"/>
      <c r="L7824" s="88"/>
    </row>
    <row r="7825" spans="11:12" ht="17.25" customHeight="1" x14ac:dyDescent="0.2">
      <c r="K7825" s="88"/>
      <c r="L7825" s="88"/>
    </row>
    <row r="7826" spans="11:12" ht="17.25" customHeight="1" x14ac:dyDescent="0.2">
      <c r="K7826" s="88"/>
      <c r="L7826" s="88"/>
    </row>
    <row r="7827" spans="11:12" ht="17.25" customHeight="1" x14ac:dyDescent="0.2">
      <c r="K7827" s="88"/>
      <c r="L7827" s="88"/>
    </row>
    <row r="7828" spans="11:12" ht="17.25" customHeight="1" x14ac:dyDescent="0.2">
      <c r="K7828" s="88"/>
      <c r="L7828" s="88"/>
    </row>
    <row r="7829" spans="11:12" ht="17.25" customHeight="1" x14ac:dyDescent="0.2">
      <c r="K7829" s="88"/>
      <c r="L7829" s="88"/>
    </row>
    <row r="7830" spans="11:12" ht="17.25" customHeight="1" x14ac:dyDescent="0.2">
      <c r="K7830" s="88"/>
      <c r="L7830" s="88"/>
    </row>
    <row r="7831" spans="11:12" ht="17.25" customHeight="1" x14ac:dyDescent="0.2">
      <c r="K7831" s="88"/>
      <c r="L7831" s="88"/>
    </row>
    <row r="7832" spans="11:12" ht="17.25" customHeight="1" x14ac:dyDescent="0.2">
      <c r="K7832" s="88"/>
      <c r="L7832" s="88"/>
    </row>
    <row r="7833" spans="11:12" ht="17.25" customHeight="1" x14ac:dyDescent="0.2">
      <c r="K7833" s="88"/>
      <c r="L7833" s="88"/>
    </row>
    <row r="7834" spans="11:12" ht="17.25" customHeight="1" x14ac:dyDescent="0.2">
      <c r="K7834" s="88"/>
      <c r="L7834" s="88"/>
    </row>
    <row r="7835" spans="11:12" ht="17.25" customHeight="1" x14ac:dyDescent="0.2">
      <c r="K7835" s="88"/>
      <c r="L7835" s="88"/>
    </row>
    <row r="7836" spans="11:12" ht="17.25" customHeight="1" x14ac:dyDescent="0.2">
      <c r="K7836" s="88"/>
      <c r="L7836" s="88"/>
    </row>
    <row r="7837" spans="11:12" ht="17.25" customHeight="1" x14ac:dyDescent="0.2">
      <c r="K7837" s="88"/>
      <c r="L7837" s="88"/>
    </row>
    <row r="7838" spans="11:12" ht="17.25" customHeight="1" x14ac:dyDescent="0.2">
      <c r="K7838" s="88"/>
      <c r="L7838" s="88"/>
    </row>
    <row r="7839" spans="11:12" ht="17.25" customHeight="1" x14ac:dyDescent="0.2">
      <c r="K7839" s="88"/>
      <c r="L7839" s="88"/>
    </row>
    <row r="7840" spans="11:12" ht="17.25" customHeight="1" x14ac:dyDescent="0.2">
      <c r="K7840" s="88"/>
      <c r="L7840" s="88"/>
    </row>
    <row r="7841" spans="11:12" ht="17.25" customHeight="1" x14ac:dyDescent="0.2">
      <c r="K7841" s="88"/>
      <c r="L7841" s="88"/>
    </row>
    <row r="7842" spans="11:12" ht="17.25" customHeight="1" x14ac:dyDescent="0.2">
      <c r="K7842" s="88"/>
      <c r="L7842" s="88"/>
    </row>
    <row r="7843" spans="11:12" ht="17.25" customHeight="1" x14ac:dyDescent="0.2">
      <c r="K7843" s="88"/>
      <c r="L7843" s="88"/>
    </row>
    <row r="7844" spans="11:12" ht="17.25" customHeight="1" x14ac:dyDescent="0.2">
      <c r="K7844" s="88"/>
      <c r="L7844" s="88"/>
    </row>
    <row r="7845" spans="11:12" ht="17.25" customHeight="1" x14ac:dyDescent="0.2">
      <c r="K7845" s="88"/>
      <c r="L7845" s="88"/>
    </row>
    <row r="7846" spans="11:12" ht="17.25" customHeight="1" x14ac:dyDescent="0.2">
      <c r="K7846" s="88"/>
      <c r="L7846" s="88"/>
    </row>
    <row r="7847" spans="11:12" ht="17.25" customHeight="1" x14ac:dyDescent="0.2">
      <c r="K7847" s="88"/>
      <c r="L7847" s="88"/>
    </row>
    <row r="7848" spans="11:12" ht="17.25" customHeight="1" x14ac:dyDescent="0.2">
      <c r="K7848" s="88"/>
      <c r="L7848" s="88"/>
    </row>
    <row r="7849" spans="11:12" ht="17.25" customHeight="1" x14ac:dyDescent="0.2">
      <c r="K7849" s="88"/>
      <c r="L7849" s="88"/>
    </row>
    <row r="7850" spans="11:12" ht="17.25" customHeight="1" x14ac:dyDescent="0.2">
      <c r="K7850" s="88"/>
      <c r="L7850" s="88"/>
    </row>
    <row r="7851" spans="11:12" ht="17.25" customHeight="1" x14ac:dyDescent="0.2">
      <c r="K7851" s="88"/>
      <c r="L7851" s="88"/>
    </row>
    <row r="7852" spans="11:12" ht="17.25" customHeight="1" x14ac:dyDescent="0.2">
      <c r="K7852" s="88"/>
      <c r="L7852" s="88"/>
    </row>
    <row r="7853" spans="11:12" ht="17.25" customHeight="1" x14ac:dyDescent="0.2">
      <c r="K7853" s="88"/>
      <c r="L7853" s="88"/>
    </row>
    <row r="7854" spans="11:12" ht="17.25" customHeight="1" x14ac:dyDescent="0.2">
      <c r="K7854" s="88"/>
      <c r="L7854" s="88"/>
    </row>
    <row r="7855" spans="11:12" ht="17.25" customHeight="1" x14ac:dyDescent="0.2">
      <c r="K7855" s="88"/>
      <c r="L7855" s="88"/>
    </row>
    <row r="7856" spans="11:12" ht="17.25" customHeight="1" x14ac:dyDescent="0.2">
      <c r="K7856" s="88"/>
      <c r="L7856" s="88"/>
    </row>
    <row r="7857" spans="11:12" ht="17.25" customHeight="1" x14ac:dyDescent="0.2">
      <c r="K7857" s="88"/>
      <c r="L7857" s="88"/>
    </row>
    <row r="7858" spans="11:12" ht="17.25" customHeight="1" x14ac:dyDescent="0.2">
      <c r="K7858" s="88"/>
      <c r="L7858" s="88"/>
    </row>
    <row r="7859" spans="11:12" ht="17.25" customHeight="1" x14ac:dyDescent="0.2">
      <c r="K7859" s="88"/>
      <c r="L7859" s="88"/>
    </row>
    <row r="7860" spans="11:12" ht="17.25" customHeight="1" x14ac:dyDescent="0.2">
      <c r="K7860" s="88"/>
      <c r="L7860" s="88"/>
    </row>
    <row r="7861" spans="11:12" ht="17.25" customHeight="1" x14ac:dyDescent="0.2">
      <c r="K7861" s="88"/>
      <c r="L7861" s="88"/>
    </row>
    <row r="7862" spans="11:12" ht="17.25" customHeight="1" x14ac:dyDescent="0.2">
      <c r="K7862" s="88"/>
      <c r="L7862" s="88"/>
    </row>
    <row r="7863" spans="11:12" ht="17.25" customHeight="1" x14ac:dyDescent="0.2">
      <c r="K7863" s="88"/>
      <c r="L7863" s="88"/>
    </row>
    <row r="7864" spans="11:12" ht="17.25" customHeight="1" x14ac:dyDescent="0.2">
      <c r="K7864" s="88"/>
      <c r="L7864" s="88"/>
    </row>
    <row r="7865" spans="11:12" ht="17.25" customHeight="1" x14ac:dyDescent="0.2">
      <c r="K7865" s="88"/>
      <c r="L7865" s="88"/>
    </row>
    <row r="7866" spans="11:12" ht="17.25" customHeight="1" x14ac:dyDescent="0.2">
      <c r="K7866" s="88"/>
      <c r="L7866" s="88"/>
    </row>
    <row r="7867" spans="11:12" ht="17.25" customHeight="1" x14ac:dyDescent="0.2">
      <c r="K7867" s="88"/>
      <c r="L7867" s="88"/>
    </row>
    <row r="7868" spans="11:12" ht="17.25" customHeight="1" x14ac:dyDescent="0.2">
      <c r="K7868" s="88"/>
      <c r="L7868" s="88"/>
    </row>
    <row r="7869" spans="11:12" ht="17.25" customHeight="1" x14ac:dyDescent="0.2">
      <c r="K7869" s="88"/>
      <c r="L7869" s="88"/>
    </row>
    <row r="7870" spans="11:12" ht="17.25" customHeight="1" x14ac:dyDescent="0.2">
      <c r="K7870" s="88"/>
      <c r="L7870" s="88"/>
    </row>
    <row r="7871" spans="11:12" ht="17.25" customHeight="1" x14ac:dyDescent="0.2">
      <c r="K7871" s="88"/>
      <c r="L7871" s="88"/>
    </row>
    <row r="7872" spans="11:12" ht="17.25" customHeight="1" x14ac:dyDescent="0.2">
      <c r="K7872" s="88"/>
      <c r="L7872" s="88"/>
    </row>
    <row r="7873" spans="11:12" ht="17.25" customHeight="1" x14ac:dyDescent="0.2">
      <c r="K7873" s="88"/>
      <c r="L7873" s="88"/>
    </row>
    <row r="7874" spans="11:12" ht="17.25" customHeight="1" x14ac:dyDescent="0.2">
      <c r="K7874" s="88"/>
      <c r="L7874" s="88"/>
    </row>
    <row r="7875" spans="11:12" ht="17.25" customHeight="1" x14ac:dyDescent="0.2">
      <c r="K7875" s="88"/>
      <c r="L7875" s="88"/>
    </row>
    <row r="7876" spans="11:12" ht="17.25" customHeight="1" x14ac:dyDescent="0.2">
      <c r="K7876" s="88"/>
      <c r="L7876" s="88"/>
    </row>
    <row r="7877" spans="11:12" ht="17.25" customHeight="1" x14ac:dyDescent="0.2">
      <c r="K7877" s="88"/>
      <c r="L7877" s="88"/>
    </row>
    <row r="7878" spans="11:12" ht="17.25" customHeight="1" x14ac:dyDescent="0.2">
      <c r="K7878" s="88"/>
      <c r="L7878" s="88"/>
    </row>
    <row r="7879" spans="11:12" ht="17.25" customHeight="1" x14ac:dyDescent="0.2">
      <c r="K7879" s="88"/>
      <c r="L7879" s="88"/>
    </row>
    <row r="7880" spans="11:12" ht="17.25" customHeight="1" x14ac:dyDescent="0.2">
      <c r="K7880" s="88"/>
      <c r="L7880" s="88"/>
    </row>
    <row r="7881" spans="11:12" ht="17.25" customHeight="1" x14ac:dyDescent="0.2">
      <c r="K7881" s="88"/>
      <c r="L7881" s="88"/>
    </row>
    <row r="7882" spans="11:12" ht="17.25" customHeight="1" x14ac:dyDescent="0.2">
      <c r="K7882" s="88"/>
      <c r="L7882" s="88"/>
    </row>
    <row r="7883" spans="11:12" ht="17.25" customHeight="1" x14ac:dyDescent="0.2">
      <c r="K7883" s="88"/>
      <c r="L7883" s="88"/>
    </row>
    <row r="7884" spans="11:12" ht="17.25" customHeight="1" x14ac:dyDescent="0.2">
      <c r="K7884" s="88"/>
      <c r="L7884" s="88"/>
    </row>
    <row r="7885" spans="11:12" ht="17.25" customHeight="1" x14ac:dyDescent="0.2">
      <c r="K7885" s="88"/>
      <c r="L7885" s="88"/>
    </row>
    <row r="7886" spans="11:12" ht="17.25" customHeight="1" x14ac:dyDescent="0.2">
      <c r="K7886" s="88"/>
      <c r="L7886" s="88"/>
    </row>
    <row r="7887" spans="11:12" ht="17.25" customHeight="1" x14ac:dyDescent="0.2">
      <c r="K7887" s="88"/>
      <c r="L7887" s="88"/>
    </row>
    <row r="7888" spans="11:12" ht="17.25" customHeight="1" x14ac:dyDescent="0.2">
      <c r="K7888" s="88"/>
      <c r="L7888" s="88"/>
    </row>
    <row r="7889" spans="11:12" ht="17.25" customHeight="1" x14ac:dyDescent="0.2">
      <c r="K7889" s="88"/>
      <c r="L7889" s="88"/>
    </row>
    <row r="7890" spans="11:12" ht="17.25" customHeight="1" x14ac:dyDescent="0.2">
      <c r="K7890" s="88"/>
      <c r="L7890" s="88"/>
    </row>
    <row r="7891" spans="11:12" ht="17.25" customHeight="1" x14ac:dyDescent="0.2">
      <c r="K7891" s="88"/>
      <c r="L7891" s="88"/>
    </row>
    <row r="7892" spans="11:12" ht="17.25" customHeight="1" x14ac:dyDescent="0.2">
      <c r="K7892" s="88"/>
      <c r="L7892" s="88"/>
    </row>
    <row r="7893" spans="11:12" ht="17.25" customHeight="1" x14ac:dyDescent="0.2">
      <c r="K7893" s="88"/>
      <c r="L7893" s="88"/>
    </row>
    <row r="7894" spans="11:12" ht="17.25" customHeight="1" x14ac:dyDescent="0.2">
      <c r="K7894" s="88"/>
      <c r="L7894" s="88"/>
    </row>
    <row r="7895" spans="11:12" ht="17.25" customHeight="1" x14ac:dyDescent="0.2">
      <c r="K7895" s="88"/>
      <c r="L7895" s="88"/>
    </row>
    <row r="7896" spans="11:12" ht="17.25" customHeight="1" x14ac:dyDescent="0.2">
      <c r="K7896" s="88"/>
      <c r="L7896" s="88"/>
    </row>
    <row r="7897" spans="11:12" ht="17.25" customHeight="1" x14ac:dyDescent="0.2">
      <c r="K7897" s="88"/>
      <c r="L7897" s="88"/>
    </row>
    <row r="7898" spans="11:12" ht="17.25" customHeight="1" x14ac:dyDescent="0.2">
      <c r="K7898" s="88"/>
      <c r="L7898" s="88"/>
    </row>
    <row r="7899" spans="11:12" ht="17.25" customHeight="1" x14ac:dyDescent="0.2">
      <c r="K7899" s="88"/>
      <c r="L7899" s="88"/>
    </row>
    <row r="7900" spans="11:12" ht="17.25" customHeight="1" x14ac:dyDescent="0.2">
      <c r="K7900" s="88"/>
      <c r="L7900" s="88"/>
    </row>
    <row r="7901" spans="11:12" ht="17.25" customHeight="1" x14ac:dyDescent="0.2">
      <c r="K7901" s="88"/>
      <c r="L7901" s="88"/>
    </row>
    <row r="7902" spans="11:12" ht="17.25" customHeight="1" x14ac:dyDescent="0.2">
      <c r="K7902" s="88"/>
      <c r="L7902" s="88"/>
    </row>
    <row r="7903" spans="11:12" ht="17.25" customHeight="1" x14ac:dyDescent="0.2">
      <c r="K7903" s="88"/>
      <c r="L7903" s="88"/>
    </row>
    <row r="7904" spans="11:12" ht="17.25" customHeight="1" x14ac:dyDescent="0.2">
      <c r="K7904" s="88"/>
      <c r="L7904" s="88"/>
    </row>
    <row r="7905" spans="11:12" ht="17.25" customHeight="1" x14ac:dyDescent="0.2">
      <c r="K7905" s="88"/>
      <c r="L7905" s="88"/>
    </row>
    <row r="7906" spans="11:12" ht="17.25" customHeight="1" x14ac:dyDescent="0.2">
      <c r="K7906" s="88"/>
      <c r="L7906" s="88"/>
    </row>
    <row r="7907" spans="11:12" ht="17.25" customHeight="1" x14ac:dyDescent="0.2">
      <c r="K7907" s="88"/>
      <c r="L7907" s="88"/>
    </row>
    <row r="7908" spans="11:12" ht="17.25" customHeight="1" x14ac:dyDescent="0.2">
      <c r="K7908" s="88"/>
      <c r="L7908" s="88"/>
    </row>
    <row r="7909" spans="11:12" ht="17.25" customHeight="1" x14ac:dyDescent="0.2">
      <c r="K7909" s="88"/>
      <c r="L7909" s="88"/>
    </row>
    <row r="7910" spans="11:12" ht="17.25" customHeight="1" x14ac:dyDescent="0.2">
      <c r="K7910" s="88"/>
      <c r="L7910" s="88"/>
    </row>
    <row r="7911" spans="11:12" ht="17.25" customHeight="1" x14ac:dyDescent="0.2">
      <c r="K7911" s="88"/>
      <c r="L7911" s="88"/>
    </row>
    <row r="7912" spans="11:12" ht="17.25" customHeight="1" x14ac:dyDescent="0.2">
      <c r="K7912" s="88"/>
      <c r="L7912" s="88"/>
    </row>
    <row r="7913" spans="11:12" ht="17.25" customHeight="1" x14ac:dyDescent="0.2">
      <c r="K7913" s="88"/>
      <c r="L7913" s="88"/>
    </row>
    <row r="7914" spans="11:12" ht="17.25" customHeight="1" x14ac:dyDescent="0.2">
      <c r="K7914" s="88"/>
      <c r="L7914" s="88"/>
    </row>
    <row r="7915" spans="11:12" ht="17.25" customHeight="1" x14ac:dyDescent="0.2">
      <c r="K7915" s="88"/>
      <c r="L7915" s="88"/>
    </row>
    <row r="7916" spans="11:12" ht="17.25" customHeight="1" x14ac:dyDescent="0.2">
      <c r="K7916" s="88"/>
      <c r="L7916" s="88"/>
    </row>
    <row r="7917" spans="11:12" ht="17.25" customHeight="1" x14ac:dyDescent="0.2">
      <c r="K7917" s="88"/>
      <c r="L7917" s="88"/>
    </row>
    <row r="7918" spans="11:12" ht="17.25" customHeight="1" x14ac:dyDescent="0.2">
      <c r="K7918" s="88"/>
      <c r="L7918" s="88"/>
    </row>
    <row r="7919" spans="11:12" ht="17.25" customHeight="1" x14ac:dyDescent="0.2">
      <c r="K7919" s="88"/>
      <c r="L7919" s="88"/>
    </row>
    <row r="7920" spans="11:12" ht="17.25" customHeight="1" x14ac:dyDescent="0.2">
      <c r="K7920" s="88"/>
      <c r="L7920" s="88"/>
    </row>
    <row r="7921" spans="11:12" ht="17.25" customHeight="1" x14ac:dyDescent="0.2">
      <c r="K7921" s="88"/>
      <c r="L7921" s="88"/>
    </row>
    <row r="7922" spans="11:12" ht="17.25" customHeight="1" x14ac:dyDescent="0.2">
      <c r="K7922" s="88"/>
      <c r="L7922" s="88"/>
    </row>
    <row r="7923" spans="11:12" ht="17.25" customHeight="1" x14ac:dyDescent="0.2">
      <c r="K7923" s="88"/>
      <c r="L7923" s="88"/>
    </row>
    <row r="7924" spans="11:12" ht="17.25" customHeight="1" x14ac:dyDescent="0.2">
      <c r="K7924" s="88"/>
      <c r="L7924" s="88"/>
    </row>
    <row r="7925" spans="11:12" ht="17.25" customHeight="1" x14ac:dyDescent="0.2">
      <c r="K7925" s="88"/>
      <c r="L7925" s="88"/>
    </row>
    <row r="7926" spans="11:12" ht="17.25" customHeight="1" x14ac:dyDescent="0.2">
      <c r="K7926" s="88"/>
      <c r="L7926" s="88"/>
    </row>
    <row r="7927" spans="11:12" ht="17.25" customHeight="1" x14ac:dyDescent="0.2">
      <c r="K7927" s="88"/>
      <c r="L7927" s="88"/>
    </row>
    <row r="7928" spans="11:12" ht="17.25" customHeight="1" x14ac:dyDescent="0.2">
      <c r="K7928" s="88"/>
      <c r="L7928" s="88"/>
    </row>
    <row r="7929" spans="11:12" ht="17.25" customHeight="1" x14ac:dyDescent="0.2">
      <c r="K7929" s="88"/>
      <c r="L7929" s="88"/>
    </row>
    <row r="7930" spans="11:12" ht="17.25" customHeight="1" x14ac:dyDescent="0.2">
      <c r="K7930" s="88"/>
      <c r="L7930" s="88"/>
    </row>
    <row r="7931" spans="11:12" ht="17.25" customHeight="1" x14ac:dyDescent="0.2">
      <c r="K7931" s="88"/>
      <c r="L7931" s="88"/>
    </row>
    <row r="7932" spans="11:12" ht="17.25" customHeight="1" x14ac:dyDescent="0.2">
      <c r="K7932" s="88"/>
      <c r="L7932" s="88"/>
    </row>
    <row r="7933" spans="11:12" ht="17.25" customHeight="1" x14ac:dyDescent="0.2">
      <c r="K7933" s="88"/>
      <c r="L7933" s="88"/>
    </row>
    <row r="7934" spans="11:12" ht="17.25" customHeight="1" x14ac:dyDescent="0.2">
      <c r="K7934" s="88"/>
      <c r="L7934" s="88"/>
    </row>
    <row r="7935" spans="11:12" ht="17.25" customHeight="1" x14ac:dyDescent="0.2">
      <c r="K7935" s="88"/>
      <c r="L7935" s="88"/>
    </row>
    <row r="7936" spans="11:12" ht="17.25" customHeight="1" x14ac:dyDescent="0.2">
      <c r="K7936" s="88"/>
      <c r="L7936" s="88"/>
    </row>
    <row r="7937" spans="11:12" ht="17.25" customHeight="1" x14ac:dyDescent="0.2">
      <c r="K7937" s="88"/>
      <c r="L7937" s="88"/>
    </row>
    <row r="7938" spans="11:12" ht="17.25" customHeight="1" x14ac:dyDescent="0.2">
      <c r="K7938" s="88"/>
      <c r="L7938" s="88"/>
    </row>
    <row r="7939" spans="11:12" ht="17.25" customHeight="1" x14ac:dyDescent="0.2">
      <c r="K7939" s="88"/>
      <c r="L7939" s="88"/>
    </row>
    <row r="7940" spans="11:12" ht="17.25" customHeight="1" x14ac:dyDescent="0.2">
      <c r="K7940" s="88"/>
      <c r="L7940" s="88"/>
    </row>
    <row r="7941" spans="11:12" ht="17.25" customHeight="1" x14ac:dyDescent="0.2">
      <c r="K7941" s="88"/>
      <c r="L7941" s="88"/>
    </row>
    <row r="7942" spans="11:12" ht="17.25" customHeight="1" x14ac:dyDescent="0.2">
      <c r="K7942" s="88"/>
      <c r="L7942" s="88"/>
    </row>
    <row r="7943" spans="11:12" ht="17.25" customHeight="1" x14ac:dyDescent="0.2">
      <c r="K7943" s="88"/>
      <c r="L7943" s="88"/>
    </row>
    <row r="7944" spans="11:12" ht="17.25" customHeight="1" x14ac:dyDescent="0.2">
      <c r="K7944" s="88"/>
      <c r="L7944" s="88"/>
    </row>
    <row r="7945" spans="11:12" ht="17.25" customHeight="1" x14ac:dyDescent="0.2">
      <c r="K7945" s="88"/>
      <c r="L7945" s="88"/>
    </row>
    <row r="7946" spans="11:12" ht="17.25" customHeight="1" x14ac:dyDescent="0.2">
      <c r="K7946" s="88"/>
      <c r="L7946" s="88"/>
    </row>
    <row r="7947" spans="11:12" ht="17.25" customHeight="1" x14ac:dyDescent="0.2">
      <c r="K7947" s="88"/>
      <c r="L7947" s="88"/>
    </row>
    <row r="7948" spans="11:12" ht="17.25" customHeight="1" x14ac:dyDescent="0.2">
      <c r="K7948" s="88"/>
      <c r="L7948" s="88"/>
    </row>
    <row r="7949" spans="11:12" ht="17.25" customHeight="1" x14ac:dyDescent="0.2">
      <c r="K7949" s="88"/>
      <c r="L7949" s="88"/>
    </row>
    <row r="7950" spans="11:12" ht="17.25" customHeight="1" x14ac:dyDescent="0.2">
      <c r="K7950" s="88"/>
      <c r="L7950" s="88"/>
    </row>
    <row r="7951" spans="11:12" ht="17.25" customHeight="1" x14ac:dyDescent="0.2">
      <c r="K7951" s="88"/>
      <c r="L7951" s="88"/>
    </row>
    <row r="7952" spans="11:12" ht="17.25" customHeight="1" x14ac:dyDescent="0.2">
      <c r="K7952" s="88"/>
      <c r="L7952" s="88"/>
    </row>
    <row r="7953" spans="11:12" ht="17.25" customHeight="1" x14ac:dyDescent="0.2">
      <c r="K7953" s="88"/>
      <c r="L7953" s="88"/>
    </row>
    <row r="7954" spans="11:12" ht="17.25" customHeight="1" x14ac:dyDescent="0.2">
      <c r="K7954" s="88"/>
      <c r="L7954" s="88"/>
    </row>
    <row r="7955" spans="11:12" ht="17.25" customHeight="1" x14ac:dyDescent="0.2">
      <c r="K7955" s="88"/>
      <c r="L7955" s="88"/>
    </row>
    <row r="7956" spans="11:12" ht="17.25" customHeight="1" x14ac:dyDescent="0.2">
      <c r="K7956" s="88"/>
      <c r="L7956" s="88"/>
    </row>
    <row r="7957" spans="11:12" ht="17.25" customHeight="1" x14ac:dyDescent="0.2">
      <c r="K7957" s="88"/>
      <c r="L7957" s="88"/>
    </row>
    <row r="7958" spans="11:12" ht="17.25" customHeight="1" x14ac:dyDescent="0.2">
      <c r="K7958" s="88"/>
      <c r="L7958" s="88"/>
    </row>
    <row r="7959" spans="11:12" ht="17.25" customHeight="1" x14ac:dyDescent="0.2">
      <c r="K7959" s="88"/>
      <c r="L7959" s="88"/>
    </row>
    <row r="7960" spans="11:12" ht="17.25" customHeight="1" x14ac:dyDescent="0.2">
      <c r="K7960" s="88"/>
      <c r="L7960" s="88"/>
    </row>
    <row r="7961" spans="11:12" ht="17.25" customHeight="1" x14ac:dyDescent="0.2">
      <c r="K7961" s="88"/>
      <c r="L7961" s="88"/>
    </row>
    <row r="7962" spans="11:12" ht="17.25" customHeight="1" x14ac:dyDescent="0.2">
      <c r="K7962" s="88"/>
      <c r="L7962" s="88"/>
    </row>
    <row r="7963" spans="11:12" ht="17.25" customHeight="1" x14ac:dyDescent="0.2">
      <c r="K7963" s="88"/>
      <c r="L7963" s="88"/>
    </row>
    <row r="7964" spans="11:12" ht="17.25" customHeight="1" x14ac:dyDescent="0.2">
      <c r="K7964" s="88"/>
      <c r="L7964" s="88"/>
    </row>
    <row r="7965" spans="11:12" ht="17.25" customHeight="1" x14ac:dyDescent="0.2">
      <c r="K7965" s="88"/>
      <c r="L7965" s="88"/>
    </row>
    <row r="7966" spans="11:12" ht="17.25" customHeight="1" x14ac:dyDescent="0.2">
      <c r="K7966" s="88"/>
      <c r="L7966" s="88"/>
    </row>
    <row r="7967" spans="11:12" ht="17.25" customHeight="1" x14ac:dyDescent="0.2">
      <c r="K7967" s="88"/>
      <c r="L7967" s="88"/>
    </row>
    <row r="7968" spans="11:12" ht="17.25" customHeight="1" x14ac:dyDescent="0.2">
      <c r="K7968" s="88"/>
      <c r="L7968" s="88"/>
    </row>
    <row r="7969" spans="11:12" ht="17.25" customHeight="1" x14ac:dyDescent="0.2">
      <c r="K7969" s="88"/>
      <c r="L7969" s="88"/>
    </row>
    <row r="7970" spans="11:12" ht="17.25" customHeight="1" x14ac:dyDescent="0.2">
      <c r="K7970" s="88"/>
      <c r="L7970" s="88"/>
    </row>
    <row r="7971" spans="11:12" ht="17.25" customHeight="1" x14ac:dyDescent="0.2">
      <c r="K7971" s="88"/>
      <c r="L7971" s="88"/>
    </row>
    <row r="7972" spans="11:12" ht="17.25" customHeight="1" x14ac:dyDescent="0.2">
      <c r="K7972" s="88"/>
      <c r="L7972" s="88"/>
    </row>
    <row r="7973" spans="11:12" ht="17.25" customHeight="1" x14ac:dyDescent="0.2">
      <c r="K7973" s="88"/>
      <c r="L7973" s="88"/>
    </row>
    <row r="7974" spans="11:12" ht="17.25" customHeight="1" x14ac:dyDescent="0.2">
      <c r="K7974" s="88"/>
      <c r="L7974" s="88"/>
    </row>
    <row r="7975" spans="11:12" ht="17.25" customHeight="1" x14ac:dyDescent="0.2">
      <c r="K7975" s="88"/>
      <c r="L7975" s="88"/>
    </row>
    <row r="7976" spans="11:12" ht="17.25" customHeight="1" x14ac:dyDescent="0.2">
      <c r="K7976" s="88"/>
      <c r="L7976" s="88"/>
    </row>
    <row r="7977" spans="11:12" ht="17.25" customHeight="1" x14ac:dyDescent="0.2">
      <c r="K7977" s="88"/>
      <c r="L7977" s="88"/>
    </row>
    <row r="7978" spans="11:12" ht="17.25" customHeight="1" x14ac:dyDescent="0.2">
      <c r="K7978" s="88"/>
      <c r="L7978" s="88"/>
    </row>
    <row r="7979" spans="11:12" ht="17.25" customHeight="1" x14ac:dyDescent="0.2">
      <c r="K7979" s="88"/>
      <c r="L7979" s="88"/>
    </row>
    <row r="7980" spans="11:12" ht="17.25" customHeight="1" x14ac:dyDescent="0.2">
      <c r="K7980" s="88"/>
      <c r="L7980" s="88"/>
    </row>
    <row r="7981" spans="11:12" ht="17.25" customHeight="1" x14ac:dyDescent="0.2">
      <c r="K7981" s="88"/>
      <c r="L7981" s="88"/>
    </row>
    <row r="7982" spans="11:12" ht="17.25" customHeight="1" x14ac:dyDescent="0.2">
      <c r="K7982" s="88"/>
      <c r="L7982" s="88"/>
    </row>
    <row r="7983" spans="11:12" ht="17.25" customHeight="1" x14ac:dyDescent="0.2">
      <c r="K7983" s="88"/>
      <c r="L7983" s="88"/>
    </row>
    <row r="7984" spans="11:12" ht="17.25" customHeight="1" x14ac:dyDescent="0.2">
      <c r="K7984" s="88"/>
      <c r="L7984" s="88"/>
    </row>
    <row r="7985" spans="11:12" ht="17.25" customHeight="1" x14ac:dyDescent="0.2">
      <c r="K7985" s="88"/>
      <c r="L7985" s="88"/>
    </row>
    <row r="7986" spans="11:12" ht="17.25" customHeight="1" x14ac:dyDescent="0.2">
      <c r="K7986" s="88"/>
      <c r="L7986" s="88"/>
    </row>
    <row r="7987" spans="11:12" ht="17.25" customHeight="1" x14ac:dyDescent="0.2">
      <c r="K7987" s="88"/>
      <c r="L7987" s="88"/>
    </row>
    <row r="7988" spans="11:12" ht="17.25" customHeight="1" x14ac:dyDescent="0.2">
      <c r="K7988" s="88"/>
      <c r="L7988" s="88"/>
    </row>
    <row r="7989" spans="11:12" ht="17.25" customHeight="1" x14ac:dyDescent="0.2">
      <c r="K7989" s="88"/>
      <c r="L7989" s="88"/>
    </row>
    <row r="7990" spans="11:12" ht="17.25" customHeight="1" x14ac:dyDescent="0.2">
      <c r="K7990" s="88"/>
      <c r="L7990" s="88"/>
    </row>
    <row r="7991" spans="11:12" ht="17.25" customHeight="1" x14ac:dyDescent="0.2">
      <c r="K7991" s="88"/>
      <c r="L7991" s="88"/>
    </row>
    <row r="7992" spans="11:12" ht="17.25" customHeight="1" x14ac:dyDescent="0.2">
      <c r="K7992" s="88"/>
      <c r="L7992" s="88"/>
    </row>
    <row r="7993" spans="11:12" ht="17.25" customHeight="1" x14ac:dyDescent="0.2">
      <c r="K7993" s="88"/>
      <c r="L7993" s="88"/>
    </row>
    <row r="7994" spans="11:12" ht="17.25" customHeight="1" x14ac:dyDescent="0.2">
      <c r="K7994" s="88"/>
      <c r="L7994" s="88"/>
    </row>
    <row r="7995" spans="11:12" ht="17.25" customHeight="1" x14ac:dyDescent="0.2">
      <c r="K7995" s="88"/>
      <c r="L7995" s="88"/>
    </row>
    <row r="7996" spans="11:12" ht="17.25" customHeight="1" x14ac:dyDescent="0.2">
      <c r="K7996" s="88"/>
      <c r="L7996" s="88"/>
    </row>
    <row r="7997" spans="11:12" ht="17.25" customHeight="1" x14ac:dyDescent="0.2">
      <c r="K7997" s="88"/>
      <c r="L7997" s="88"/>
    </row>
    <row r="7998" spans="11:12" ht="17.25" customHeight="1" x14ac:dyDescent="0.2">
      <c r="K7998" s="88"/>
      <c r="L7998" s="88"/>
    </row>
    <row r="7999" spans="11:12" ht="17.25" customHeight="1" x14ac:dyDescent="0.2">
      <c r="K7999" s="88"/>
      <c r="L7999" s="88"/>
    </row>
    <row r="8000" spans="11:12" ht="17.25" customHeight="1" x14ac:dyDescent="0.2">
      <c r="K8000" s="88"/>
      <c r="L8000" s="88"/>
    </row>
    <row r="8001" spans="11:12" ht="17.25" customHeight="1" x14ac:dyDescent="0.2">
      <c r="K8001" s="88"/>
      <c r="L8001" s="88"/>
    </row>
    <row r="8002" spans="11:12" ht="17.25" customHeight="1" x14ac:dyDescent="0.2">
      <c r="K8002" s="88"/>
      <c r="L8002" s="88"/>
    </row>
    <row r="8003" spans="11:12" ht="17.25" customHeight="1" x14ac:dyDescent="0.2">
      <c r="K8003" s="88"/>
      <c r="L8003" s="88"/>
    </row>
    <row r="8004" spans="11:12" ht="17.25" customHeight="1" x14ac:dyDescent="0.2">
      <c r="K8004" s="88"/>
      <c r="L8004" s="88"/>
    </row>
    <row r="8005" spans="11:12" ht="17.25" customHeight="1" x14ac:dyDescent="0.2">
      <c r="K8005" s="88"/>
      <c r="L8005" s="88"/>
    </row>
    <row r="8006" spans="11:12" ht="17.25" customHeight="1" x14ac:dyDescent="0.2">
      <c r="K8006" s="88"/>
      <c r="L8006" s="88"/>
    </row>
    <row r="8007" spans="11:12" ht="17.25" customHeight="1" x14ac:dyDescent="0.2">
      <c r="K8007" s="88"/>
      <c r="L8007" s="88"/>
    </row>
    <row r="8008" spans="11:12" ht="17.25" customHeight="1" x14ac:dyDescent="0.2">
      <c r="K8008" s="88"/>
      <c r="L8008" s="88"/>
    </row>
    <row r="8009" spans="11:12" ht="17.25" customHeight="1" x14ac:dyDescent="0.2">
      <c r="K8009" s="88"/>
      <c r="L8009" s="88"/>
    </row>
    <row r="8010" spans="11:12" ht="17.25" customHeight="1" x14ac:dyDescent="0.2">
      <c r="K8010" s="88"/>
      <c r="L8010" s="88"/>
    </row>
    <row r="8011" spans="11:12" ht="17.25" customHeight="1" x14ac:dyDescent="0.2">
      <c r="K8011" s="88"/>
      <c r="L8011" s="88"/>
    </row>
    <row r="8012" spans="11:12" ht="17.25" customHeight="1" x14ac:dyDescent="0.2">
      <c r="K8012" s="88"/>
      <c r="L8012" s="88"/>
    </row>
    <row r="8013" spans="11:12" ht="17.25" customHeight="1" x14ac:dyDescent="0.2">
      <c r="K8013" s="88"/>
      <c r="L8013" s="88"/>
    </row>
    <row r="8014" spans="11:12" ht="17.25" customHeight="1" x14ac:dyDescent="0.2">
      <c r="K8014" s="88"/>
      <c r="L8014" s="88"/>
    </row>
    <row r="8015" spans="11:12" ht="17.25" customHeight="1" x14ac:dyDescent="0.2">
      <c r="K8015" s="88"/>
      <c r="L8015" s="88"/>
    </row>
    <row r="8016" spans="11:12" ht="17.25" customHeight="1" x14ac:dyDescent="0.2">
      <c r="K8016" s="88"/>
      <c r="L8016" s="88"/>
    </row>
    <row r="8017" spans="11:12" ht="17.25" customHeight="1" x14ac:dyDescent="0.2">
      <c r="K8017" s="88"/>
      <c r="L8017" s="88"/>
    </row>
    <row r="8018" spans="11:12" ht="17.25" customHeight="1" x14ac:dyDescent="0.2">
      <c r="K8018" s="88"/>
      <c r="L8018" s="88"/>
    </row>
    <row r="8019" spans="11:12" ht="17.25" customHeight="1" x14ac:dyDescent="0.2">
      <c r="K8019" s="88"/>
      <c r="L8019" s="88"/>
    </row>
    <row r="8020" spans="11:12" ht="17.25" customHeight="1" x14ac:dyDescent="0.2">
      <c r="K8020" s="88"/>
      <c r="L8020" s="88"/>
    </row>
    <row r="8021" spans="11:12" ht="17.25" customHeight="1" x14ac:dyDescent="0.2">
      <c r="K8021" s="88"/>
      <c r="L8021" s="88"/>
    </row>
    <row r="8022" spans="11:12" ht="17.25" customHeight="1" x14ac:dyDescent="0.2">
      <c r="K8022" s="88"/>
      <c r="L8022" s="88"/>
    </row>
    <row r="8023" spans="11:12" ht="17.25" customHeight="1" x14ac:dyDescent="0.2">
      <c r="K8023" s="88"/>
      <c r="L8023" s="88"/>
    </row>
    <row r="8024" spans="11:12" ht="17.25" customHeight="1" x14ac:dyDescent="0.2">
      <c r="K8024" s="88"/>
      <c r="L8024" s="88"/>
    </row>
    <row r="8025" spans="11:12" ht="17.25" customHeight="1" x14ac:dyDescent="0.2">
      <c r="K8025" s="88"/>
      <c r="L8025" s="88"/>
    </row>
    <row r="8026" spans="11:12" ht="17.25" customHeight="1" x14ac:dyDescent="0.2">
      <c r="K8026" s="88"/>
      <c r="L8026" s="88"/>
    </row>
    <row r="8027" spans="11:12" ht="17.25" customHeight="1" x14ac:dyDescent="0.2">
      <c r="K8027" s="88"/>
      <c r="L8027" s="88"/>
    </row>
    <row r="8028" spans="11:12" ht="17.25" customHeight="1" x14ac:dyDescent="0.2">
      <c r="K8028" s="88"/>
      <c r="L8028" s="88"/>
    </row>
    <row r="8029" spans="11:12" ht="17.25" customHeight="1" x14ac:dyDescent="0.2">
      <c r="K8029" s="88"/>
      <c r="L8029" s="88"/>
    </row>
    <row r="8030" spans="11:12" ht="17.25" customHeight="1" x14ac:dyDescent="0.2">
      <c r="K8030" s="88"/>
      <c r="L8030" s="88"/>
    </row>
    <row r="8031" spans="11:12" ht="17.25" customHeight="1" x14ac:dyDescent="0.2">
      <c r="K8031" s="88"/>
      <c r="L8031" s="88"/>
    </row>
    <row r="8032" spans="11:12" ht="17.25" customHeight="1" x14ac:dyDescent="0.2">
      <c r="K8032" s="88"/>
      <c r="L8032" s="88"/>
    </row>
    <row r="8033" spans="11:12" ht="17.25" customHeight="1" x14ac:dyDescent="0.2">
      <c r="K8033" s="88"/>
      <c r="L8033" s="88"/>
    </row>
    <row r="8034" spans="11:12" ht="17.25" customHeight="1" x14ac:dyDescent="0.2">
      <c r="K8034" s="88"/>
      <c r="L8034" s="88"/>
    </row>
    <row r="8035" spans="11:12" ht="17.25" customHeight="1" x14ac:dyDescent="0.2">
      <c r="K8035" s="88"/>
      <c r="L8035" s="88"/>
    </row>
    <row r="8036" spans="11:12" ht="17.25" customHeight="1" x14ac:dyDescent="0.2">
      <c r="K8036" s="88"/>
      <c r="L8036" s="88"/>
    </row>
    <row r="8037" spans="11:12" ht="17.25" customHeight="1" x14ac:dyDescent="0.2">
      <c r="K8037" s="88"/>
      <c r="L8037" s="88"/>
    </row>
    <row r="8038" spans="11:12" ht="17.25" customHeight="1" x14ac:dyDescent="0.2">
      <c r="K8038" s="88"/>
      <c r="L8038" s="88"/>
    </row>
    <row r="8039" spans="11:12" ht="17.25" customHeight="1" x14ac:dyDescent="0.2">
      <c r="K8039" s="88"/>
      <c r="L8039" s="88"/>
    </row>
    <row r="8040" spans="11:12" ht="17.25" customHeight="1" x14ac:dyDescent="0.2">
      <c r="K8040" s="88"/>
      <c r="L8040" s="88"/>
    </row>
    <row r="8041" spans="11:12" ht="17.25" customHeight="1" x14ac:dyDescent="0.2">
      <c r="K8041" s="88"/>
      <c r="L8041" s="88"/>
    </row>
    <row r="8042" spans="11:12" ht="17.25" customHeight="1" x14ac:dyDescent="0.2">
      <c r="K8042" s="88"/>
      <c r="L8042" s="88"/>
    </row>
    <row r="8043" spans="11:12" ht="17.25" customHeight="1" x14ac:dyDescent="0.2">
      <c r="K8043" s="88"/>
      <c r="L8043" s="88"/>
    </row>
    <row r="8044" spans="11:12" ht="17.25" customHeight="1" x14ac:dyDescent="0.2">
      <c r="K8044" s="88"/>
      <c r="L8044" s="88"/>
    </row>
    <row r="8045" spans="11:12" ht="17.25" customHeight="1" x14ac:dyDescent="0.2">
      <c r="K8045" s="88"/>
      <c r="L8045" s="88"/>
    </row>
    <row r="8046" spans="11:12" ht="17.25" customHeight="1" x14ac:dyDescent="0.2">
      <c r="K8046" s="88"/>
      <c r="L8046" s="88"/>
    </row>
    <row r="8047" spans="11:12" ht="17.25" customHeight="1" x14ac:dyDescent="0.2">
      <c r="K8047" s="88"/>
      <c r="L8047" s="88"/>
    </row>
    <row r="8048" spans="11:12" ht="17.25" customHeight="1" x14ac:dyDescent="0.2">
      <c r="K8048" s="88"/>
      <c r="L8048" s="88"/>
    </row>
    <row r="8049" spans="11:12" ht="17.25" customHeight="1" x14ac:dyDescent="0.2">
      <c r="K8049" s="88"/>
      <c r="L8049" s="88"/>
    </row>
    <row r="8050" spans="11:12" ht="17.25" customHeight="1" x14ac:dyDescent="0.2">
      <c r="K8050" s="88"/>
      <c r="L8050" s="88"/>
    </row>
    <row r="8051" spans="11:12" ht="17.25" customHeight="1" x14ac:dyDescent="0.2">
      <c r="K8051" s="88"/>
      <c r="L8051" s="88"/>
    </row>
    <row r="8052" spans="11:12" ht="17.25" customHeight="1" x14ac:dyDescent="0.2">
      <c r="K8052" s="88"/>
      <c r="L8052" s="88"/>
    </row>
    <row r="8053" spans="11:12" ht="17.25" customHeight="1" x14ac:dyDescent="0.2">
      <c r="K8053" s="88"/>
      <c r="L8053" s="88"/>
    </row>
    <row r="8054" spans="11:12" ht="17.25" customHeight="1" x14ac:dyDescent="0.2">
      <c r="K8054" s="88"/>
      <c r="L8054" s="88"/>
    </row>
    <row r="8055" spans="11:12" ht="17.25" customHeight="1" x14ac:dyDescent="0.2">
      <c r="K8055" s="88"/>
      <c r="L8055" s="88"/>
    </row>
    <row r="8056" spans="11:12" ht="17.25" customHeight="1" x14ac:dyDescent="0.2">
      <c r="K8056" s="88"/>
      <c r="L8056" s="88"/>
    </row>
    <row r="8057" spans="11:12" ht="17.25" customHeight="1" x14ac:dyDescent="0.2">
      <c r="K8057" s="88"/>
      <c r="L8057" s="88"/>
    </row>
    <row r="8058" spans="11:12" ht="17.25" customHeight="1" x14ac:dyDescent="0.2">
      <c r="K8058" s="88"/>
      <c r="L8058" s="88"/>
    </row>
    <row r="8059" spans="11:12" ht="17.25" customHeight="1" x14ac:dyDescent="0.2">
      <c r="K8059" s="88"/>
      <c r="L8059" s="88"/>
    </row>
    <row r="8060" spans="11:12" ht="17.25" customHeight="1" x14ac:dyDescent="0.2">
      <c r="K8060" s="88"/>
      <c r="L8060" s="88"/>
    </row>
    <row r="8061" spans="11:12" ht="17.25" customHeight="1" x14ac:dyDescent="0.2">
      <c r="K8061" s="88"/>
      <c r="L8061" s="88"/>
    </row>
    <row r="8062" spans="11:12" ht="17.25" customHeight="1" x14ac:dyDescent="0.2">
      <c r="K8062" s="88"/>
      <c r="L8062" s="88"/>
    </row>
    <row r="8063" spans="11:12" ht="17.25" customHeight="1" x14ac:dyDescent="0.2">
      <c r="K8063" s="88"/>
      <c r="L8063" s="88"/>
    </row>
    <row r="8064" spans="11:12" ht="17.25" customHeight="1" x14ac:dyDescent="0.2">
      <c r="K8064" s="88"/>
      <c r="L8064" s="88"/>
    </row>
    <row r="8065" spans="11:12" ht="17.25" customHeight="1" x14ac:dyDescent="0.2">
      <c r="K8065" s="88"/>
      <c r="L8065" s="88"/>
    </row>
    <row r="8066" spans="11:12" ht="17.25" customHeight="1" x14ac:dyDescent="0.2">
      <c r="K8066" s="88"/>
      <c r="L8066" s="88"/>
    </row>
    <row r="8067" spans="11:12" ht="17.25" customHeight="1" x14ac:dyDescent="0.2">
      <c r="K8067" s="88"/>
      <c r="L8067" s="88"/>
    </row>
    <row r="8068" spans="11:12" ht="17.25" customHeight="1" x14ac:dyDescent="0.2">
      <c r="K8068" s="88"/>
      <c r="L8068" s="88"/>
    </row>
    <row r="8069" spans="11:12" ht="17.25" customHeight="1" x14ac:dyDescent="0.2">
      <c r="K8069" s="88"/>
      <c r="L8069" s="88"/>
    </row>
    <row r="8070" spans="11:12" ht="17.25" customHeight="1" x14ac:dyDescent="0.2">
      <c r="K8070" s="88"/>
      <c r="L8070" s="88"/>
    </row>
    <row r="8071" spans="11:12" ht="17.25" customHeight="1" x14ac:dyDescent="0.2">
      <c r="K8071" s="88"/>
      <c r="L8071" s="88"/>
    </row>
    <row r="8072" spans="11:12" ht="17.25" customHeight="1" x14ac:dyDescent="0.2">
      <c r="K8072" s="88"/>
      <c r="L8072" s="88"/>
    </row>
    <row r="8073" spans="11:12" ht="17.25" customHeight="1" x14ac:dyDescent="0.2">
      <c r="K8073" s="88"/>
      <c r="L8073" s="88"/>
    </row>
    <row r="8074" spans="11:12" ht="17.25" customHeight="1" x14ac:dyDescent="0.2">
      <c r="K8074" s="88"/>
      <c r="L8074" s="88"/>
    </row>
    <row r="8075" spans="11:12" ht="17.25" customHeight="1" x14ac:dyDescent="0.2">
      <c r="K8075" s="88"/>
      <c r="L8075" s="88"/>
    </row>
    <row r="8076" spans="11:12" ht="17.25" customHeight="1" x14ac:dyDescent="0.2">
      <c r="K8076" s="88"/>
      <c r="L8076" s="88"/>
    </row>
    <row r="8077" spans="11:12" ht="17.25" customHeight="1" x14ac:dyDescent="0.2">
      <c r="K8077" s="88"/>
      <c r="L8077" s="88"/>
    </row>
    <row r="8078" spans="11:12" ht="17.25" customHeight="1" x14ac:dyDescent="0.2">
      <c r="K8078" s="88"/>
      <c r="L8078" s="88"/>
    </row>
    <row r="8079" spans="11:12" ht="17.25" customHeight="1" x14ac:dyDescent="0.2">
      <c r="K8079" s="88"/>
      <c r="L8079" s="88"/>
    </row>
    <row r="8080" spans="11:12" ht="17.25" customHeight="1" x14ac:dyDescent="0.2">
      <c r="K8080" s="88"/>
      <c r="L8080" s="88"/>
    </row>
    <row r="8081" spans="11:12" ht="17.25" customHeight="1" x14ac:dyDescent="0.2">
      <c r="K8081" s="88"/>
      <c r="L8081" s="88"/>
    </row>
    <row r="8082" spans="11:12" ht="17.25" customHeight="1" x14ac:dyDescent="0.2">
      <c r="K8082" s="88"/>
      <c r="L8082" s="88"/>
    </row>
    <row r="8083" spans="11:12" ht="17.25" customHeight="1" x14ac:dyDescent="0.2">
      <c r="K8083" s="88"/>
      <c r="L8083" s="88"/>
    </row>
    <row r="8084" spans="11:12" ht="17.25" customHeight="1" x14ac:dyDescent="0.2">
      <c r="K8084" s="88"/>
      <c r="L8084" s="88"/>
    </row>
    <row r="8085" spans="11:12" ht="17.25" customHeight="1" x14ac:dyDescent="0.2">
      <c r="K8085" s="88"/>
      <c r="L8085" s="88"/>
    </row>
    <row r="8086" spans="11:12" ht="17.25" customHeight="1" x14ac:dyDescent="0.2">
      <c r="K8086" s="88"/>
      <c r="L8086" s="88"/>
    </row>
    <row r="8087" spans="11:12" ht="17.25" customHeight="1" x14ac:dyDescent="0.2">
      <c r="K8087" s="88"/>
      <c r="L8087" s="88"/>
    </row>
    <row r="8088" spans="11:12" ht="17.25" customHeight="1" x14ac:dyDescent="0.2">
      <c r="K8088" s="88"/>
      <c r="L8088" s="88"/>
    </row>
    <row r="8089" spans="11:12" ht="17.25" customHeight="1" x14ac:dyDescent="0.2">
      <c r="K8089" s="88"/>
      <c r="L8089" s="88"/>
    </row>
    <row r="8090" spans="11:12" ht="17.25" customHeight="1" x14ac:dyDescent="0.2">
      <c r="K8090" s="88"/>
      <c r="L8090" s="88"/>
    </row>
    <row r="8091" spans="11:12" ht="17.25" customHeight="1" x14ac:dyDescent="0.2">
      <c r="K8091" s="88"/>
      <c r="L8091" s="88"/>
    </row>
    <row r="8092" spans="11:12" ht="17.25" customHeight="1" x14ac:dyDescent="0.2">
      <c r="K8092" s="88"/>
      <c r="L8092" s="88"/>
    </row>
    <row r="8093" spans="11:12" ht="17.25" customHeight="1" x14ac:dyDescent="0.2">
      <c r="K8093" s="88"/>
      <c r="L8093" s="88"/>
    </row>
    <row r="8094" spans="11:12" ht="17.25" customHeight="1" x14ac:dyDescent="0.2">
      <c r="K8094" s="88"/>
      <c r="L8094" s="88"/>
    </row>
    <row r="8095" spans="11:12" ht="17.25" customHeight="1" x14ac:dyDescent="0.2">
      <c r="K8095" s="88"/>
      <c r="L8095" s="88"/>
    </row>
    <row r="8096" spans="11:12" ht="17.25" customHeight="1" x14ac:dyDescent="0.2">
      <c r="K8096" s="88"/>
      <c r="L8096" s="88"/>
    </row>
    <row r="8097" spans="11:12" ht="17.25" customHeight="1" x14ac:dyDescent="0.2">
      <c r="K8097" s="88"/>
      <c r="L8097" s="88"/>
    </row>
    <row r="8098" spans="11:12" ht="17.25" customHeight="1" x14ac:dyDescent="0.2">
      <c r="K8098" s="88"/>
      <c r="L8098" s="88"/>
    </row>
    <row r="8099" spans="11:12" ht="17.25" customHeight="1" x14ac:dyDescent="0.2">
      <c r="K8099" s="88"/>
      <c r="L8099" s="88"/>
    </row>
    <row r="8100" spans="11:12" ht="17.25" customHeight="1" x14ac:dyDescent="0.2">
      <c r="K8100" s="88"/>
      <c r="L8100" s="88"/>
    </row>
    <row r="8101" spans="11:12" ht="17.25" customHeight="1" x14ac:dyDescent="0.2">
      <c r="K8101" s="88"/>
      <c r="L8101" s="88"/>
    </row>
    <row r="8102" spans="11:12" ht="17.25" customHeight="1" x14ac:dyDescent="0.2">
      <c r="K8102" s="88"/>
      <c r="L8102" s="88"/>
    </row>
    <row r="8103" spans="11:12" ht="17.25" customHeight="1" x14ac:dyDescent="0.2">
      <c r="K8103" s="88"/>
      <c r="L8103" s="88"/>
    </row>
    <row r="8104" spans="11:12" ht="17.25" customHeight="1" x14ac:dyDescent="0.2">
      <c r="K8104" s="88"/>
      <c r="L8104" s="88"/>
    </row>
    <row r="8105" spans="11:12" ht="17.25" customHeight="1" x14ac:dyDescent="0.2">
      <c r="K8105" s="88"/>
      <c r="L8105" s="88"/>
    </row>
    <row r="8106" spans="11:12" ht="17.25" customHeight="1" x14ac:dyDescent="0.2">
      <c r="K8106" s="88"/>
      <c r="L8106" s="88"/>
    </row>
    <row r="8107" spans="11:12" ht="17.25" customHeight="1" x14ac:dyDescent="0.2">
      <c r="K8107" s="88"/>
      <c r="L8107" s="88"/>
    </row>
    <row r="8108" spans="11:12" ht="17.25" customHeight="1" x14ac:dyDescent="0.2">
      <c r="K8108" s="88"/>
      <c r="L8108" s="88"/>
    </row>
    <row r="8109" spans="11:12" ht="17.25" customHeight="1" x14ac:dyDescent="0.2">
      <c r="K8109" s="88"/>
      <c r="L8109" s="88"/>
    </row>
    <row r="8110" spans="11:12" ht="17.25" customHeight="1" x14ac:dyDescent="0.2">
      <c r="K8110" s="88"/>
      <c r="L8110" s="88"/>
    </row>
    <row r="8111" spans="11:12" ht="17.25" customHeight="1" x14ac:dyDescent="0.2">
      <c r="K8111" s="88"/>
      <c r="L8111" s="88"/>
    </row>
    <row r="8112" spans="11:12" ht="17.25" customHeight="1" x14ac:dyDescent="0.2">
      <c r="K8112" s="88"/>
      <c r="L8112" s="88"/>
    </row>
    <row r="8113" spans="11:12" ht="17.25" customHeight="1" x14ac:dyDescent="0.2">
      <c r="K8113" s="88"/>
      <c r="L8113" s="88"/>
    </row>
    <row r="8114" spans="11:12" ht="17.25" customHeight="1" x14ac:dyDescent="0.2">
      <c r="K8114" s="88"/>
      <c r="L8114" s="88"/>
    </row>
    <row r="8115" spans="11:12" ht="17.25" customHeight="1" x14ac:dyDescent="0.2">
      <c r="K8115" s="88"/>
      <c r="L8115" s="88"/>
    </row>
    <row r="8116" spans="11:12" ht="17.25" customHeight="1" x14ac:dyDescent="0.2">
      <c r="K8116" s="88"/>
      <c r="L8116" s="88"/>
    </row>
    <row r="8117" spans="11:12" ht="17.25" customHeight="1" x14ac:dyDescent="0.2">
      <c r="K8117" s="88"/>
      <c r="L8117" s="88"/>
    </row>
    <row r="8118" spans="11:12" ht="17.25" customHeight="1" x14ac:dyDescent="0.2">
      <c r="K8118" s="88"/>
      <c r="L8118" s="88"/>
    </row>
    <row r="8119" spans="11:12" ht="17.25" customHeight="1" x14ac:dyDescent="0.2">
      <c r="K8119" s="88"/>
      <c r="L8119" s="88"/>
    </row>
    <row r="8120" spans="11:12" ht="17.25" customHeight="1" x14ac:dyDescent="0.2">
      <c r="K8120" s="88"/>
      <c r="L8120" s="88"/>
    </row>
    <row r="8121" spans="11:12" ht="17.25" customHeight="1" x14ac:dyDescent="0.2">
      <c r="K8121" s="88"/>
      <c r="L8121" s="88"/>
    </row>
    <row r="8122" spans="11:12" ht="17.25" customHeight="1" x14ac:dyDescent="0.2">
      <c r="K8122" s="88"/>
      <c r="L8122" s="88"/>
    </row>
    <row r="8123" spans="11:12" ht="17.25" customHeight="1" x14ac:dyDescent="0.2">
      <c r="K8123" s="88"/>
      <c r="L8123" s="88"/>
    </row>
    <row r="8124" spans="11:12" ht="17.25" customHeight="1" x14ac:dyDescent="0.2">
      <c r="K8124" s="88"/>
      <c r="L8124" s="88"/>
    </row>
    <row r="8125" spans="11:12" ht="17.25" customHeight="1" x14ac:dyDescent="0.2">
      <c r="K8125" s="88"/>
      <c r="L8125" s="88"/>
    </row>
    <row r="8126" spans="11:12" ht="17.25" customHeight="1" x14ac:dyDescent="0.2">
      <c r="K8126" s="88"/>
      <c r="L8126" s="88"/>
    </row>
    <row r="8127" spans="11:12" ht="17.25" customHeight="1" x14ac:dyDescent="0.2">
      <c r="K8127" s="88"/>
      <c r="L8127" s="88"/>
    </row>
    <row r="8128" spans="11:12" ht="17.25" customHeight="1" x14ac:dyDescent="0.2">
      <c r="K8128" s="88"/>
      <c r="L8128" s="88"/>
    </row>
    <row r="8129" spans="11:12" ht="17.25" customHeight="1" x14ac:dyDescent="0.2">
      <c r="K8129" s="88"/>
      <c r="L8129" s="88"/>
    </row>
    <row r="8130" spans="11:12" ht="17.25" customHeight="1" x14ac:dyDescent="0.2">
      <c r="K8130" s="88"/>
      <c r="L8130" s="88"/>
    </row>
    <row r="8131" spans="11:12" ht="17.25" customHeight="1" x14ac:dyDescent="0.2">
      <c r="K8131" s="88"/>
      <c r="L8131" s="88"/>
    </row>
    <row r="8132" spans="11:12" ht="17.25" customHeight="1" x14ac:dyDescent="0.2">
      <c r="K8132" s="88"/>
      <c r="L8132" s="88"/>
    </row>
    <row r="8133" spans="11:12" ht="17.25" customHeight="1" x14ac:dyDescent="0.2">
      <c r="K8133" s="88"/>
      <c r="L8133" s="88"/>
    </row>
    <row r="8134" spans="11:12" ht="17.25" customHeight="1" x14ac:dyDescent="0.2">
      <c r="K8134" s="88"/>
      <c r="L8134" s="88"/>
    </row>
    <row r="8135" spans="11:12" ht="17.25" customHeight="1" x14ac:dyDescent="0.2">
      <c r="K8135" s="88"/>
      <c r="L8135" s="88"/>
    </row>
    <row r="8136" spans="11:12" ht="17.25" customHeight="1" x14ac:dyDescent="0.2">
      <c r="K8136" s="88"/>
      <c r="L8136" s="88"/>
    </row>
    <row r="8137" spans="11:12" ht="17.25" customHeight="1" x14ac:dyDescent="0.2">
      <c r="K8137" s="88"/>
      <c r="L8137" s="88"/>
    </row>
    <row r="8138" spans="11:12" ht="17.25" customHeight="1" x14ac:dyDescent="0.2">
      <c r="K8138" s="88"/>
      <c r="L8138" s="88"/>
    </row>
    <row r="8139" spans="11:12" ht="17.25" customHeight="1" x14ac:dyDescent="0.2">
      <c r="K8139" s="88"/>
      <c r="L8139" s="88"/>
    </row>
    <row r="8140" spans="11:12" ht="17.25" customHeight="1" x14ac:dyDescent="0.2">
      <c r="K8140" s="88"/>
      <c r="L8140" s="88"/>
    </row>
    <row r="8141" spans="11:12" ht="17.25" customHeight="1" x14ac:dyDescent="0.2">
      <c r="K8141" s="88"/>
      <c r="L8141" s="88"/>
    </row>
    <row r="8142" spans="11:12" ht="17.25" customHeight="1" x14ac:dyDescent="0.2">
      <c r="K8142" s="88"/>
      <c r="L8142" s="88"/>
    </row>
    <row r="8143" spans="11:12" ht="17.25" customHeight="1" x14ac:dyDescent="0.2">
      <c r="K8143" s="88"/>
      <c r="L8143" s="88"/>
    </row>
    <row r="8144" spans="11:12" ht="17.25" customHeight="1" x14ac:dyDescent="0.2">
      <c r="K8144" s="88"/>
      <c r="L8144" s="88"/>
    </row>
    <row r="8145" spans="11:12" ht="17.25" customHeight="1" x14ac:dyDescent="0.2">
      <c r="K8145" s="88"/>
      <c r="L8145" s="88"/>
    </row>
    <row r="8146" spans="11:12" ht="17.25" customHeight="1" x14ac:dyDescent="0.2">
      <c r="K8146" s="88"/>
      <c r="L8146" s="88"/>
    </row>
    <row r="8147" spans="11:12" ht="17.25" customHeight="1" x14ac:dyDescent="0.2">
      <c r="K8147" s="88"/>
      <c r="L8147" s="88"/>
    </row>
    <row r="8148" spans="11:12" ht="17.25" customHeight="1" x14ac:dyDescent="0.2">
      <c r="K8148" s="88"/>
      <c r="L8148" s="88"/>
    </row>
    <row r="8149" spans="11:12" ht="17.25" customHeight="1" x14ac:dyDescent="0.2">
      <c r="K8149" s="88"/>
      <c r="L8149" s="88"/>
    </row>
    <row r="8150" spans="11:12" ht="17.25" customHeight="1" x14ac:dyDescent="0.2">
      <c r="K8150" s="88"/>
      <c r="L8150" s="88"/>
    </row>
    <row r="8151" spans="11:12" ht="17.25" customHeight="1" x14ac:dyDescent="0.2">
      <c r="K8151" s="88"/>
      <c r="L8151" s="88"/>
    </row>
    <row r="8152" spans="11:12" ht="17.25" customHeight="1" x14ac:dyDescent="0.2">
      <c r="K8152" s="88"/>
      <c r="L8152" s="88"/>
    </row>
    <row r="8153" spans="11:12" ht="17.25" customHeight="1" x14ac:dyDescent="0.2">
      <c r="K8153" s="88"/>
      <c r="L8153" s="88"/>
    </row>
    <row r="8154" spans="11:12" ht="17.25" customHeight="1" x14ac:dyDescent="0.2">
      <c r="K8154" s="88"/>
      <c r="L8154" s="88"/>
    </row>
    <row r="8155" spans="11:12" ht="17.25" customHeight="1" x14ac:dyDescent="0.2">
      <c r="K8155" s="88"/>
      <c r="L8155" s="88"/>
    </row>
    <row r="8156" spans="11:12" ht="17.25" customHeight="1" x14ac:dyDescent="0.2">
      <c r="K8156" s="88"/>
      <c r="L8156" s="88"/>
    </row>
    <row r="8157" spans="11:12" ht="17.25" customHeight="1" x14ac:dyDescent="0.2">
      <c r="K8157" s="88"/>
      <c r="L8157" s="88"/>
    </row>
    <row r="8158" spans="11:12" ht="17.25" customHeight="1" x14ac:dyDescent="0.2">
      <c r="K8158" s="88"/>
      <c r="L8158" s="88"/>
    </row>
    <row r="8159" spans="11:12" ht="17.25" customHeight="1" x14ac:dyDescent="0.2">
      <c r="K8159" s="88"/>
      <c r="L8159" s="88"/>
    </row>
    <row r="8160" spans="11:12" ht="17.25" customHeight="1" x14ac:dyDescent="0.2">
      <c r="K8160" s="88"/>
      <c r="L8160" s="88"/>
    </row>
    <row r="8161" spans="11:12" ht="17.25" customHeight="1" x14ac:dyDescent="0.2">
      <c r="K8161" s="88"/>
      <c r="L8161" s="88"/>
    </row>
    <row r="8162" spans="11:12" ht="17.25" customHeight="1" x14ac:dyDescent="0.2">
      <c r="K8162" s="88"/>
      <c r="L8162" s="88"/>
    </row>
    <row r="8163" spans="11:12" ht="17.25" customHeight="1" x14ac:dyDescent="0.2">
      <c r="K8163" s="88"/>
      <c r="L8163" s="88"/>
    </row>
    <row r="8164" spans="11:12" ht="17.25" customHeight="1" x14ac:dyDescent="0.2">
      <c r="K8164" s="88"/>
      <c r="L8164" s="88"/>
    </row>
    <row r="8165" spans="11:12" ht="17.25" customHeight="1" x14ac:dyDescent="0.2">
      <c r="K8165" s="88"/>
      <c r="L8165" s="88"/>
    </row>
    <row r="8166" spans="11:12" ht="17.25" customHeight="1" x14ac:dyDescent="0.2">
      <c r="K8166" s="88"/>
      <c r="L8166" s="88"/>
    </row>
    <row r="8167" spans="11:12" ht="17.25" customHeight="1" x14ac:dyDescent="0.2">
      <c r="K8167" s="88"/>
      <c r="L8167" s="88"/>
    </row>
    <row r="8168" spans="11:12" ht="17.25" customHeight="1" x14ac:dyDescent="0.2">
      <c r="K8168" s="88"/>
      <c r="L8168" s="88"/>
    </row>
    <row r="8169" spans="11:12" ht="17.25" customHeight="1" x14ac:dyDescent="0.2">
      <c r="K8169" s="88"/>
      <c r="L8169" s="88"/>
    </row>
    <row r="8170" spans="11:12" ht="17.25" customHeight="1" x14ac:dyDescent="0.2">
      <c r="K8170" s="88"/>
      <c r="L8170" s="88"/>
    </row>
    <row r="8171" spans="11:12" ht="17.25" customHeight="1" x14ac:dyDescent="0.2">
      <c r="K8171" s="88"/>
      <c r="L8171" s="88"/>
    </row>
    <row r="8172" spans="11:12" ht="17.25" customHeight="1" x14ac:dyDescent="0.2">
      <c r="K8172" s="88"/>
      <c r="L8172" s="88"/>
    </row>
    <row r="8173" spans="11:12" ht="17.25" customHeight="1" x14ac:dyDescent="0.2">
      <c r="K8173" s="88"/>
      <c r="L8173" s="88"/>
    </row>
    <row r="8174" spans="11:12" ht="17.25" customHeight="1" x14ac:dyDescent="0.2">
      <c r="K8174" s="88"/>
      <c r="L8174" s="88"/>
    </row>
    <row r="8175" spans="11:12" ht="17.25" customHeight="1" x14ac:dyDescent="0.2">
      <c r="K8175" s="88"/>
      <c r="L8175" s="88"/>
    </row>
    <row r="8176" spans="11:12" ht="17.25" customHeight="1" x14ac:dyDescent="0.2">
      <c r="K8176" s="88"/>
      <c r="L8176" s="88"/>
    </row>
    <row r="8177" spans="11:12" ht="17.25" customHeight="1" x14ac:dyDescent="0.2">
      <c r="K8177" s="88"/>
      <c r="L8177" s="88"/>
    </row>
    <row r="8178" spans="11:12" ht="17.25" customHeight="1" x14ac:dyDescent="0.2">
      <c r="K8178" s="88"/>
      <c r="L8178" s="88"/>
    </row>
    <row r="8179" spans="11:12" ht="17.25" customHeight="1" x14ac:dyDescent="0.2">
      <c r="K8179" s="88"/>
      <c r="L8179" s="88"/>
    </row>
    <row r="8180" spans="11:12" ht="17.25" customHeight="1" x14ac:dyDescent="0.2">
      <c r="K8180" s="88"/>
      <c r="L8180" s="88"/>
    </row>
    <row r="8181" spans="11:12" ht="17.25" customHeight="1" x14ac:dyDescent="0.2">
      <c r="K8181" s="88"/>
      <c r="L8181" s="88"/>
    </row>
    <row r="8182" spans="11:12" ht="17.25" customHeight="1" x14ac:dyDescent="0.2">
      <c r="K8182" s="88"/>
      <c r="L8182" s="88"/>
    </row>
    <row r="8183" spans="11:12" ht="17.25" customHeight="1" x14ac:dyDescent="0.2">
      <c r="K8183" s="88"/>
      <c r="L8183" s="88"/>
    </row>
    <row r="8184" spans="11:12" ht="17.25" customHeight="1" x14ac:dyDescent="0.2">
      <c r="K8184" s="88"/>
      <c r="L8184" s="88"/>
    </row>
    <row r="8185" spans="11:12" ht="17.25" customHeight="1" x14ac:dyDescent="0.2">
      <c r="K8185" s="88"/>
      <c r="L8185" s="88"/>
    </row>
    <row r="8186" spans="11:12" ht="17.25" customHeight="1" x14ac:dyDescent="0.2">
      <c r="K8186" s="88"/>
      <c r="L8186" s="88"/>
    </row>
    <row r="8187" spans="11:12" ht="17.25" customHeight="1" x14ac:dyDescent="0.2">
      <c r="K8187" s="88"/>
      <c r="L8187" s="88"/>
    </row>
    <row r="8188" spans="11:12" ht="17.25" customHeight="1" x14ac:dyDescent="0.2">
      <c r="K8188" s="88"/>
      <c r="L8188" s="88"/>
    </row>
    <row r="8189" spans="11:12" ht="17.25" customHeight="1" x14ac:dyDescent="0.2">
      <c r="K8189" s="88"/>
      <c r="L8189" s="88"/>
    </row>
    <row r="8190" spans="11:12" ht="17.25" customHeight="1" x14ac:dyDescent="0.2">
      <c r="K8190" s="88"/>
      <c r="L8190" s="88"/>
    </row>
    <row r="8191" spans="11:12" ht="17.25" customHeight="1" x14ac:dyDescent="0.2">
      <c r="K8191" s="88"/>
      <c r="L8191" s="88"/>
    </row>
    <row r="8192" spans="11:12" ht="17.25" customHeight="1" x14ac:dyDescent="0.2">
      <c r="K8192" s="88"/>
      <c r="L8192" s="88"/>
    </row>
    <row r="8193" spans="11:12" ht="17.25" customHeight="1" x14ac:dyDescent="0.2">
      <c r="K8193" s="88"/>
      <c r="L8193" s="88"/>
    </row>
    <row r="8194" spans="11:12" ht="17.25" customHeight="1" x14ac:dyDescent="0.2">
      <c r="K8194" s="88"/>
      <c r="L8194" s="88"/>
    </row>
    <row r="8195" spans="11:12" ht="17.25" customHeight="1" x14ac:dyDescent="0.2">
      <c r="K8195" s="88"/>
      <c r="L8195" s="88"/>
    </row>
    <row r="8196" spans="11:12" ht="17.25" customHeight="1" x14ac:dyDescent="0.2">
      <c r="K8196" s="88"/>
      <c r="L8196" s="88"/>
    </row>
    <row r="8197" spans="11:12" ht="17.25" customHeight="1" x14ac:dyDescent="0.2">
      <c r="K8197" s="88"/>
      <c r="L8197" s="88"/>
    </row>
    <row r="8198" spans="11:12" ht="17.25" customHeight="1" x14ac:dyDescent="0.2">
      <c r="K8198" s="88"/>
      <c r="L8198" s="88"/>
    </row>
    <row r="8199" spans="11:12" ht="17.25" customHeight="1" x14ac:dyDescent="0.2">
      <c r="K8199" s="88"/>
      <c r="L8199" s="88"/>
    </row>
    <row r="8200" spans="11:12" ht="17.25" customHeight="1" x14ac:dyDescent="0.2">
      <c r="K8200" s="88"/>
      <c r="L8200" s="88"/>
    </row>
    <row r="8201" spans="11:12" ht="17.25" customHeight="1" x14ac:dyDescent="0.2">
      <c r="K8201" s="88"/>
      <c r="L8201" s="88"/>
    </row>
    <row r="8202" spans="11:12" ht="17.25" customHeight="1" x14ac:dyDescent="0.2">
      <c r="K8202" s="88"/>
      <c r="L8202" s="88"/>
    </row>
    <row r="8203" spans="11:12" ht="17.25" customHeight="1" x14ac:dyDescent="0.2">
      <c r="K8203" s="88"/>
      <c r="L8203" s="88"/>
    </row>
    <row r="8204" spans="11:12" ht="17.25" customHeight="1" x14ac:dyDescent="0.2">
      <c r="K8204" s="88"/>
      <c r="L8204" s="88"/>
    </row>
    <row r="8205" spans="11:12" ht="17.25" customHeight="1" x14ac:dyDescent="0.2">
      <c r="K8205" s="88"/>
      <c r="L8205" s="88"/>
    </row>
    <row r="8206" spans="11:12" ht="17.25" customHeight="1" x14ac:dyDescent="0.2">
      <c r="K8206" s="88"/>
      <c r="L8206" s="88"/>
    </row>
    <row r="8207" spans="11:12" ht="17.25" customHeight="1" x14ac:dyDescent="0.2">
      <c r="K8207" s="88"/>
      <c r="L8207" s="88"/>
    </row>
    <row r="8208" spans="11:12" ht="17.25" customHeight="1" x14ac:dyDescent="0.2">
      <c r="K8208" s="88"/>
      <c r="L8208" s="88"/>
    </row>
    <row r="8209" spans="11:12" ht="17.25" customHeight="1" x14ac:dyDescent="0.2">
      <c r="K8209" s="88"/>
      <c r="L8209" s="88"/>
    </row>
    <row r="8210" spans="11:12" ht="17.25" customHeight="1" x14ac:dyDescent="0.2">
      <c r="K8210" s="88"/>
      <c r="L8210" s="88"/>
    </row>
    <row r="8211" spans="11:12" ht="17.25" customHeight="1" x14ac:dyDescent="0.2">
      <c r="K8211" s="88"/>
      <c r="L8211" s="88"/>
    </row>
    <row r="8212" spans="11:12" ht="17.25" customHeight="1" x14ac:dyDescent="0.2">
      <c r="K8212" s="88"/>
      <c r="L8212" s="88"/>
    </row>
    <row r="8213" spans="11:12" ht="17.25" customHeight="1" x14ac:dyDescent="0.2">
      <c r="K8213" s="88"/>
      <c r="L8213" s="88"/>
    </row>
    <row r="8214" spans="11:12" ht="17.25" customHeight="1" x14ac:dyDescent="0.2">
      <c r="K8214" s="88"/>
      <c r="L8214" s="88"/>
    </row>
    <row r="8215" spans="11:12" ht="17.25" customHeight="1" x14ac:dyDescent="0.2">
      <c r="K8215" s="88"/>
      <c r="L8215" s="88"/>
    </row>
    <row r="8216" spans="11:12" ht="17.25" customHeight="1" x14ac:dyDescent="0.2">
      <c r="K8216" s="88"/>
      <c r="L8216" s="88"/>
    </row>
    <row r="8217" spans="11:12" ht="17.25" customHeight="1" x14ac:dyDescent="0.2">
      <c r="K8217" s="88"/>
      <c r="L8217" s="88"/>
    </row>
    <row r="8218" spans="11:12" ht="17.25" customHeight="1" x14ac:dyDescent="0.2">
      <c r="K8218" s="88"/>
      <c r="L8218" s="88"/>
    </row>
    <row r="8219" spans="11:12" ht="17.25" customHeight="1" x14ac:dyDescent="0.2">
      <c r="K8219" s="88"/>
      <c r="L8219" s="88"/>
    </row>
    <row r="8220" spans="11:12" ht="17.25" customHeight="1" x14ac:dyDescent="0.2">
      <c r="K8220" s="88"/>
      <c r="L8220" s="88"/>
    </row>
    <row r="8221" spans="11:12" ht="17.25" customHeight="1" x14ac:dyDescent="0.2">
      <c r="K8221" s="88"/>
      <c r="L8221" s="88"/>
    </row>
    <row r="8222" spans="11:12" ht="17.25" customHeight="1" x14ac:dyDescent="0.2">
      <c r="K8222" s="88"/>
      <c r="L8222" s="88"/>
    </row>
    <row r="8223" spans="11:12" ht="17.25" customHeight="1" x14ac:dyDescent="0.2">
      <c r="K8223" s="88"/>
      <c r="L8223" s="88"/>
    </row>
    <row r="8224" spans="11:12" ht="17.25" customHeight="1" x14ac:dyDescent="0.2">
      <c r="K8224" s="88"/>
      <c r="L8224" s="88"/>
    </row>
    <row r="8225" spans="11:12" ht="17.25" customHeight="1" x14ac:dyDescent="0.2">
      <c r="K8225" s="88"/>
      <c r="L8225" s="88"/>
    </row>
    <row r="8226" spans="11:12" ht="17.25" customHeight="1" x14ac:dyDescent="0.2">
      <c r="K8226" s="88"/>
      <c r="L8226" s="88"/>
    </row>
    <row r="8227" spans="11:12" ht="17.25" customHeight="1" x14ac:dyDescent="0.2">
      <c r="K8227" s="88"/>
      <c r="L8227" s="88"/>
    </row>
    <row r="8228" spans="11:12" ht="17.25" customHeight="1" x14ac:dyDescent="0.2">
      <c r="K8228" s="88"/>
      <c r="L8228" s="88"/>
    </row>
    <row r="8229" spans="11:12" ht="17.25" customHeight="1" x14ac:dyDescent="0.2">
      <c r="K8229" s="88"/>
      <c r="L8229" s="88"/>
    </row>
    <row r="8230" spans="11:12" ht="17.25" customHeight="1" x14ac:dyDescent="0.2">
      <c r="K8230" s="88"/>
      <c r="L8230" s="88"/>
    </row>
    <row r="8231" spans="11:12" ht="17.25" customHeight="1" x14ac:dyDescent="0.2">
      <c r="K8231" s="88"/>
      <c r="L8231" s="88"/>
    </row>
    <row r="8232" spans="11:12" ht="17.25" customHeight="1" x14ac:dyDescent="0.2">
      <c r="K8232" s="88"/>
      <c r="L8232" s="88"/>
    </row>
    <row r="8233" spans="11:12" ht="17.25" customHeight="1" x14ac:dyDescent="0.2">
      <c r="K8233" s="88"/>
      <c r="L8233" s="88"/>
    </row>
    <row r="8234" spans="11:12" ht="17.25" customHeight="1" x14ac:dyDescent="0.2">
      <c r="K8234" s="88"/>
      <c r="L8234" s="88"/>
    </row>
    <row r="8235" spans="11:12" ht="17.25" customHeight="1" x14ac:dyDescent="0.2">
      <c r="K8235" s="88"/>
      <c r="L8235" s="88"/>
    </row>
    <row r="8236" spans="11:12" ht="17.25" customHeight="1" x14ac:dyDescent="0.2">
      <c r="K8236" s="88"/>
      <c r="L8236" s="88"/>
    </row>
    <row r="8237" spans="11:12" ht="17.25" customHeight="1" x14ac:dyDescent="0.2">
      <c r="K8237" s="88"/>
      <c r="L8237" s="88"/>
    </row>
    <row r="8238" spans="11:12" ht="17.25" customHeight="1" x14ac:dyDescent="0.2">
      <c r="K8238" s="88"/>
      <c r="L8238" s="88"/>
    </row>
    <row r="8239" spans="11:12" ht="17.25" customHeight="1" x14ac:dyDescent="0.2">
      <c r="K8239" s="88"/>
      <c r="L8239" s="88"/>
    </row>
    <row r="8240" spans="11:12" ht="17.25" customHeight="1" x14ac:dyDescent="0.2">
      <c r="K8240" s="88"/>
      <c r="L8240" s="88"/>
    </row>
    <row r="8241" spans="11:12" ht="17.25" customHeight="1" x14ac:dyDescent="0.2">
      <c r="K8241" s="88"/>
      <c r="L8241" s="88"/>
    </row>
    <row r="8242" spans="11:12" ht="17.25" customHeight="1" x14ac:dyDescent="0.2">
      <c r="K8242" s="88"/>
      <c r="L8242" s="88"/>
    </row>
    <row r="8243" spans="11:12" ht="17.25" customHeight="1" x14ac:dyDescent="0.2">
      <c r="K8243" s="88"/>
      <c r="L8243" s="88"/>
    </row>
    <row r="8244" spans="11:12" ht="17.25" customHeight="1" x14ac:dyDescent="0.2">
      <c r="K8244" s="88"/>
      <c r="L8244" s="88"/>
    </row>
    <row r="8245" spans="11:12" ht="17.25" customHeight="1" x14ac:dyDescent="0.2">
      <c r="K8245" s="88"/>
      <c r="L8245" s="88"/>
    </row>
    <row r="8246" spans="11:12" ht="17.25" customHeight="1" x14ac:dyDescent="0.2">
      <c r="K8246" s="88"/>
      <c r="L8246" s="88"/>
    </row>
    <row r="8247" spans="11:12" ht="17.25" customHeight="1" x14ac:dyDescent="0.2">
      <c r="K8247" s="88"/>
      <c r="L8247" s="88"/>
    </row>
    <row r="8248" spans="11:12" ht="17.25" customHeight="1" x14ac:dyDescent="0.2">
      <c r="K8248" s="88"/>
      <c r="L8248" s="88"/>
    </row>
    <row r="8249" spans="11:12" ht="17.25" customHeight="1" x14ac:dyDescent="0.2">
      <c r="K8249" s="88"/>
      <c r="L8249" s="88"/>
    </row>
    <row r="8250" spans="11:12" ht="17.25" customHeight="1" x14ac:dyDescent="0.2">
      <c r="K8250" s="88"/>
      <c r="L8250" s="88"/>
    </row>
    <row r="8251" spans="11:12" ht="17.25" customHeight="1" x14ac:dyDescent="0.2">
      <c r="K8251" s="88"/>
      <c r="L8251" s="88"/>
    </row>
    <row r="8252" spans="11:12" ht="17.25" customHeight="1" x14ac:dyDescent="0.2">
      <c r="K8252" s="88"/>
      <c r="L8252" s="88"/>
    </row>
    <row r="8253" spans="11:12" ht="17.25" customHeight="1" x14ac:dyDescent="0.2">
      <c r="K8253" s="88"/>
      <c r="L8253" s="88"/>
    </row>
    <row r="8254" spans="11:12" ht="17.25" customHeight="1" x14ac:dyDescent="0.2">
      <c r="K8254" s="88"/>
      <c r="L8254" s="88"/>
    </row>
    <row r="8255" spans="11:12" ht="17.25" customHeight="1" x14ac:dyDescent="0.2">
      <c r="K8255" s="88"/>
      <c r="L8255" s="88"/>
    </row>
    <row r="8256" spans="11:12" ht="17.25" customHeight="1" x14ac:dyDescent="0.2">
      <c r="K8256" s="88"/>
      <c r="L8256" s="88"/>
    </row>
    <row r="8257" spans="11:12" ht="17.25" customHeight="1" x14ac:dyDescent="0.2">
      <c r="K8257" s="88"/>
      <c r="L8257" s="88"/>
    </row>
    <row r="8258" spans="11:12" ht="17.25" customHeight="1" x14ac:dyDescent="0.2">
      <c r="K8258" s="88"/>
      <c r="L8258" s="88"/>
    </row>
    <row r="8259" spans="11:12" ht="17.25" customHeight="1" x14ac:dyDescent="0.2">
      <c r="K8259" s="88"/>
      <c r="L8259" s="88"/>
    </row>
    <row r="8260" spans="11:12" ht="17.25" customHeight="1" x14ac:dyDescent="0.2">
      <c r="K8260" s="88"/>
      <c r="L8260" s="88"/>
    </row>
    <row r="8261" spans="11:12" ht="17.25" customHeight="1" x14ac:dyDescent="0.2">
      <c r="K8261" s="88"/>
      <c r="L8261" s="88"/>
    </row>
    <row r="8262" spans="11:12" ht="17.25" customHeight="1" x14ac:dyDescent="0.2">
      <c r="K8262" s="88"/>
      <c r="L8262" s="88"/>
    </row>
    <row r="8263" spans="11:12" ht="17.25" customHeight="1" x14ac:dyDescent="0.2">
      <c r="K8263" s="88"/>
      <c r="L8263" s="88"/>
    </row>
    <row r="8264" spans="11:12" ht="17.25" customHeight="1" x14ac:dyDescent="0.2">
      <c r="K8264" s="88"/>
      <c r="L8264" s="88"/>
    </row>
    <row r="8265" spans="11:12" ht="17.25" customHeight="1" x14ac:dyDescent="0.2">
      <c r="K8265" s="88"/>
      <c r="L8265" s="88"/>
    </row>
    <row r="8266" spans="11:12" ht="17.25" customHeight="1" x14ac:dyDescent="0.2">
      <c r="K8266" s="88"/>
      <c r="L8266" s="88"/>
    </row>
    <row r="8267" spans="11:12" ht="17.25" customHeight="1" x14ac:dyDescent="0.2">
      <c r="K8267" s="88"/>
      <c r="L8267" s="88"/>
    </row>
    <row r="8268" spans="11:12" ht="17.25" customHeight="1" x14ac:dyDescent="0.2">
      <c r="K8268" s="88"/>
      <c r="L8268" s="88"/>
    </row>
    <row r="8269" spans="11:12" ht="17.25" customHeight="1" x14ac:dyDescent="0.2">
      <c r="K8269" s="88"/>
      <c r="L8269" s="88"/>
    </row>
    <row r="8270" spans="11:12" ht="17.25" customHeight="1" x14ac:dyDescent="0.2">
      <c r="K8270" s="88"/>
      <c r="L8270" s="88"/>
    </row>
    <row r="8271" spans="11:12" ht="17.25" customHeight="1" x14ac:dyDescent="0.2">
      <c r="K8271" s="88"/>
      <c r="L8271" s="88"/>
    </row>
    <row r="8272" spans="11:12" ht="17.25" customHeight="1" x14ac:dyDescent="0.2">
      <c r="K8272" s="88"/>
      <c r="L8272" s="88"/>
    </row>
    <row r="8273" spans="11:12" ht="17.25" customHeight="1" x14ac:dyDescent="0.2">
      <c r="K8273" s="88"/>
      <c r="L8273" s="88"/>
    </row>
    <row r="8274" spans="11:12" ht="17.25" customHeight="1" x14ac:dyDescent="0.2">
      <c r="K8274" s="88"/>
      <c r="L8274" s="88"/>
    </row>
    <row r="8275" spans="11:12" ht="17.25" customHeight="1" x14ac:dyDescent="0.2">
      <c r="K8275" s="88"/>
      <c r="L8275" s="88"/>
    </row>
    <row r="8276" spans="11:12" ht="17.25" customHeight="1" x14ac:dyDescent="0.2">
      <c r="K8276" s="88"/>
      <c r="L8276" s="88"/>
    </row>
    <row r="8277" spans="11:12" ht="17.25" customHeight="1" x14ac:dyDescent="0.2">
      <c r="K8277" s="88"/>
      <c r="L8277" s="88"/>
    </row>
    <row r="8278" spans="11:12" ht="17.25" customHeight="1" x14ac:dyDescent="0.2">
      <c r="K8278" s="88"/>
      <c r="L8278" s="88"/>
    </row>
    <row r="8279" spans="11:12" ht="17.25" customHeight="1" x14ac:dyDescent="0.2">
      <c r="K8279" s="88"/>
      <c r="L8279" s="88"/>
    </row>
    <row r="8280" spans="11:12" ht="17.25" customHeight="1" x14ac:dyDescent="0.2">
      <c r="K8280" s="88"/>
      <c r="L8280" s="88"/>
    </row>
    <row r="8281" spans="11:12" ht="17.25" customHeight="1" x14ac:dyDescent="0.2">
      <c r="K8281" s="88"/>
      <c r="L8281" s="88"/>
    </row>
    <row r="8282" spans="11:12" ht="17.25" customHeight="1" x14ac:dyDescent="0.2">
      <c r="K8282" s="88"/>
      <c r="L8282" s="88"/>
    </row>
    <row r="8283" spans="11:12" ht="17.25" customHeight="1" x14ac:dyDescent="0.2">
      <c r="K8283" s="88"/>
      <c r="L8283" s="88"/>
    </row>
    <row r="8284" spans="11:12" ht="17.25" customHeight="1" x14ac:dyDescent="0.2">
      <c r="K8284" s="88"/>
      <c r="L8284" s="88"/>
    </row>
    <row r="8285" spans="11:12" ht="17.25" customHeight="1" x14ac:dyDescent="0.2">
      <c r="K8285" s="88"/>
      <c r="L8285" s="88"/>
    </row>
    <row r="8286" spans="11:12" ht="17.25" customHeight="1" x14ac:dyDescent="0.2">
      <c r="K8286" s="88"/>
      <c r="L8286" s="88"/>
    </row>
    <row r="8287" spans="11:12" ht="17.25" customHeight="1" x14ac:dyDescent="0.2">
      <c r="K8287" s="88"/>
      <c r="L8287" s="88"/>
    </row>
    <row r="8288" spans="11:12" ht="17.25" customHeight="1" x14ac:dyDescent="0.2">
      <c r="K8288" s="88"/>
      <c r="L8288" s="88"/>
    </row>
    <row r="8289" spans="11:12" ht="17.25" customHeight="1" x14ac:dyDescent="0.2">
      <c r="K8289" s="88"/>
      <c r="L8289" s="88"/>
    </row>
    <row r="8290" spans="11:12" ht="17.25" customHeight="1" x14ac:dyDescent="0.2">
      <c r="K8290" s="88"/>
      <c r="L8290" s="88"/>
    </row>
    <row r="8291" spans="11:12" ht="17.25" customHeight="1" x14ac:dyDescent="0.2">
      <c r="K8291" s="88"/>
      <c r="L8291" s="88"/>
    </row>
    <row r="8292" spans="11:12" ht="17.25" customHeight="1" x14ac:dyDescent="0.2">
      <c r="K8292" s="88"/>
      <c r="L8292" s="88"/>
    </row>
    <row r="8293" spans="11:12" ht="17.25" customHeight="1" x14ac:dyDescent="0.2">
      <c r="K8293" s="88"/>
      <c r="L8293" s="88"/>
    </row>
    <row r="8294" spans="11:12" ht="17.25" customHeight="1" x14ac:dyDescent="0.2">
      <c r="K8294" s="88"/>
      <c r="L8294" s="88"/>
    </row>
    <row r="8295" spans="11:12" ht="17.25" customHeight="1" x14ac:dyDescent="0.2">
      <c r="K8295" s="88"/>
      <c r="L8295" s="88"/>
    </row>
    <row r="8296" spans="11:12" ht="17.25" customHeight="1" x14ac:dyDescent="0.2">
      <c r="K8296" s="88"/>
      <c r="L8296" s="88"/>
    </row>
    <row r="8297" spans="11:12" ht="17.25" customHeight="1" x14ac:dyDescent="0.2">
      <c r="K8297" s="88"/>
      <c r="L8297" s="88"/>
    </row>
    <row r="8298" spans="11:12" ht="17.25" customHeight="1" x14ac:dyDescent="0.2">
      <c r="K8298" s="88"/>
      <c r="L8298" s="88"/>
    </row>
    <row r="8299" spans="11:12" ht="17.25" customHeight="1" x14ac:dyDescent="0.2">
      <c r="K8299" s="88"/>
      <c r="L8299" s="88"/>
    </row>
    <row r="8300" spans="11:12" ht="17.25" customHeight="1" x14ac:dyDescent="0.2">
      <c r="K8300" s="88"/>
      <c r="L8300" s="88"/>
    </row>
    <row r="8301" spans="11:12" ht="17.25" customHeight="1" x14ac:dyDescent="0.2">
      <c r="K8301" s="88"/>
      <c r="L8301" s="88"/>
    </row>
    <row r="8302" spans="11:12" ht="17.25" customHeight="1" x14ac:dyDescent="0.2">
      <c r="K8302" s="88"/>
      <c r="L8302" s="88"/>
    </row>
    <row r="8303" spans="11:12" ht="17.25" customHeight="1" x14ac:dyDescent="0.2">
      <c r="K8303" s="88"/>
      <c r="L8303" s="88"/>
    </row>
    <row r="8304" spans="11:12" ht="17.25" customHeight="1" x14ac:dyDescent="0.2">
      <c r="K8304" s="88"/>
      <c r="L8304" s="88"/>
    </row>
    <row r="8305" spans="11:12" ht="17.25" customHeight="1" x14ac:dyDescent="0.2">
      <c r="K8305" s="88"/>
      <c r="L8305" s="88"/>
    </row>
    <row r="8306" spans="11:12" ht="17.25" customHeight="1" x14ac:dyDescent="0.2">
      <c r="K8306" s="88"/>
      <c r="L8306" s="88"/>
    </row>
    <row r="8307" spans="11:12" ht="17.25" customHeight="1" x14ac:dyDescent="0.2">
      <c r="K8307" s="88"/>
      <c r="L8307" s="88"/>
    </row>
    <row r="8308" spans="11:12" ht="17.25" customHeight="1" x14ac:dyDescent="0.2">
      <c r="K8308" s="88"/>
      <c r="L8308" s="88"/>
    </row>
    <row r="8309" spans="11:12" ht="17.25" customHeight="1" x14ac:dyDescent="0.2">
      <c r="K8309" s="88"/>
      <c r="L8309" s="88"/>
    </row>
    <row r="8310" spans="11:12" ht="17.25" customHeight="1" x14ac:dyDescent="0.2">
      <c r="K8310" s="88"/>
      <c r="L8310" s="88"/>
    </row>
    <row r="8311" spans="11:12" ht="17.25" customHeight="1" x14ac:dyDescent="0.2">
      <c r="K8311" s="88"/>
      <c r="L8311" s="88"/>
    </row>
    <row r="8312" spans="11:12" ht="17.25" customHeight="1" x14ac:dyDescent="0.2">
      <c r="K8312" s="88"/>
      <c r="L8312" s="88"/>
    </row>
    <row r="8313" spans="11:12" ht="17.25" customHeight="1" x14ac:dyDescent="0.2">
      <c r="K8313" s="88"/>
      <c r="L8313" s="88"/>
    </row>
    <row r="8314" spans="11:12" ht="17.25" customHeight="1" x14ac:dyDescent="0.2">
      <c r="K8314" s="88"/>
      <c r="L8314" s="88"/>
    </row>
    <row r="8315" spans="11:12" ht="17.25" customHeight="1" x14ac:dyDescent="0.2">
      <c r="K8315" s="88"/>
      <c r="L8315" s="88"/>
    </row>
    <row r="8316" spans="11:12" ht="17.25" customHeight="1" x14ac:dyDescent="0.2">
      <c r="K8316" s="88"/>
      <c r="L8316" s="88"/>
    </row>
    <row r="8317" spans="11:12" ht="17.25" customHeight="1" x14ac:dyDescent="0.2">
      <c r="K8317" s="88"/>
      <c r="L8317" s="88"/>
    </row>
    <row r="8318" spans="11:12" ht="17.25" customHeight="1" x14ac:dyDescent="0.2">
      <c r="K8318" s="88"/>
      <c r="L8318" s="88"/>
    </row>
    <row r="8319" spans="11:12" ht="17.25" customHeight="1" x14ac:dyDescent="0.2">
      <c r="K8319" s="88"/>
      <c r="L8319" s="88"/>
    </row>
    <row r="8320" spans="11:12" ht="17.25" customHeight="1" x14ac:dyDescent="0.2">
      <c r="K8320" s="88"/>
      <c r="L8320" s="88"/>
    </row>
    <row r="8321" spans="11:12" ht="17.25" customHeight="1" x14ac:dyDescent="0.2">
      <c r="K8321" s="88"/>
      <c r="L8321" s="88"/>
    </row>
    <row r="8322" spans="11:12" ht="17.25" customHeight="1" x14ac:dyDescent="0.2">
      <c r="K8322" s="88"/>
      <c r="L8322" s="88"/>
    </row>
    <row r="8323" spans="11:12" ht="17.25" customHeight="1" x14ac:dyDescent="0.2">
      <c r="K8323" s="88"/>
      <c r="L8323" s="88"/>
    </row>
    <row r="8324" spans="11:12" ht="17.25" customHeight="1" x14ac:dyDescent="0.2">
      <c r="K8324" s="88"/>
      <c r="L8324" s="88"/>
    </row>
    <row r="8325" spans="11:12" ht="17.25" customHeight="1" x14ac:dyDescent="0.2">
      <c r="K8325" s="88"/>
      <c r="L8325" s="88"/>
    </row>
    <row r="8326" spans="11:12" ht="17.25" customHeight="1" x14ac:dyDescent="0.2">
      <c r="K8326" s="88"/>
      <c r="L8326" s="88"/>
    </row>
    <row r="8327" spans="11:12" ht="17.25" customHeight="1" x14ac:dyDescent="0.2">
      <c r="K8327" s="88"/>
      <c r="L8327" s="88"/>
    </row>
    <row r="8328" spans="11:12" ht="17.25" customHeight="1" x14ac:dyDescent="0.2">
      <c r="K8328" s="88"/>
      <c r="L8328" s="88"/>
    </row>
    <row r="8329" spans="11:12" ht="17.25" customHeight="1" x14ac:dyDescent="0.2">
      <c r="K8329" s="88"/>
      <c r="L8329" s="88"/>
    </row>
    <row r="8330" spans="11:12" ht="17.25" customHeight="1" x14ac:dyDescent="0.2">
      <c r="K8330" s="88"/>
      <c r="L8330" s="88"/>
    </row>
    <row r="8331" spans="11:12" ht="17.25" customHeight="1" x14ac:dyDescent="0.2">
      <c r="K8331" s="88"/>
      <c r="L8331" s="88"/>
    </row>
    <row r="8332" spans="11:12" ht="17.25" customHeight="1" x14ac:dyDescent="0.2">
      <c r="K8332" s="88"/>
      <c r="L8332" s="88"/>
    </row>
    <row r="8333" spans="11:12" ht="17.25" customHeight="1" x14ac:dyDescent="0.2">
      <c r="K8333" s="88"/>
      <c r="L8333" s="88"/>
    </row>
    <row r="8334" spans="11:12" ht="17.25" customHeight="1" x14ac:dyDescent="0.2">
      <c r="K8334" s="88"/>
      <c r="L8334" s="88"/>
    </row>
    <row r="8335" spans="11:12" ht="17.25" customHeight="1" x14ac:dyDescent="0.2">
      <c r="K8335" s="88"/>
      <c r="L8335" s="88"/>
    </row>
    <row r="8336" spans="11:12" ht="17.25" customHeight="1" x14ac:dyDescent="0.2">
      <c r="K8336" s="88"/>
      <c r="L8336" s="88"/>
    </row>
    <row r="8337" spans="11:12" ht="17.25" customHeight="1" x14ac:dyDescent="0.2">
      <c r="K8337" s="88"/>
      <c r="L8337" s="88"/>
    </row>
    <row r="8338" spans="11:12" ht="17.25" customHeight="1" x14ac:dyDescent="0.2">
      <c r="K8338" s="88"/>
      <c r="L8338" s="88"/>
    </row>
    <row r="8339" spans="11:12" ht="17.25" customHeight="1" x14ac:dyDescent="0.2">
      <c r="K8339" s="88"/>
      <c r="L8339" s="88"/>
    </row>
    <row r="8340" spans="11:12" ht="17.25" customHeight="1" x14ac:dyDescent="0.2">
      <c r="K8340" s="88"/>
      <c r="L8340" s="88"/>
    </row>
    <row r="8341" spans="11:12" ht="17.25" customHeight="1" x14ac:dyDescent="0.2">
      <c r="K8341" s="88"/>
      <c r="L8341" s="88"/>
    </row>
    <row r="8342" spans="11:12" ht="17.25" customHeight="1" x14ac:dyDescent="0.2">
      <c r="K8342" s="88"/>
      <c r="L8342" s="88"/>
    </row>
    <row r="8343" spans="11:12" ht="17.25" customHeight="1" x14ac:dyDescent="0.2">
      <c r="K8343" s="88"/>
      <c r="L8343" s="88"/>
    </row>
    <row r="8344" spans="11:12" ht="17.25" customHeight="1" x14ac:dyDescent="0.2">
      <c r="K8344" s="88"/>
      <c r="L8344" s="88"/>
    </row>
    <row r="8345" spans="11:12" ht="17.25" customHeight="1" x14ac:dyDescent="0.2">
      <c r="K8345" s="88"/>
      <c r="L8345" s="88"/>
    </row>
    <row r="8346" spans="11:12" ht="17.25" customHeight="1" x14ac:dyDescent="0.2">
      <c r="K8346" s="88"/>
      <c r="L8346" s="88"/>
    </row>
    <row r="8347" spans="11:12" ht="17.25" customHeight="1" x14ac:dyDescent="0.2">
      <c r="K8347" s="88"/>
      <c r="L8347" s="88"/>
    </row>
    <row r="8348" spans="11:12" ht="17.25" customHeight="1" x14ac:dyDescent="0.2">
      <c r="K8348" s="88"/>
      <c r="L8348" s="88"/>
    </row>
    <row r="8349" spans="11:12" ht="17.25" customHeight="1" x14ac:dyDescent="0.2">
      <c r="K8349" s="88"/>
      <c r="L8349" s="88"/>
    </row>
    <row r="8350" spans="11:12" ht="17.25" customHeight="1" x14ac:dyDescent="0.2">
      <c r="K8350" s="88"/>
      <c r="L8350" s="88"/>
    </row>
    <row r="8351" spans="11:12" ht="17.25" customHeight="1" x14ac:dyDescent="0.2">
      <c r="K8351" s="88"/>
      <c r="L8351" s="88"/>
    </row>
    <row r="8352" spans="11:12" ht="17.25" customHeight="1" x14ac:dyDescent="0.2">
      <c r="K8352" s="88"/>
      <c r="L8352" s="88"/>
    </row>
    <row r="8353" spans="11:12" ht="17.25" customHeight="1" x14ac:dyDescent="0.2">
      <c r="K8353" s="88"/>
      <c r="L8353" s="88"/>
    </row>
    <row r="8354" spans="11:12" ht="17.25" customHeight="1" x14ac:dyDescent="0.2">
      <c r="K8354" s="88"/>
      <c r="L8354" s="88"/>
    </row>
    <row r="8355" spans="11:12" ht="17.25" customHeight="1" x14ac:dyDescent="0.2">
      <c r="K8355" s="88"/>
      <c r="L8355" s="88"/>
    </row>
    <row r="8356" spans="11:12" ht="17.25" customHeight="1" x14ac:dyDescent="0.2">
      <c r="K8356" s="88"/>
      <c r="L8356" s="88"/>
    </row>
    <row r="8357" spans="11:12" ht="17.25" customHeight="1" x14ac:dyDescent="0.2">
      <c r="K8357" s="88"/>
      <c r="L8357" s="88"/>
    </row>
    <row r="8358" spans="11:12" ht="17.25" customHeight="1" x14ac:dyDescent="0.2">
      <c r="K8358" s="88"/>
      <c r="L8358" s="88"/>
    </row>
    <row r="8359" spans="11:12" ht="17.25" customHeight="1" x14ac:dyDescent="0.2">
      <c r="K8359" s="88"/>
      <c r="L8359" s="88"/>
    </row>
    <row r="8360" spans="11:12" ht="17.25" customHeight="1" x14ac:dyDescent="0.2">
      <c r="K8360" s="88"/>
      <c r="L8360" s="88"/>
    </row>
    <row r="8361" spans="11:12" ht="17.25" customHeight="1" x14ac:dyDescent="0.2">
      <c r="K8361" s="88"/>
      <c r="L8361" s="88"/>
    </row>
    <row r="8362" spans="11:12" ht="17.25" customHeight="1" x14ac:dyDescent="0.2">
      <c r="K8362" s="88"/>
      <c r="L8362" s="88"/>
    </row>
    <row r="8363" spans="11:12" ht="17.25" customHeight="1" x14ac:dyDescent="0.2">
      <c r="K8363" s="88"/>
      <c r="L8363" s="88"/>
    </row>
    <row r="8364" spans="11:12" ht="17.25" customHeight="1" x14ac:dyDescent="0.2">
      <c r="K8364" s="88"/>
      <c r="L8364" s="88"/>
    </row>
    <row r="8365" spans="11:12" ht="17.25" customHeight="1" x14ac:dyDescent="0.2">
      <c r="K8365" s="88"/>
      <c r="L8365" s="88"/>
    </row>
    <row r="8366" spans="11:12" ht="17.25" customHeight="1" x14ac:dyDescent="0.2">
      <c r="K8366" s="88"/>
      <c r="L8366" s="88"/>
    </row>
    <row r="8367" spans="11:12" ht="17.25" customHeight="1" x14ac:dyDescent="0.2">
      <c r="K8367" s="88"/>
      <c r="L8367" s="88"/>
    </row>
    <row r="8368" spans="11:12" ht="17.25" customHeight="1" x14ac:dyDescent="0.2">
      <c r="K8368" s="88"/>
      <c r="L8368" s="88"/>
    </row>
    <row r="8369" spans="11:12" ht="17.25" customHeight="1" x14ac:dyDescent="0.2">
      <c r="K8369" s="88"/>
      <c r="L8369" s="88"/>
    </row>
    <row r="8370" spans="11:12" ht="17.25" customHeight="1" x14ac:dyDescent="0.2">
      <c r="K8370" s="88"/>
      <c r="L8370" s="88"/>
    </row>
    <row r="8371" spans="11:12" ht="17.25" customHeight="1" x14ac:dyDescent="0.2">
      <c r="K8371" s="88"/>
      <c r="L8371" s="88"/>
    </row>
    <row r="8372" spans="11:12" ht="17.25" customHeight="1" x14ac:dyDescent="0.2">
      <c r="K8372" s="88"/>
      <c r="L8372" s="88"/>
    </row>
    <row r="8373" spans="11:12" ht="17.25" customHeight="1" x14ac:dyDescent="0.2">
      <c r="K8373" s="88"/>
      <c r="L8373" s="88"/>
    </row>
    <row r="8374" spans="11:12" ht="17.25" customHeight="1" x14ac:dyDescent="0.2">
      <c r="K8374" s="88"/>
      <c r="L8374" s="88"/>
    </row>
    <row r="8375" spans="11:12" ht="17.25" customHeight="1" x14ac:dyDescent="0.2">
      <c r="K8375" s="88"/>
      <c r="L8375" s="88"/>
    </row>
    <row r="8376" spans="11:12" ht="17.25" customHeight="1" x14ac:dyDescent="0.2">
      <c r="K8376" s="88"/>
      <c r="L8376" s="88"/>
    </row>
    <row r="8377" spans="11:12" ht="17.25" customHeight="1" x14ac:dyDescent="0.2">
      <c r="K8377" s="88"/>
      <c r="L8377" s="88"/>
    </row>
    <row r="8378" spans="11:12" ht="17.25" customHeight="1" x14ac:dyDescent="0.2">
      <c r="K8378" s="88"/>
      <c r="L8378" s="88"/>
    </row>
    <row r="8379" spans="11:12" ht="17.25" customHeight="1" x14ac:dyDescent="0.2">
      <c r="K8379" s="88"/>
      <c r="L8379" s="88"/>
    </row>
    <row r="8380" spans="11:12" ht="17.25" customHeight="1" x14ac:dyDescent="0.2">
      <c r="K8380" s="88"/>
      <c r="L8380" s="88"/>
    </row>
    <row r="8381" spans="11:12" ht="17.25" customHeight="1" x14ac:dyDescent="0.2">
      <c r="K8381" s="88"/>
      <c r="L8381" s="88"/>
    </row>
    <row r="8382" spans="11:12" ht="17.25" customHeight="1" x14ac:dyDescent="0.2">
      <c r="K8382" s="88"/>
      <c r="L8382" s="88"/>
    </row>
    <row r="8383" spans="11:12" ht="17.25" customHeight="1" x14ac:dyDescent="0.2">
      <c r="K8383" s="88"/>
      <c r="L8383" s="88"/>
    </row>
    <row r="8384" spans="11:12" ht="17.25" customHeight="1" x14ac:dyDescent="0.2">
      <c r="K8384" s="88"/>
      <c r="L8384" s="88"/>
    </row>
    <row r="8385" spans="11:12" ht="17.25" customHeight="1" x14ac:dyDescent="0.2">
      <c r="K8385" s="88"/>
      <c r="L8385" s="88"/>
    </row>
    <row r="8386" spans="11:12" ht="17.25" customHeight="1" x14ac:dyDescent="0.2">
      <c r="K8386" s="88"/>
      <c r="L8386" s="88"/>
    </row>
    <row r="8387" spans="11:12" ht="17.25" customHeight="1" x14ac:dyDescent="0.2">
      <c r="K8387" s="88"/>
      <c r="L8387" s="88"/>
    </row>
    <row r="8388" spans="11:12" ht="17.25" customHeight="1" x14ac:dyDescent="0.2">
      <c r="K8388" s="88"/>
      <c r="L8388" s="88"/>
    </row>
    <row r="8389" spans="11:12" ht="17.25" customHeight="1" x14ac:dyDescent="0.2">
      <c r="K8389" s="88"/>
      <c r="L8389" s="88"/>
    </row>
    <row r="8390" spans="11:12" ht="17.25" customHeight="1" x14ac:dyDescent="0.2">
      <c r="K8390" s="88"/>
      <c r="L8390" s="88"/>
    </row>
    <row r="8391" spans="11:12" ht="17.25" customHeight="1" x14ac:dyDescent="0.2">
      <c r="K8391" s="88"/>
      <c r="L8391" s="88"/>
    </row>
    <row r="8392" spans="11:12" ht="17.25" customHeight="1" x14ac:dyDescent="0.2">
      <c r="K8392" s="88"/>
      <c r="L8392" s="88"/>
    </row>
    <row r="8393" spans="11:12" ht="17.25" customHeight="1" x14ac:dyDescent="0.2">
      <c r="K8393" s="88"/>
      <c r="L8393" s="88"/>
    </row>
    <row r="8394" spans="11:12" ht="17.25" customHeight="1" x14ac:dyDescent="0.2">
      <c r="K8394" s="88"/>
      <c r="L8394" s="88"/>
    </row>
    <row r="8395" spans="11:12" ht="17.25" customHeight="1" x14ac:dyDescent="0.2">
      <c r="K8395" s="88"/>
      <c r="L8395" s="88"/>
    </row>
    <row r="8396" spans="11:12" ht="17.25" customHeight="1" x14ac:dyDescent="0.2">
      <c r="K8396" s="88"/>
      <c r="L8396" s="88"/>
    </row>
    <row r="8397" spans="11:12" ht="17.25" customHeight="1" x14ac:dyDescent="0.2">
      <c r="K8397" s="88"/>
      <c r="L8397" s="88"/>
    </row>
    <row r="8398" spans="11:12" ht="17.25" customHeight="1" x14ac:dyDescent="0.2">
      <c r="K8398" s="88"/>
      <c r="L8398" s="88"/>
    </row>
    <row r="8399" spans="11:12" ht="17.25" customHeight="1" x14ac:dyDescent="0.2">
      <c r="K8399" s="88"/>
      <c r="L8399" s="88"/>
    </row>
    <row r="8400" spans="11:12" ht="17.25" customHeight="1" x14ac:dyDescent="0.2">
      <c r="K8400" s="88"/>
      <c r="L8400" s="88"/>
    </row>
    <row r="8401" spans="11:12" ht="17.25" customHeight="1" x14ac:dyDescent="0.2">
      <c r="K8401" s="88"/>
      <c r="L8401" s="88"/>
    </row>
    <row r="8402" spans="11:12" ht="17.25" customHeight="1" x14ac:dyDescent="0.2">
      <c r="K8402" s="88"/>
      <c r="L8402" s="88"/>
    </row>
    <row r="8403" spans="11:12" ht="17.25" customHeight="1" x14ac:dyDescent="0.2">
      <c r="K8403" s="88"/>
      <c r="L8403" s="88"/>
    </row>
    <row r="8404" spans="11:12" ht="17.25" customHeight="1" x14ac:dyDescent="0.2">
      <c r="K8404" s="88"/>
      <c r="L8404" s="88"/>
    </row>
    <row r="8405" spans="11:12" ht="17.25" customHeight="1" x14ac:dyDescent="0.2">
      <c r="K8405" s="88"/>
      <c r="L8405" s="88"/>
    </row>
    <row r="8406" spans="11:12" ht="17.25" customHeight="1" x14ac:dyDescent="0.2">
      <c r="K8406" s="88"/>
      <c r="L8406" s="88"/>
    </row>
    <row r="8407" spans="11:12" ht="17.25" customHeight="1" x14ac:dyDescent="0.2">
      <c r="K8407" s="88"/>
      <c r="L8407" s="88"/>
    </row>
    <row r="8408" spans="11:12" ht="17.25" customHeight="1" x14ac:dyDescent="0.2">
      <c r="K8408" s="88"/>
      <c r="L8408" s="88"/>
    </row>
    <row r="8409" spans="11:12" ht="17.25" customHeight="1" x14ac:dyDescent="0.2">
      <c r="K8409" s="88"/>
      <c r="L8409" s="88"/>
    </row>
    <row r="8410" spans="11:12" ht="17.25" customHeight="1" x14ac:dyDescent="0.2">
      <c r="K8410" s="88"/>
      <c r="L8410" s="88"/>
    </row>
    <row r="8411" spans="11:12" ht="17.25" customHeight="1" x14ac:dyDescent="0.2">
      <c r="K8411" s="88"/>
      <c r="L8411" s="88"/>
    </row>
    <row r="8412" spans="11:12" ht="17.25" customHeight="1" x14ac:dyDescent="0.2">
      <c r="K8412" s="88"/>
      <c r="L8412" s="88"/>
    </row>
    <row r="8413" spans="11:12" ht="17.25" customHeight="1" x14ac:dyDescent="0.2">
      <c r="K8413" s="88"/>
      <c r="L8413" s="88"/>
    </row>
    <row r="8414" spans="11:12" ht="17.25" customHeight="1" x14ac:dyDescent="0.2">
      <c r="K8414" s="88"/>
      <c r="L8414" s="88"/>
    </row>
    <row r="8415" spans="11:12" ht="17.25" customHeight="1" x14ac:dyDescent="0.2">
      <c r="K8415" s="88"/>
      <c r="L8415" s="88"/>
    </row>
    <row r="8416" spans="11:12" ht="17.25" customHeight="1" x14ac:dyDescent="0.2">
      <c r="K8416" s="88"/>
      <c r="L8416" s="88"/>
    </row>
    <row r="8417" spans="11:12" ht="17.25" customHeight="1" x14ac:dyDescent="0.2">
      <c r="K8417" s="88"/>
      <c r="L8417" s="88"/>
    </row>
    <row r="8418" spans="11:12" ht="17.25" customHeight="1" x14ac:dyDescent="0.2">
      <c r="K8418" s="88"/>
      <c r="L8418" s="88"/>
    </row>
    <row r="8419" spans="11:12" ht="17.25" customHeight="1" x14ac:dyDescent="0.2">
      <c r="K8419" s="88"/>
      <c r="L8419" s="88"/>
    </row>
    <row r="8420" spans="11:12" ht="17.25" customHeight="1" x14ac:dyDescent="0.2">
      <c r="K8420" s="88"/>
      <c r="L8420" s="88"/>
    </row>
    <row r="8421" spans="11:12" ht="17.25" customHeight="1" x14ac:dyDescent="0.2">
      <c r="K8421" s="88"/>
      <c r="L8421" s="88"/>
    </row>
    <row r="8422" spans="11:12" ht="17.25" customHeight="1" x14ac:dyDescent="0.2">
      <c r="K8422" s="88"/>
      <c r="L8422" s="88"/>
    </row>
    <row r="8423" spans="11:12" ht="17.25" customHeight="1" x14ac:dyDescent="0.2">
      <c r="K8423" s="88"/>
      <c r="L8423" s="88"/>
    </row>
    <row r="8424" spans="11:12" ht="17.25" customHeight="1" x14ac:dyDescent="0.2">
      <c r="K8424" s="88"/>
      <c r="L8424" s="88"/>
    </row>
    <row r="8425" spans="11:12" ht="17.25" customHeight="1" x14ac:dyDescent="0.2">
      <c r="K8425" s="88"/>
      <c r="L8425" s="88"/>
    </row>
    <row r="8426" spans="11:12" ht="17.25" customHeight="1" x14ac:dyDescent="0.2">
      <c r="K8426" s="88"/>
      <c r="L8426" s="88"/>
    </row>
    <row r="8427" spans="11:12" ht="17.25" customHeight="1" x14ac:dyDescent="0.2">
      <c r="K8427" s="88"/>
      <c r="L8427" s="88"/>
    </row>
    <row r="8428" spans="11:12" ht="17.25" customHeight="1" x14ac:dyDescent="0.2">
      <c r="K8428" s="88"/>
      <c r="L8428" s="88"/>
    </row>
    <row r="8429" spans="11:12" ht="17.25" customHeight="1" x14ac:dyDescent="0.2">
      <c r="K8429" s="88"/>
      <c r="L8429" s="88"/>
    </row>
    <row r="8430" spans="11:12" ht="17.25" customHeight="1" x14ac:dyDescent="0.2">
      <c r="K8430" s="88"/>
      <c r="L8430" s="88"/>
    </row>
    <row r="8431" spans="11:12" ht="17.25" customHeight="1" x14ac:dyDescent="0.2">
      <c r="K8431" s="88"/>
      <c r="L8431" s="88"/>
    </row>
    <row r="8432" spans="11:12" ht="17.25" customHeight="1" x14ac:dyDescent="0.2">
      <c r="K8432" s="88"/>
      <c r="L8432" s="88"/>
    </row>
    <row r="8433" spans="11:12" ht="17.25" customHeight="1" x14ac:dyDescent="0.2">
      <c r="K8433" s="88"/>
      <c r="L8433" s="88"/>
    </row>
    <row r="8434" spans="11:12" ht="17.25" customHeight="1" x14ac:dyDescent="0.2">
      <c r="K8434" s="88"/>
      <c r="L8434" s="88"/>
    </row>
    <row r="8435" spans="11:12" ht="17.25" customHeight="1" x14ac:dyDescent="0.2">
      <c r="K8435" s="88"/>
      <c r="L8435" s="88"/>
    </row>
    <row r="8436" spans="11:12" ht="17.25" customHeight="1" x14ac:dyDescent="0.2">
      <c r="K8436" s="88"/>
      <c r="L8436" s="88"/>
    </row>
    <row r="8437" spans="11:12" ht="17.25" customHeight="1" x14ac:dyDescent="0.2">
      <c r="K8437" s="88"/>
      <c r="L8437" s="88"/>
    </row>
    <row r="8438" spans="11:12" ht="17.25" customHeight="1" x14ac:dyDescent="0.2">
      <c r="K8438" s="88"/>
      <c r="L8438" s="88"/>
    </row>
    <row r="8439" spans="11:12" ht="17.25" customHeight="1" x14ac:dyDescent="0.2">
      <c r="K8439" s="88"/>
      <c r="L8439" s="88"/>
    </row>
    <row r="8440" spans="11:12" ht="17.25" customHeight="1" x14ac:dyDescent="0.2">
      <c r="K8440" s="88"/>
      <c r="L8440" s="88"/>
    </row>
    <row r="8441" spans="11:12" ht="17.25" customHeight="1" x14ac:dyDescent="0.2">
      <c r="K8441" s="88"/>
      <c r="L8441" s="88"/>
    </row>
    <row r="8442" spans="11:12" ht="17.25" customHeight="1" x14ac:dyDescent="0.2">
      <c r="K8442" s="88"/>
      <c r="L8442" s="88"/>
    </row>
    <row r="8443" spans="11:12" ht="17.25" customHeight="1" x14ac:dyDescent="0.2">
      <c r="K8443" s="88"/>
      <c r="L8443" s="88"/>
    </row>
    <row r="8444" spans="11:12" ht="17.25" customHeight="1" x14ac:dyDescent="0.2">
      <c r="K8444" s="88"/>
      <c r="L8444" s="88"/>
    </row>
    <row r="8445" spans="11:12" ht="17.25" customHeight="1" x14ac:dyDescent="0.2">
      <c r="K8445" s="88"/>
      <c r="L8445" s="88"/>
    </row>
    <row r="8446" spans="11:12" ht="17.25" customHeight="1" x14ac:dyDescent="0.2">
      <c r="K8446" s="88"/>
      <c r="L8446" s="88"/>
    </row>
    <row r="8447" spans="11:12" ht="17.25" customHeight="1" x14ac:dyDescent="0.2">
      <c r="K8447" s="88"/>
      <c r="L8447" s="88"/>
    </row>
    <row r="8448" spans="11:12" ht="17.25" customHeight="1" x14ac:dyDescent="0.2">
      <c r="K8448" s="88"/>
      <c r="L8448" s="88"/>
    </row>
    <row r="8449" spans="11:12" ht="17.25" customHeight="1" x14ac:dyDescent="0.2">
      <c r="K8449" s="88"/>
      <c r="L8449" s="88"/>
    </row>
    <row r="8450" spans="11:12" ht="17.25" customHeight="1" x14ac:dyDescent="0.2">
      <c r="K8450" s="88"/>
      <c r="L8450" s="88"/>
    </row>
    <row r="8451" spans="11:12" ht="17.25" customHeight="1" x14ac:dyDescent="0.2">
      <c r="K8451" s="88"/>
      <c r="L8451" s="88"/>
    </row>
    <row r="8452" spans="11:12" ht="17.25" customHeight="1" x14ac:dyDescent="0.2">
      <c r="K8452" s="88"/>
      <c r="L8452" s="88"/>
    </row>
    <row r="8453" spans="11:12" ht="17.25" customHeight="1" x14ac:dyDescent="0.2">
      <c r="K8453" s="88"/>
      <c r="L8453" s="88"/>
    </row>
    <row r="8454" spans="11:12" ht="17.25" customHeight="1" x14ac:dyDescent="0.2">
      <c r="K8454" s="88"/>
      <c r="L8454" s="88"/>
    </row>
    <row r="8455" spans="11:12" ht="17.25" customHeight="1" x14ac:dyDescent="0.2">
      <c r="K8455" s="88"/>
      <c r="L8455" s="88"/>
    </row>
    <row r="8456" spans="11:12" ht="17.25" customHeight="1" x14ac:dyDescent="0.2">
      <c r="K8456" s="88"/>
      <c r="L8456" s="88"/>
    </row>
    <row r="8457" spans="11:12" ht="17.25" customHeight="1" x14ac:dyDescent="0.2">
      <c r="K8457" s="88"/>
      <c r="L8457" s="88"/>
    </row>
    <row r="8458" spans="11:12" ht="17.25" customHeight="1" x14ac:dyDescent="0.2">
      <c r="K8458" s="88"/>
      <c r="L8458" s="88"/>
    </row>
    <row r="8459" spans="11:12" ht="17.25" customHeight="1" x14ac:dyDescent="0.2">
      <c r="K8459" s="88"/>
      <c r="L8459" s="88"/>
    </row>
    <row r="8460" spans="11:12" ht="17.25" customHeight="1" x14ac:dyDescent="0.2">
      <c r="K8460" s="88"/>
      <c r="L8460" s="88"/>
    </row>
    <row r="8461" spans="11:12" ht="17.25" customHeight="1" x14ac:dyDescent="0.2">
      <c r="K8461" s="88"/>
      <c r="L8461" s="88"/>
    </row>
    <row r="8462" spans="11:12" ht="17.25" customHeight="1" x14ac:dyDescent="0.2">
      <c r="K8462" s="88"/>
      <c r="L8462" s="88"/>
    </row>
    <row r="8463" spans="11:12" ht="17.25" customHeight="1" x14ac:dyDescent="0.2">
      <c r="K8463" s="88"/>
      <c r="L8463" s="88"/>
    </row>
    <row r="8464" spans="11:12" ht="17.25" customHeight="1" x14ac:dyDescent="0.2">
      <c r="K8464" s="88"/>
      <c r="L8464" s="88"/>
    </row>
    <row r="8465" spans="11:12" ht="17.25" customHeight="1" x14ac:dyDescent="0.2">
      <c r="K8465" s="88"/>
      <c r="L8465" s="88"/>
    </row>
    <row r="8466" spans="11:12" ht="17.25" customHeight="1" x14ac:dyDescent="0.2">
      <c r="K8466" s="88"/>
      <c r="L8466" s="88"/>
    </row>
    <row r="8467" spans="11:12" ht="17.25" customHeight="1" x14ac:dyDescent="0.2">
      <c r="K8467" s="88"/>
      <c r="L8467" s="88"/>
    </row>
    <row r="8468" spans="11:12" ht="17.25" customHeight="1" x14ac:dyDescent="0.2">
      <c r="K8468" s="88"/>
      <c r="L8468" s="88"/>
    </row>
    <row r="8469" spans="11:12" ht="17.25" customHeight="1" x14ac:dyDescent="0.2">
      <c r="K8469" s="88"/>
      <c r="L8469" s="88"/>
    </row>
    <row r="8470" spans="11:12" ht="17.25" customHeight="1" x14ac:dyDescent="0.2">
      <c r="K8470" s="88"/>
      <c r="L8470" s="88"/>
    </row>
    <row r="8471" spans="11:12" ht="17.25" customHeight="1" x14ac:dyDescent="0.2">
      <c r="K8471" s="88"/>
      <c r="L8471" s="88"/>
    </row>
    <row r="8472" spans="11:12" ht="17.25" customHeight="1" x14ac:dyDescent="0.2">
      <c r="K8472" s="88"/>
      <c r="L8472" s="88"/>
    </row>
    <row r="8473" spans="11:12" ht="17.25" customHeight="1" x14ac:dyDescent="0.2">
      <c r="K8473" s="88"/>
      <c r="L8473" s="88"/>
    </row>
    <row r="8474" spans="11:12" ht="17.25" customHeight="1" x14ac:dyDescent="0.2">
      <c r="K8474" s="88"/>
      <c r="L8474" s="88"/>
    </row>
    <row r="8475" spans="11:12" ht="17.25" customHeight="1" x14ac:dyDescent="0.2">
      <c r="K8475" s="88"/>
      <c r="L8475" s="88"/>
    </row>
    <row r="8476" spans="11:12" ht="17.25" customHeight="1" x14ac:dyDescent="0.2">
      <c r="K8476" s="88"/>
      <c r="L8476" s="88"/>
    </row>
    <row r="8477" spans="11:12" ht="17.25" customHeight="1" x14ac:dyDescent="0.2">
      <c r="K8477" s="88"/>
      <c r="L8477" s="88"/>
    </row>
    <row r="8478" spans="11:12" ht="17.25" customHeight="1" x14ac:dyDescent="0.2">
      <c r="K8478" s="88"/>
      <c r="L8478" s="88"/>
    </row>
    <row r="8479" spans="11:12" ht="17.25" customHeight="1" x14ac:dyDescent="0.2">
      <c r="K8479" s="88"/>
      <c r="L8479" s="88"/>
    </row>
    <row r="8480" spans="11:12" ht="17.25" customHeight="1" x14ac:dyDescent="0.2">
      <c r="K8480" s="88"/>
      <c r="L8480" s="88"/>
    </row>
    <row r="8481" spans="11:12" ht="17.25" customHeight="1" x14ac:dyDescent="0.2">
      <c r="K8481" s="88"/>
      <c r="L8481" s="88"/>
    </row>
    <row r="8482" spans="11:12" ht="17.25" customHeight="1" x14ac:dyDescent="0.2">
      <c r="K8482" s="88"/>
      <c r="L8482" s="88"/>
    </row>
    <row r="8483" spans="11:12" ht="17.25" customHeight="1" x14ac:dyDescent="0.2">
      <c r="K8483" s="88"/>
      <c r="L8483" s="88"/>
    </row>
    <row r="8484" spans="11:12" ht="17.25" customHeight="1" x14ac:dyDescent="0.2">
      <c r="K8484" s="88"/>
      <c r="L8484" s="88"/>
    </row>
    <row r="8485" spans="11:12" ht="17.25" customHeight="1" x14ac:dyDescent="0.2">
      <c r="K8485" s="88"/>
      <c r="L8485" s="88"/>
    </row>
    <row r="8486" spans="11:12" ht="17.25" customHeight="1" x14ac:dyDescent="0.2">
      <c r="K8486" s="88"/>
      <c r="L8486" s="88"/>
    </row>
    <row r="8487" spans="11:12" ht="17.25" customHeight="1" x14ac:dyDescent="0.2">
      <c r="K8487" s="88"/>
      <c r="L8487" s="88"/>
    </row>
    <row r="8488" spans="11:12" ht="17.25" customHeight="1" x14ac:dyDescent="0.2">
      <c r="K8488" s="88"/>
      <c r="L8488" s="88"/>
    </row>
    <row r="8489" spans="11:12" ht="17.25" customHeight="1" x14ac:dyDescent="0.2">
      <c r="K8489" s="88"/>
      <c r="L8489" s="88"/>
    </row>
    <row r="8490" spans="11:12" ht="17.25" customHeight="1" x14ac:dyDescent="0.2">
      <c r="K8490" s="88"/>
      <c r="L8490" s="88"/>
    </row>
    <row r="8491" spans="11:12" ht="17.25" customHeight="1" x14ac:dyDescent="0.2">
      <c r="K8491" s="88"/>
      <c r="L8491" s="88"/>
    </row>
    <row r="8492" spans="11:12" ht="17.25" customHeight="1" x14ac:dyDescent="0.2">
      <c r="K8492" s="88"/>
      <c r="L8492" s="88"/>
    </row>
    <row r="8493" spans="11:12" ht="17.25" customHeight="1" x14ac:dyDescent="0.2">
      <c r="K8493" s="88"/>
      <c r="L8493" s="88"/>
    </row>
    <row r="8494" spans="11:12" ht="17.25" customHeight="1" x14ac:dyDescent="0.2">
      <c r="K8494" s="88"/>
      <c r="L8494" s="88"/>
    </row>
    <row r="8495" spans="11:12" ht="17.25" customHeight="1" x14ac:dyDescent="0.2">
      <c r="K8495" s="88"/>
      <c r="L8495" s="88"/>
    </row>
    <row r="8496" spans="11:12" ht="17.25" customHeight="1" x14ac:dyDescent="0.2">
      <c r="K8496" s="88"/>
      <c r="L8496" s="88"/>
    </row>
    <row r="8497" spans="11:12" ht="17.25" customHeight="1" x14ac:dyDescent="0.2">
      <c r="K8497" s="88"/>
      <c r="L8497" s="88"/>
    </row>
    <row r="8498" spans="11:12" ht="17.25" customHeight="1" x14ac:dyDescent="0.2">
      <c r="K8498" s="88"/>
      <c r="L8498" s="88"/>
    </row>
    <row r="8499" spans="11:12" ht="17.25" customHeight="1" x14ac:dyDescent="0.2">
      <c r="K8499" s="88"/>
      <c r="L8499" s="88"/>
    </row>
    <row r="8500" spans="11:12" ht="17.25" customHeight="1" x14ac:dyDescent="0.2">
      <c r="K8500" s="88"/>
      <c r="L8500" s="88"/>
    </row>
    <row r="8501" spans="11:12" ht="17.25" customHeight="1" x14ac:dyDescent="0.2">
      <c r="K8501" s="88"/>
      <c r="L8501" s="88"/>
    </row>
    <row r="8502" spans="11:12" ht="17.25" customHeight="1" x14ac:dyDescent="0.2">
      <c r="K8502" s="88"/>
      <c r="L8502" s="88"/>
    </row>
    <row r="8503" spans="11:12" ht="17.25" customHeight="1" x14ac:dyDescent="0.2">
      <c r="K8503" s="88"/>
      <c r="L8503" s="88"/>
    </row>
    <row r="8504" spans="11:12" ht="17.25" customHeight="1" x14ac:dyDescent="0.2">
      <c r="K8504" s="88"/>
      <c r="L8504" s="88"/>
    </row>
    <row r="8505" spans="11:12" ht="17.25" customHeight="1" x14ac:dyDescent="0.2">
      <c r="K8505" s="88"/>
      <c r="L8505" s="88"/>
    </row>
    <row r="8506" spans="11:12" ht="17.25" customHeight="1" x14ac:dyDescent="0.2">
      <c r="K8506" s="88"/>
      <c r="L8506" s="88"/>
    </row>
    <row r="8507" spans="11:12" ht="17.25" customHeight="1" x14ac:dyDescent="0.2">
      <c r="K8507" s="88"/>
      <c r="L8507" s="88"/>
    </row>
    <row r="8508" spans="11:12" ht="17.25" customHeight="1" x14ac:dyDescent="0.2">
      <c r="K8508" s="88"/>
      <c r="L8508" s="88"/>
    </row>
    <row r="8509" spans="11:12" ht="17.25" customHeight="1" x14ac:dyDescent="0.2">
      <c r="K8509" s="88"/>
      <c r="L8509" s="88"/>
    </row>
    <row r="8510" spans="11:12" ht="17.25" customHeight="1" x14ac:dyDescent="0.2">
      <c r="K8510" s="88"/>
      <c r="L8510" s="88"/>
    </row>
    <row r="8511" spans="11:12" ht="17.25" customHeight="1" x14ac:dyDescent="0.2">
      <c r="K8511" s="88"/>
      <c r="L8511" s="88"/>
    </row>
    <row r="8512" spans="11:12" ht="17.25" customHeight="1" x14ac:dyDescent="0.2">
      <c r="K8512" s="88"/>
      <c r="L8512" s="88"/>
    </row>
    <row r="8513" spans="11:12" ht="17.25" customHeight="1" x14ac:dyDescent="0.2">
      <c r="K8513" s="88"/>
      <c r="L8513" s="88"/>
    </row>
    <row r="8514" spans="11:12" ht="17.25" customHeight="1" x14ac:dyDescent="0.2">
      <c r="K8514" s="88"/>
      <c r="L8514" s="88"/>
    </row>
    <row r="8515" spans="11:12" ht="17.25" customHeight="1" x14ac:dyDescent="0.2">
      <c r="K8515" s="88"/>
      <c r="L8515" s="88"/>
    </row>
    <row r="8516" spans="11:12" ht="17.25" customHeight="1" x14ac:dyDescent="0.2">
      <c r="K8516" s="88"/>
      <c r="L8516" s="88"/>
    </row>
    <row r="8517" spans="11:12" ht="17.25" customHeight="1" x14ac:dyDescent="0.2">
      <c r="K8517" s="88"/>
      <c r="L8517" s="88"/>
    </row>
    <row r="8518" spans="11:12" ht="17.25" customHeight="1" x14ac:dyDescent="0.2">
      <c r="K8518" s="88"/>
      <c r="L8518" s="88"/>
    </row>
    <row r="8519" spans="11:12" ht="17.25" customHeight="1" x14ac:dyDescent="0.2">
      <c r="K8519" s="88"/>
      <c r="L8519" s="88"/>
    </row>
    <row r="8520" spans="11:12" ht="17.25" customHeight="1" x14ac:dyDescent="0.2">
      <c r="K8520" s="88"/>
      <c r="L8520" s="88"/>
    </row>
    <row r="8521" spans="11:12" ht="17.25" customHeight="1" x14ac:dyDescent="0.2">
      <c r="K8521" s="88"/>
      <c r="L8521" s="88"/>
    </row>
    <row r="8522" spans="11:12" ht="17.25" customHeight="1" x14ac:dyDescent="0.2">
      <c r="K8522" s="88"/>
      <c r="L8522" s="88"/>
    </row>
    <row r="8523" spans="11:12" ht="17.25" customHeight="1" x14ac:dyDescent="0.2">
      <c r="K8523" s="88"/>
      <c r="L8523" s="88"/>
    </row>
    <row r="8524" spans="11:12" ht="17.25" customHeight="1" x14ac:dyDescent="0.2">
      <c r="K8524" s="88"/>
      <c r="L8524" s="88"/>
    </row>
    <row r="8525" spans="11:12" ht="17.25" customHeight="1" x14ac:dyDescent="0.2">
      <c r="K8525" s="88"/>
      <c r="L8525" s="88"/>
    </row>
    <row r="8526" spans="11:12" ht="17.25" customHeight="1" x14ac:dyDescent="0.2">
      <c r="K8526" s="88"/>
      <c r="L8526" s="88"/>
    </row>
    <row r="8527" spans="11:12" ht="17.25" customHeight="1" x14ac:dyDescent="0.2">
      <c r="K8527" s="88"/>
      <c r="L8527" s="88"/>
    </row>
    <row r="8528" spans="11:12" ht="17.25" customHeight="1" x14ac:dyDescent="0.2">
      <c r="K8528" s="88"/>
      <c r="L8528" s="88"/>
    </row>
    <row r="8529" spans="11:12" ht="17.25" customHeight="1" x14ac:dyDescent="0.2">
      <c r="K8529" s="88"/>
      <c r="L8529" s="88"/>
    </row>
    <row r="8530" spans="11:12" ht="17.25" customHeight="1" x14ac:dyDescent="0.2">
      <c r="K8530" s="88"/>
      <c r="L8530" s="88"/>
    </row>
    <row r="8531" spans="11:12" ht="17.25" customHeight="1" x14ac:dyDescent="0.2">
      <c r="K8531" s="88"/>
      <c r="L8531" s="88"/>
    </row>
    <row r="8532" spans="11:12" ht="17.25" customHeight="1" x14ac:dyDescent="0.2">
      <c r="K8532" s="88"/>
      <c r="L8532" s="88"/>
    </row>
    <row r="8533" spans="11:12" ht="17.25" customHeight="1" x14ac:dyDescent="0.2">
      <c r="K8533" s="88"/>
      <c r="L8533" s="88"/>
    </row>
    <row r="8534" spans="11:12" ht="17.25" customHeight="1" x14ac:dyDescent="0.2">
      <c r="K8534" s="88"/>
      <c r="L8534" s="88"/>
    </row>
    <row r="8535" spans="11:12" ht="17.25" customHeight="1" x14ac:dyDescent="0.2">
      <c r="K8535" s="88"/>
      <c r="L8535" s="88"/>
    </row>
    <row r="8536" spans="11:12" ht="17.25" customHeight="1" x14ac:dyDescent="0.2">
      <c r="K8536" s="88"/>
      <c r="L8536" s="88"/>
    </row>
    <row r="8537" spans="11:12" ht="17.25" customHeight="1" x14ac:dyDescent="0.2">
      <c r="K8537" s="88"/>
      <c r="L8537" s="88"/>
    </row>
    <row r="8538" spans="11:12" ht="17.25" customHeight="1" x14ac:dyDescent="0.2">
      <c r="K8538" s="88"/>
      <c r="L8538" s="88"/>
    </row>
    <row r="8539" spans="11:12" ht="17.25" customHeight="1" x14ac:dyDescent="0.2">
      <c r="K8539" s="88"/>
      <c r="L8539" s="88"/>
    </row>
    <row r="8540" spans="11:12" ht="17.25" customHeight="1" x14ac:dyDescent="0.2">
      <c r="K8540" s="88"/>
      <c r="L8540" s="88"/>
    </row>
    <row r="8541" spans="11:12" ht="17.25" customHeight="1" x14ac:dyDescent="0.2">
      <c r="K8541" s="88"/>
      <c r="L8541" s="88"/>
    </row>
    <row r="8542" spans="11:12" ht="17.25" customHeight="1" x14ac:dyDescent="0.2">
      <c r="K8542" s="88"/>
      <c r="L8542" s="88"/>
    </row>
    <row r="8543" spans="11:12" ht="17.25" customHeight="1" x14ac:dyDescent="0.2">
      <c r="K8543" s="88"/>
      <c r="L8543" s="88"/>
    </row>
    <row r="8544" spans="11:12" ht="17.25" customHeight="1" x14ac:dyDescent="0.2">
      <c r="K8544" s="88"/>
      <c r="L8544" s="88"/>
    </row>
    <row r="8545" spans="11:12" ht="17.25" customHeight="1" x14ac:dyDescent="0.2">
      <c r="K8545" s="88"/>
      <c r="L8545" s="88"/>
    </row>
    <row r="8546" spans="11:12" ht="17.25" customHeight="1" x14ac:dyDescent="0.2">
      <c r="K8546" s="88"/>
      <c r="L8546" s="88"/>
    </row>
    <row r="8547" spans="11:12" ht="17.25" customHeight="1" x14ac:dyDescent="0.2">
      <c r="K8547" s="88"/>
      <c r="L8547" s="88"/>
    </row>
    <row r="8548" spans="11:12" ht="17.25" customHeight="1" x14ac:dyDescent="0.2">
      <c r="K8548" s="88"/>
      <c r="L8548" s="88"/>
    </row>
    <row r="8549" spans="11:12" ht="17.25" customHeight="1" x14ac:dyDescent="0.2">
      <c r="K8549" s="88"/>
      <c r="L8549" s="88"/>
    </row>
    <row r="8550" spans="11:12" ht="17.25" customHeight="1" x14ac:dyDescent="0.2">
      <c r="K8550" s="88"/>
      <c r="L8550" s="88"/>
    </row>
    <row r="8551" spans="11:12" ht="17.25" customHeight="1" x14ac:dyDescent="0.2">
      <c r="K8551" s="88"/>
      <c r="L8551" s="88"/>
    </row>
    <row r="8552" spans="11:12" ht="17.25" customHeight="1" x14ac:dyDescent="0.2">
      <c r="K8552" s="88"/>
      <c r="L8552" s="88"/>
    </row>
    <row r="8553" spans="11:12" ht="17.25" customHeight="1" x14ac:dyDescent="0.2">
      <c r="K8553" s="88"/>
      <c r="L8553" s="88"/>
    </row>
    <row r="8554" spans="11:12" ht="17.25" customHeight="1" x14ac:dyDescent="0.2">
      <c r="K8554" s="88"/>
      <c r="L8554" s="88"/>
    </row>
    <row r="8555" spans="11:12" ht="17.25" customHeight="1" x14ac:dyDescent="0.2">
      <c r="K8555" s="88"/>
      <c r="L8555" s="88"/>
    </row>
    <row r="8556" spans="11:12" ht="17.25" customHeight="1" x14ac:dyDescent="0.2">
      <c r="K8556" s="88"/>
      <c r="L8556" s="88"/>
    </row>
    <row r="8557" spans="11:12" ht="17.25" customHeight="1" x14ac:dyDescent="0.2">
      <c r="K8557" s="88"/>
      <c r="L8557" s="88"/>
    </row>
    <row r="8558" spans="11:12" ht="17.25" customHeight="1" x14ac:dyDescent="0.2">
      <c r="K8558" s="88"/>
      <c r="L8558" s="88"/>
    </row>
    <row r="8559" spans="11:12" ht="17.25" customHeight="1" x14ac:dyDescent="0.2">
      <c r="K8559" s="88"/>
      <c r="L8559" s="88"/>
    </row>
    <row r="8560" spans="11:12" ht="17.25" customHeight="1" x14ac:dyDescent="0.2">
      <c r="K8560" s="88"/>
      <c r="L8560" s="88"/>
    </row>
    <row r="8561" spans="11:12" ht="17.25" customHeight="1" x14ac:dyDescent="0.2">
      <c r="K8561" s="88"/>
      <c r="L8561" s="88"/>
    </row>
    <row r="8562" spans="11:12" ht="17.25" customHeight="1" x14ac:dyDescent="0.2">
      <c r="K8562" s="88"/>
      <c r="L8562" s="88"/>
    </row>
    <row r="8563" spans="11:12" ht="17.25" customHeight="1" x14ac:dyDescent="0.2">
      <c r="K8563" s="88"/>
      <c r="L8563" s="88"/>
    </row>
    <row r="8564" spans="11:12" ht="17.25" customHeight="1" x14ac:dyDescent="0.2">
      <c r="K8564" s="88"/>
      <c r="L8564" s="88"/>
    </row>
    <row r="8565" spans="11:12" ht="17.25" customHeight="1" x14ac:dyDescent="0.2">
      <c r="K8565" s="88"/>
      <c r="L8565" s="88"/>
    </row>
    <row r="8566" spans="11:12" ht="17.25" customHeight="1" x14ac:dyDescent="0.2">
      <c r="K8566" s="88"/>
      <c r="L8566" s="88"/>
    </row>
    <row r="8567" spans="11:12" ht="17.25" customHeight="1" x14ac:dyDescent="0.2">
      <c r="K8567" s="88"/>
      <c r="L8567" s="88"/>
    </row>
    <row r="8568" spans="11:12" ht="17.25" customHeight="1" x14ac:dyDescent="0.2">
      <c r="K8568" s="88"/>
      <c r="L8568" s="88"/>
    </row>
    <row r="8569" spans="11:12" ht="17.25" customHeight="1" x14ac:dyDescent="0.2">
      <c r="K8569" s="88"/>
      <c r="L8569" s="88"/>
    </row>
    <row r="8570" spans="11:12" ht="17.25" customHeight="1" x14ac:dyDescent="0.2">
      <c r="K8570" s="88"/>
      <c r="L8570" s="88"/>
    </row>
    <row r="8571" spans="11:12" ht="17.25" customHeight="1" x14ac:dyDescent="0.2">
      <c r="K8571" s="88"/>
      <c r="L8571" s="88"/>
    </row>
    <row r="8572" spans="11:12" ht="17.25" customHeight="1" x14ac:dyDescent="0.2">
      <c r="K8572" s="88"/>
      <c r="L8572" s="88"/>
    </row>
    <row r="8573" spans="11:12" ht="17.25" customHeight="1" x14ac:dyDescent="0.2">
      <c r="K8573" s="88"/>
      <c r="L8573" s="88"/>
    </row>
    <row r="8574" spans="11:12" ht="17.25" customHeight="1" x14ac:dyDescent="0.2">
      <c r="K8574" s="88"/>
      <c r="L8574" s="88"/>
    </row>
    <row r="8575" spans="11:12" ht="17.25" customHeight="1" x14ac:dyDescent="0.2">
      <c r="K8575" s="88"/>
      <c r="L8575" s="88"/>
    </row>
    <row r="8576" spans="11:12" ht="17.25" customHeight="1" x14ac:dyDescent="0.2">
      <c r="K8576" s="88"/>
      <c r="L8576" s="88"/>
    </row>
    <row r="8577" spans="11:12" ht="17.25" customHeight="1" x14ac:dyDescent="0.2">
      <c r="K8577" s="88"/>
      <c r="L8577" s="88"/>
    </row>
    <row r="8578" spans="11:12" ht="17.25" customHeight="1" x14ac:dyDescent="0.2">
      <c r="K8578" s="88"/>
      <c r="L8578" s="88"/>
    </row>
    <row r="8579" spans="11:12" ht="17.25" customHeight="1" x14ac:dyDescent="0.2">
      <c r="K8579" s="88"/>
      <c r="L8579" s="88"/>
    </row>
    <row r="8580" spans="11:12" ht="17.25" customHeight="1" x14ac:dyDescent="0.2">
      <c r="K8580" s="88"/>
      <c r="L8580" s="88"/>
    </row>
    <row r="8581" spans="11:12" ht="17.25" customHeight="1" x14ac:dyDescent="0.2">
      <c r="K8581" s="88"/>
      <c r="L8581" s="88"/>
    </row>
    <row r="8582" spans="11:12" ht="17.25" customHeight="1" x14ac:dyDescent="0.2">
      <c r="K8582" s="88"/>
      <c r="L8582" s="88"/>
    </row>
    <row r="8583" spans="11:12" ht="17.25" customHeight="1" x14ac:dyDescent="0.2">
      <c r="K8583" s="88"/>
      <c r="L8583" s="88"/>
    </row>
    <row r="8584" spans="11:12" ht="17.25" customHeight="1" x14ac:dyDescent="0.2">
      <c r="K8584" s="88"/>
      <c r="L8584" s="88"/>
    </row>
    <row r="8585" spans="11:12" ht="17.25" customHeight="1" x14ac:dyDescent="0.2">
      <c r="K8585" s="88"/>
      <c r="L8585" s="88"/>
    </row>
    <row r="8586" spans="11:12" ht="17.25" customHeight="1" x14ac:dyDescent="0.2">
      <c r="K8586" s="88"/>
      <c r="L8586" s="88"/>
    </row>
    <row r="8587" spans="11:12" ht="17.25" customHeight="1" x14ac:dyDescent="0.2">
      <c r="K8587" s="88"/>
      <c r="L8587" s="88"/>
    </row>
    <row r="8588" spans="11:12" ht="17.25" customHeight="1" x14ac:dyDescent="0.2">
      <c r="K8588" s="88"/>
      <c r="L8588" s="88"/>
    </row>
    <row r="8589" spans="11:12" ht="17.25" customHeight="1" x14ac:dyDescent="0.2">
      <c r="K8589" s="88"/>
      <c r="L8589" s="88"/>
    </row>
    <row r="8590" spans="11:12" ht="17.25" customHeight="1" x14ac:dyDescent="0.2">
      <c r="K8590" s="88"/>
      <c r="L8590" s="88"/>
    </row>
    <row r="8591" spans="11:12" ht="17.25" customHeight="1" x14ac:dyDescent="0.2">
      <c r="K8591" s="88"/>
      <c r="L8591" s="88"/>
    </row>
    <row r="8592" spans="11:12" ht="17.25" customHeight="1" x14ac:dyDescent="0.2">
      <c r="K8592" s="88"/>
      <c r="L8592" s="88"/>
    </row>
    <row r="8593" spans="11:12" ht="17.25" customHeight="1" x14ac:dyDescent="0.2">
      <c r="K8593" s="88"/>
      <c r="L8593" s="88"/>
    </row>
    <row r="8594" spans="11:12" ht="17.25" customHeight="1" x14ac:dyDescent="0.2">
      <c r="K8594" s="88"/>
      <c r="L8594" s="88"/>
    </row>
    <row r="8595" spans="11:12" ht="17.25" customHeight="1" x14ac:dyDescent="0.2">
      <c r="K8595" s="88"/>
      <c r="L8595" s="88"/>
    </row>
    <row r="8596" spans="11:12" ht="17.25" customHeight="1" x14ac:dyDescent="0.2">
      <c r="K8596" s="88"/>
      <c r="L8596" s="88"/>
    </row>
    <row r="8597" spans="11:12" ht="17.25" customHeight="1" x14ac:dyDescent="0.2">
      <c r="K8597" s="88"/>
      <c r="L8597" s="88"/>
    </row>
    <row r="8598" spans="11:12" ht="17.25" customHeight="1" x14ac:dyDescent="0.2">
      <c r="K8598" s="88"/>
      <c r="L8598" s="88"/>
    </row>
    <row r="8599" spans="11:12" ht="17.25" customHeight="1" x14ac:dyDescent="0.2">
      <c r="K8599" s="88"/>
      <c r="L8599" s="88"/>
    </row>
    <row r="8600" spans="11:12" ht="17.25" customHeight="1" x14ac:dyDescent="0.2">
      <c r="K8600" s="88"/>
      <c r="L8600" s="88"/>
    </row>
    <row r="8601" spans="11:12" ht="17.25" customHeight="1" x14ac:dyDescent="0.2">
      <c r="K8601" s="88"/>
      <c r="L8601" s="88"/>
    </row>
    <row r="8602" spans="11:12" ht="17.25" customHeight="1" x14ac:dyDescent="0.2">
      <c r="K8602" s="88"/>
      <c r="L8602" s="88"/>
    </row>
    <row r="8603" spans="11:12" ht="17.25" customHeight="1" x14ac:dyDescent="0.2">
      <c r="K8603" s="88"/>
      <c r="L8603" s="88"/>
    </row>
    <row r="8604" spans="11:12" ht="17.25" customHeight="1" x14ac:dyDescent="0.2">
      <c r="K8604" s="88"/>
      <c r="L8604" s="88"/>
    </row>
    <row r="8605" spans="11:12" ht="17.25" customHeight="1" x14ac:dyDescent="0.2">
      <c r="K8605" s="88"/>
      <c r="L8605" s="88"/>
    </row>
    <row r="8606" spans="11:12" ht="17.25" customHeight="1" x14ac:dyDescent="0.2">
      <c r="K8606" s="88"/>
      <c r="L8606" s="88"/>
    </row>
    <row r="8607" spans="11:12" ht="17.25" customHeight="1" x14ac:dyDescent="0.2">
      <c r="K8607" s="88"/>
      <c r="L8607" s="88"/>
    </row>
    <row r="8608" spans="11:12" ht="17.25" customHeight="1" x14ac:dyDescent="0.2">
      <c r="K8608" s="88"/>
      <c r="L8608" s="88"/>
    </row>
    <row r="8609" spans="11:12" ht="17.25" customHeight="1" x14ac:dyDescent="0.2">
      <c r="K8609" s="88"/>
      <c r="L8609" s="88"/>
    </row>
    <row r="8610" spans="11:12" ht="17.25" customHeight="1" x14ac:dyDescent="0.2">
      <c r="K8610" s="88"/>
      <c r="L8610" s="88"/>
    </row>
    <row r="8611" spans="11:12" ht="17.25" customHeight="1" x14ac:dyDescent="0.2">
      <c r="K8611" s="88"/>
      <c r="L8611" s="88"/>
    </row>
    <row r="8612" spans="11:12" ht="17.25" customHeight="1" x14ac:dyDescent="0.2">
      <c r="K8612" s="88"/>
      <c r="L8612" s="88"/>
    </row>
    <row r="8613" spans="11:12" ht="17.25" customHeight="1" x14ac:dyDescent="0.2">
      <c r="K8613" s="88"/>
      <c r="L8613" s="88"/>
    </row>
    <row r="8614" spans="11:12" ht="17.25" customHeight="1" x14ac:dyDescent="0.2">
      <c r="K8614" s="88"/>
      <c r="L8614" s="88"/>
    </row>
    <row r="8615" spans="11:12" ht="17.25" customHeight="1" x14ac:dyDescent="0.2">
      <c r="K8615" s="88"/>
      <c r="L8615" s="88"/>
    </row>
    <row r="8616" spans="11:12" ht="17.25" customHeight="1" x14ac:dyDescent="0.2">
      <c r="K8616" s="88"/>
      <c r="L8616" s="88"/>
    </row>
    <row r="8617" spans="11:12" ht="17.25" customHeight="1" x14ac:dyDescent="0.2">
      <c r="K8617" s="88"/>
      <c r="L8617" s="88"/>
    </row>
    <row r="8618" spans="11:12" ht="17.25" customHeight="1" x14ac:dyDescent="0.2">
      <c r="K8618" s="88"/>
      <c r="L8618" s="88"/>
    </row>
    <row r="8619" spans="11:12" ht="17.25" customHeight="1" x14ac:dyDescent="0.2">
      <c r="K8619" s="88"/>
      <c r="L8619" s="88"/>
    </row>
    <row r="8620" spans="11:12" ht="17.25" customHeight="1" x14ac:dyDescent="0.2">
      <c r="K8620" s="88"/>
      <c r="L8620" s="88"/>
    </row>
    <row r="8621" spans="11:12" ht="17.25" customHeight="1" x14ac:dyDescent="0.2">
      <c r="K8621" s="88"/>
      <c r="L8621" s="88"/>
    </row>
    <row r="8622" spans="11:12" ht="17.25" customHeight="1" x14ac:dyDescent="0.2">
      <c r="K8622" s="88"/>
      <c r="L8622" s="88"/>
    </row>
    <row r="8623" spans="11:12" ht="17.25" customHeight="1" x14ac:dyDescent="0.2">
      <c r="K8623" s="88"/>
      <c r="L8623" s="88"/>
    </row>
    <row r="8624" spans="11:12" ht="17.25" customHeight="1" x14ac:dyDescent="0.2">
      <c r="K8624" s="88"/>
      <c r="L8624" s="88"/>
    </row>
    <row r="8625" spans="11:12" ht="17.25" customHeight="1" x14ac:dyDescent="0.2">
      <c r="K8625" s="88"/>
      <c r="L8625" s="88"/>
    </row>
    <row r="8626" spans="11:12" ht="17.25" customHeight="1" x14ac:dyDescent="0.2">
      <c r="K8626" s="88"/>
      <c r="L8626" s="88"/>
    </row>
    <row r="8627" spans="11:12" ht="17.25" customHeight="1" x14ac:dyDescent="0.2">
      <c r="K8627" s="88"/>
      <c r="L8627" s="88"/>
    </row>
    <row r="8628" spans="11:12" ht="17.25" customHeight="1" x14ac:dyDescent="0.2">
      <c r="K8628" s="88"/>
      <c r="L8628" s="88"/>
    </row>
    <row r="8629" spans="11:12" ht="17.25" customHeight="1" x14ac:dyDescent="0.2">
      <c r="K8629" s="88"/>
      <c r="L8629" s="88"/>
    </row>
    <row r="8630" spans="11:12" ht="17.25" customHeight="1" x14ac:dyDescent="0.2">
      <c r="K8630" s="88"/>
      <c r="L8630" s="88"/>
    </row>
    <row r="8631" spans="11:12" ht="17.25" customHeight="1" x14ac:dyDescent="0.2">
      <c r="K8631" s="88"/>
      <c r="L8631" s="88"/>
    </row>
    <row r="8632" spans="11:12" ht="17.25" customHeight="1" x14ac:dyDescent="0.2">
      <c r="K8632" s="88"/>
      <c r="L8632" s="88"/>
    </row>
    <row r="8633" spans="11:12" ht="17.25" customHeight="1" x14ac:dyDescent="0.2">
      <c r="K8633" s="88"/>
      <c r="L8633" s="88"/>
    </row>
    <row r="8634" spans="11:12" ht="17.25" customHeight="1" x14ac:dyDescent="0.2">
      <c r="K8634" s="88"/>
      <c r="L8634" s="88"/>
    </row>
    <row r="8635" spans="11:12" ht="17.25" customHeight="1" x14ac:dyDescent="0.2">
      <c r="K8635" s="88"/>
      <c r="L8635" s="88"/>
    </row>
    <row r="8636" spans="11:12" ht="17.25" customHeight="1" x14ac:dyDescent="0.2">
      <c r="K8636" s="88"/>
      <c r="L8636" s="88"/>
    </row>
    <row r="8637" spans="11:12" ht="17.25" customHeight="1" x14ac:dyDescent="0.2">
      <c r="K8637" s="88"/>
      <c r="L8637" s="88"/>
    </row>
    <row r="8638" spans="11:12" ht="17.25" customHeight="1" x14ac:dyDescent="0.2">
      <c r="K8638" s="88"/>
      <c r="L8638" s="88"/>
    </row>
    <row r="8639" spans="11:12" ht="17.25" customHeight="1" x14ac:dyDescent="0.2">
      <c r="K8639" s="88"/>
      <c r="L8639" s="88"/>
    </row>
    <row r="8640" spans="11:12" ht="17.25" customHeight="1" x14ac:dyDescent="0.2">
      <c r="K8640" s="88"/>
      <c r="L8640" s="88"/>
    </row>
    <row r="8641" spans="11:12" ht="17.25" customHeight="1" x14ac:dyDescent="0.2">
      <c r="K8641" s="88"/>
      <c r="L8641" s="88"/>
    </row>
    <row r="8642" spans="11:12" ht="17.25" customHeight="1" x14ac:dyDescent="0.2">
      <c r="K8642" s="88"/>
      <c r="L8642" s="88"/>
    </row>
    <row r="8643" spans="11:12" ht="17.25" customHeight="1" x14ac:dyDescent="0.2">
      <c r="K8643" s="88"/>
      <c r="L8643" s="88"/>
    </row>
    <row r="8644" spans="11:12" ht="17.25" customHeight="1" x14ac:dyDescent="0.2">
      <c r="K8644" s="88"/>
      <c r="L8644" s="88"/>
    </row>
    <row r="8645" spans="11:12" ht="17.25" customHeight="1" x14ac:dyDescent="0.2">
      <c r="K8645" s="88"/>
      <c r="L8645" s="88"/>
    </row>
    <row r="8646" spans="11:12" ht="17.25" customHeight="1" x14ac:dyDescent="0.2">
      <c r="K8646" s="88"/>
      <c r="L8646" s="88"/>
    </row>
    <row r="8647" spans="11:12" ht="17.25" customHeight="1" x14ac:dyDescent="0.2">
      <c r="K8647" s="88"/>
      <c r="L8647" s="88"/>
    </row>
    <row r="8648" spans="11:12" ht="17.25" customHeight="1" x14ac:dyDescent="0.2">
      <c r="K8648" s="88"/>
      <c r="L8648" s="88"/>
    </row>
    <row r="8649" spans="11:12" ht="17.25" customHeight="1" x14ac:dyDescent="0.2">
      <c r="K8649" s="88"/>
      <c r="L8649" s="88"/>
    </row>
    <row r="8650" spans="11:12" ht="17.25" customHeight="1" x14ac:dyDescent="0.2">
      <c r="K8650" s="88"/>
      <c r="L8650" s="88"/>
    </row>
    <row r="8651" spans="11:12" ht="17.25" customHeight="1" x14ac:dyDescent="0.2">
      <c r="K8651" s="88"/>
      <c r="L8651" s="88"/>
    </row>
    <row r="8652" spans="11:12" ht="17.25" customHeight="1" x14ac:dyDescent="0.2">
      <c r="K8652" s="88"/>
      <c r="L8652" s="88"/>
    </row>
    <row r="8653" spans="11:12" ht="17.25" customHeight="1" x14ac:dyDescent="0.2">
      <c r="K8653" s="88"/>
      <c r="L8653" s="88"/>
    </row>
    <row r="8654" spans="11:12" ht="17.25" customHeight="1" x14ac:dyDescent="0.2">
      <c r="K8654" s="88"/>
      <c r="L8654" s="88"/>
    </row>
    <row r="8655" spans="11:12" ht="17.25" customHeight="1" x14ac:dyDescent="0.2">
      <c r="K8655" s="88"/>
      <c r="L8655" s="88"/>
    </row>
    <row r="8656" spans="11:12" ht="17.25" customHeight="1" x14ac:dyDescent="0.2">
      <c r="K8656" s="88"/>
      <c r="L8656" s="88"/>
    </row>
    <row r="8657" spans="11:12" ht="17.25" customHeight="1" x14ac:dyDescent="0.2">
      <c r="K8657" s="88"/>
      <c r="L8657" s="88"/>
    </row>
    <row r="8658" spans="11:12" ht="17.25" customHeight="1" x14ac:dyDescent="0.2">
      <c r="K8658" s="88"/>
      <c r="L8658" s="88"/>
    </row>
    <row r="8659" spans="11:12" ht="17.25" customHeight="1" x14ac:dyDescent="0.2">
      <c r="K8659" s="88"/>
      <c r="L8659" s="88"/>
    </row>
    <row r="8660" spans="11:12" ht="17.25" customHeight="1" x14ac:dyDescent="0.2">
      <c r="K8660" s="88"/>
      <c r="L8660" s="88"/>
    </row>
    <row r="8661" spans="11:12" ht="17.25" customHeight="1" x14ac:dyDescent="0.2">
      <c r="K8661" s="88"/>
      <c r="L8661" s="88"/>
    </row>
    <row r="8662" spans="11:12" ht="17.25" customHeight="1" x14ac:dyDescent="0.2">
      <c r="K8662" s="88"/>
      <c r="L8662" s="88"/>
    </row>
    <row r="8663" spans="11:12" ht="17.25" customHeight="1" x14ac:dyDescent="0.2">
      <c r="K8663" s="88"/>
      <c r="L8663" s="88"/>
    </row>
    <row r="8664" spans="11:12" ht="17.25" customHeight="1" x14ac:dyDescent="0.2">
      <c r="K8664" s="88"/>
      <c r="L8664" s="88"/>
    </row>
    <row r="8665" spans="11:12" ht="17.25" customHeight="1" x14ac:dyDescent="0.2">
      <c r="K8665" s="88"/>
      <c r="L8665" s="88"/>
    </row>
    <row r="8666" spans="11:12" ht="17.25" customHeight="1" x14ac:dyDescent="0.2">
      <c r="K8666" s="88"/>
      <c r="L8666" s="88"/>
    </row>
    <row r="8667" spans="11:12" ht="17.25" customHeight="1" x14ac:dyDescent="0.2">
      <c r="K8667" s="88"/>
      <c r="L8667" s="88"/>
    </row>
    <row r="8668" spans="11:12" ht="17.25" customHeight="1" x14ac:dyDescent="0.2">
      <c r="K8668" s="88"/>
      <c r="L8668" s="88"/>
    </row>
    <row r="8669" spans="11:12" ht="17.25" customHeight="1" x14ac:dyDescent="0.2">
      <c r="K8669" s="88"/>
      <c r="L8669" s="88"/>
    </row>
    <row r="8670" spans="11:12" ht="17.25" customHeight="1" x14ac:dyDescent="0.2">
      <c r="K8670" s="88"/>
      <c r="L8670" s="88"/>
    </row>
    <row r="8671" spans="11:12" ht="17.25" customHeight="1" x14ac:dyDescent="0.2">
      <c r="K8671" s="88"/>
      <c r="L8671" s="88"/>
    </row>
    <row r="8672" spans="11:12" ht="17.25" customHeight="1" x14ac:dyDescent="0.2">
      <c r="K8672" s="88"/>
      <c r="L8672" s="88"/>
    </row>
    <row r="8673" spans="11:12" ht="17.25" customHeight="1" x14ac:dyDescent="0.2">
      <c r="K8673" s="88"/>
      <c r="L8673" s="88"/>
    </row>
    <row r="8674" spans="11:12" ht="17.25" customHeight="1" x14ac:dyDescent="0.2">
      <c r="K8674" s="88"/>
      <c r="L8674" s="88"/>
    </row>
    <row r="8675" spans="11:12" ht="17.25" customHeight="1" x14ac:dyDescent="0.2">
      <c r="K8675" s="88"/>
      <c r="L8675" s="88"/>
    </row>
    <row r="8676" spans="11:12" ht="17.25" customHeight="1" x14ac:dyDescent="0.2">
      <c r="K8676" s="88"/>
      <c r="L8676" s="88"/>
    </row>
    <row r="8677" spans="11:12" ht="17.25" customHeight="1" x14ac:dyDescent="0.2">
      <c r="K8677" s="88"/>
      <c r="L8677" s="88"/>
    </row>
    <row r="8678" spans="11:12" ht="17.25" customHeight="1" x14ac:dyDescent="0.2">
      <c r="K8678" s="88"/>
      <c r="L8678" s="88"/>
    </row>
    <row r="8679" spans="11:12" ht="17.25" customHeight="1" x14ac:dyDescent="0.2">
      <c r="K8679" s="88"/>
      <c r="L8679" s="88"/>
    </row>
    <row r="8680" spans="11:12" ht="17.25" customHeight="1" x14ac:dyDescent="0.2">
      <c r="K8680" s="88"/>
      <c r="L8680" s="88"/>
    </row>
    <row r="8681" spans="11:12" ht="17.25" customHeight="1" x14ac:dyDescent="0.2">
      <c r="K8681" s="88"/>
      <c r="L8681" s="88"/>
    </row>
    <row r="8682" spans="11:12" ht="17.25" customHeight="1" x14ac:dyDescent="0.2">
      <c r="K8682" s="88"/>
      <c r="L8682" s="88"/>
    </row>
    <row r="8683" spans="11:12" ht="17.25" customHeight="1" x14ac:dyDescent="0.2">
      <c r="K8683" s="88"/>
      <c r="L8683" s="88"/>
    </row>
    <row r="8684" spans="11:12" ht="17.25" customHeight="1" x14ac:dyDescent="0.2">
      <c r="K8684" s="88"/>
      <c r="L8684" s="88"/>
    </row>
    <row r="8685" spans="11:12" ht="17.25" customHeight="1" x14ac:dyDescent="0.2">
      <c r="K8685" s="88"/>
      <c r="L8685" s="88"/>
    </row>
    <row r="8686" spans="11:12" ht="17.25" customHeight="1" x14ac:dyDescent="0.2">
      <c r="K8686" s="88"/>
      <c r="L8686" s="88"/>
    </row>
    <row r="8687" spans="11:12" ht="17.25" customHeight="1" x14ac:dyDescent="0.2">
      <c r="K8687" s="88"/>
      <c r="L8687" s="88"/>
    </row>
    <row r="8688" spans="11:12" ht="17.25" customHeight="1" x14ac:dyDescent="0.2">
      <c r="K8688" s="88"/>
      <c r="L8688" s="88"/>
    </row>
    <row r="8689" spans="11:12" ht="17.25" customHeight="1" x14ac:dyDescent="0.2">
      <c r="K8689" s="88"/>
      <c r="L8689" s="88"/>
    </row>
    <row r="8690" spans="11:12" ht="17.25" customHeight="1" x14ac:dyDescent="0.2">
      <c r="K8690" s="88"/>
      <c r="L8690" s="88"/>
    </row>
    <row r="8691" spans="11:12" ht="17.25" customHeight="1" x14ac:dyDescent="0.2">
      <c r="K8691" s="88"/>
      <c r="L8691" s="88"/>
    </row>
    <row r="8692" spans="11:12" ht="17.25" customHeight="1" x14ac:dyDescent="0.2">
      <c r="K8692" s="88"/>
      <c r="L8692" s="88"/>
    </row>
    <row r="8693" spans="11:12" ht="17.25" customHeight="1" x14ac:dyDescent="0.2">
      <c r="K8693" s="88"/>
      <c r="L8693" s="88"/>
    </row>
    <row r="8694" spans="11:12" ht="17.25" customHeight="1" x14ac:dyDescent="0.2">
      <c r="K8694" s="88"/>
      <c r="L8694" s="88"/>
    </row>
    <row r="8695" spans="11:12" ht="17.25" customHeight="1" x14ac:dyDescent="0.2">
      <c r="K8695" s="88"/>
      <c r="L8695" s="88"/>
    </row>
    <row r="8696" spans="11:12" ht="17.25" customHeight="1" x14ac:dyDescent="0.2">
      <c r="K8696" s="88"/>
      <c r="L8696" s="88"/>
    </row>
    <row r="8697" spans="11:12" ht="17.25" customHeight="1" x14ac:dyDescent="0.2">
      <c r="K8697" s="88"/>
      <c r="L8697" s="88"/>
    </row>
    <row r="8698" spans="11:12" ht="17.25" customHeight="1" x14ac:dyDescent="0.2">
      <c r="K8698" s="88"/>
      <c r="L8698" s="88"/>
    </row>
    <row r="8699" spans="11:12" ht="17.25" customHeight="1" x14ac:dyDescent="0.2">
      <c r="K8699" s="88"/>
      <c r="L8699" s="88"/>
    </row>
    <row r="8700" spans="11:12" ht="17.25" customHeight="1" x14ac:dyDescent="0.2">
      <c r="K8700" s="88"/>
      <c r="L8700" s="88"/>
    </row>
    <row r="8701" spans="11:12" ht="17.25" customHeight="1" x14ac:dyDescent="0.2">
      <c r="K8701" s="88"/>
      <c r="L8701" s="88"/>
    </row>
    <row r="8702" spans="11:12" ht="17.25" customHeight="1" x14ac:dyDescent="0.2">
      <c r="K8702" s="88"/>
      <c r="L8702" s="88"/>
    </row>
    <row r="8703" spans="11:12" ht="17.25" customHeight="1" x14ac:dyDescent="0.2">
      <c r="K8703" s="88"/>
      <c r="L8703" s="88"/>
    </row>
    <row r="8704" spans="11:12" ht="17.25" customHeight="1" x14ac:dyDescent="0.2">
      <c r="K8704" s="88"/>
      <c r="L8704" s="88"/>
    </row>
    <row r="8705" spans="11:12" ht="17.25" customHeight="1" x14ac:dyDescent="0.2">
      <c r="K8705" s="88"/>
      <c r="L8705" s="88"/>
    </row>
    <row r="8706" spans="11:12" ht="17.25" customHeight="1" x14ac:dyDescent="0.2">
      <c r="K8706" s="88"/>
      <c r="L8706" s="88"/>
    </row>
    <row r="8707" spans="11:12" ht="17.25" customHeight="1" x14ac:dyDescent="0.2">
      <c r="K8707" s="88"/>
      <c r="L8707" s="88"/>
    </row>
    <row r="8708" spans="11:12" ht="17.25" customHeight="1" x14ac:dyDescent="0.2">
      <c r="K8708" s="88"/>
      <c r="L8708" s="88"/>
    </row>
    <row r="8709" spans="11:12" ht="17.25" customHeight="1" x14ac:dyDescent="0.2">
      <c r="K8709" s="88"/>
      <c r="L8709" s="88"/>
    </row>
    <row r="8710" spans="11:12" ht="17.25" customHeight="1" x14ac:dyDescent="0.2">
      <c r="K8710" s="88"/>
      <c r="L8710" s="88"/>
    </row>
    <row r="8711" spans="11:12" ht="17.25" customHeight="1" x14ac:dyDescent="0.2">
      <c r="K8711" s="88"/>
      <c r="L8711" s="88"/>
    </row>
    <row r="8712" spans="11:12" ht="17.25" customHeight="1" x14ac:dyDescent="0.2">
      <c r="K8712" s="88"/>
      <c r="L8712" s="88"/>
    </row>
    <row r="8713" spans="11:12" ht="17.25" customHeight="1" x14ac:dyDescent="0.2">
      <c r="K8713" s="88"/>
      <c r="L8713" s="88"/>
    </row>
    <row r="8714" spans="11:12" ht="17.25" customHeight="1" x14ac:dyDescent="0.2">
      <c r="K8714" s="88"/>
      <c r="L8714" s="88"/>
    </row>
    <row r="8715" spans="11:12" ht="17.25" customHeight="1" x14ac:dyDescent="0.2">
      <c r="K8715" s="88"/>
      <c r="L8715" s="88"/>
    </row>
    <row r="8716" spans="11:12" ht="17.25" customHeight="1" x14ac:dyDescent="0.2">
      <c r="K8716" s="88"/>
      <c r="L8716" s="88"/>
    </row>
    <row r="8717" spans="11:12" ht="17.25" customHeight="1" x14ac:dyDescent="0.2">
      <c r="K8717" s="88"/>
      <c r="L8717" s="88"/>
    </row>
    <row r="8718" spans="11:12" ht="17.25" customHeight="1" x14ac:dyDescent="0.2">
      <c r="K8718" s="88"/>
      <c r="L8718" s="88"/>
    </row>
    <row r="8719" spans="11:12" ht="17.25" customHeight="1" x14ac:dyDescent="0.2">
      <c r="K8719" s="88"/>
      <c r="L8719" s="88"/>
    </row>
    <row r="8720" spans="11:12" ht="17.25" customHeight="1" x14ac:dyDescent="0.2">
      <c r="K8720" s="88"/>
      <c r="L8720" s="88"/>
    </row>
    <row r="8721" spans="11:12" ht="17.25" customHeight="1" x14ac:dyDescent="0.2">
      <c r="K8721" s="88"/>
      <c r="L8721" s="88"/>
    </row>
    <row r="8722" spans="11:12" ht="17.25" customHeight="1" x14ac:dyDescent="0.2">
      <c r="K8722" s="88"/>
      <c r="L8722" s="88"/>
    </row>
    <row r="8723" spans="11:12" ht="17.25" customHeight="1" x14ac:dyDescent="0.2">
      <c r="K8723" s="88"/>
      <c r="L8723" s="88"/>
    </row>
    <row r="8724" spans="11:12" ht="17.25" customHeight="1" x14ac:dyDescent="0.2">
      <c r="K8724" s="88"/>
      <c r="L8724" s="88"/>
    </row>
    <row r="8725" spans="11:12" ht="17.25" customHeight="1" x14ac:dyDescent="0.2">
      <c r="K8725" s="88"/>
      <c r="L8725" s="88"/>
    </row>
    <row r="8726" spans="11:12" ht="17.25" customHeight="1" x14ac:dyDescent="0.2">
      <c r="K8726" s="88"/>
      <c r="L8726" s="88"/>
    </row>
    <row r="8727" spans="11:12" ht="17.25" customHeight="1" x14ac:dyDescent="0.2">
      <c r="K8727" s="88"/>
      <c r="L8727" s="88"/>
    </row>
    <row r="8728" spans="11:12" ht="17.25" customHeight="1" x14ac:dyDescent="0.2">
      <c r="K8728" s="88"/>
      <c r="L8728" s="88"/>
    </row>
    <row r="8729" spans="11:12" ht="17.25" customHeight="1" x14ac:dyDescent="0.2">
      <c r="K8729" s="88"/>
      <c r="L8729" s="88"/>
    </row>
    <row r="8730" spans="11:12" ht="17.25" customHeight="1" x14ac:dyDescent="0.2">
      <c r="K8730" s="88"/>
      <c r="L8730" s="88"/>
    </row>
    <row r="8731" spans="11:12" ht="17.25" customHeight="1" x14ac:dyDescent="0.2">
      <c r="K8731" s="88"/>
      <c r="L8731" s="88"/>
    </row>
    <row r="8732" spans="11:12" ht="17.25" customHeight="1" x14ac:dyDescent="0.2">
      <c r="K8732" s="88"/>
      <c r="L8732" s="88"/>
    </row>
    <row r="8733" spans="11:12" ht="17.25" customHeight="1" x14ac:dyDescent="0.2">
      <c r="K8733" s="88"/>
      <c r="L8733" s="88"/>
    </row>
    <row r="8734" spans="11:12" ht="17.25" customHeight="1" x14ac:dyDescent="0.2">
      <c r="K8734" s="88"/>
      <c r="L8734" s="88"/>
    </row>
    <row r="8735" spans="11:12" ht="17.25" customHeight="1" x14ac:dyDescent="0.2">
      <c r="K8735" s="88"/>
      <c r="L8735" s="88"/>
    </row>
    <row r="8736" spans="11:12" ht="17.25" customHeight="1" x14ac:dyDescent="0.2">
      <c r="K8736" s="88"/>
      <c r="L8736" s="88"/>
    </row>
    <row r="8737" spans="11:12" ht="17.25" customHeight="1" x14ac:dyDescent="0.2">
      <c r="K8737" s="88"/>
      <c r="L8737" s="88"/>
    </row>
    <row r="8738" spans="11:12" ht="17.25" customHeight="1" x14ac:dyDescent="0.2">
      <c r="K8738" s="88"/>
      <c r="L8738" s="88"/>
    </row>
    <row r="8739" spans="11:12" ht="17.25" customHeight="1" x14ac:dyDescent="0.2">
      <c r="K8739" s="88"/>
      <c r="L8739" s="88"/>
    </row>
    <row r="8740" spans="11:12" ht="17.25" customHeight="1" x14ac:dyDescent="0.2">
      <c r="K8740" s="88"/>
      <c r="L8740" s="88"/>
    </row>
    <row r="8741" spans="11:12" ht="17.25" customHeight="1" x14ac:dyDescent="0.2">
      <c r="K8741" s="88"/>
      <c r="L8741" s="88"/>
    </row>
    <row r="8742" spans="11:12" ht="17.25" customHeight="1" x14ac:dyDescent="0.2">
      <c r="K8742" s="88"/>
      <c r="L8742" s="88"/>
    </row>
    <row r="8743" spans="11:12" ht="17.25" customHeight="1" x14ac:dyDescent="0.2">
      <c r="K8743" s="88"/>
      <c r="L8743" s="88"/>
    </row>
    <row r="8744" spans="11:12" ht="17.25" customHeight="1" x14ac:dyDescent="0.2">
      <c r="K8744" s="88"/>
      <c r="L8744" s="88"/>
    </row>
    <row r="8745" spans="11:12" ht="17.25" customHeight="1" x14ac:dyDescent="0.2">
      <c r="K8745" s="88"/>
      <c r="L8745" s="88"/>
    </row>
    <row r="8746" spans="11:12" ht="17.25" customHeight="1" x14ac:dyDescent="0.2">
      <c r="K8746" s="88"/>
      <c r="L8746" s="88"/>
    </row>
    <row r="8747" spans="11:12" ht="17.25" customHeight="1" x14ac:dyDescent="0.2">
      <c r="K8747" s="88"/>
      <c r="L8747" s="88"/>
    </row>
    <row r="8748" spans="11:12" ht="17.25" customHeight="1" x14ac:dyDescent="0.2">
      <c r="K8748" s="88"/>
      <c r="L8748" s="88"/>
    </row>
    <row r="8749" spans="11:12" ht="17.25" customHeight="1" x14ac:dyDescent="0.2">
      <c r="K8749" s="88"/>
      <c r="L8749" s="88"/>
    </row>
    <row r="8750" spans="11:12" ht="17.25" customHeight="1" x14ac:dyDescent="0.2">
      <c r="K8750" s="88"/>
      <c r="L8750" s="88"/>
    </row>
    <row r="8751" spans="11:12" ht="17.25" customHeight="1" x14ac:dyDescent="0.2">
      <c r="K8751" s="88"/>
      <c r="L8751" s="88"/>
    </row>
    <row r="8752" spans="11:12" ht="17.25" customHeight="1" x14ac:dyDescent="0.2">
      <c r="K8752" s="88"/>
      <c r="L8752" s="88"/>
    </row>
    <row r="8753" spans="11:12" ht="17.25" customHeight="1" x14ac:dyDescent="0.2">
      <c r="K8753" s="88"/>
      <c r="L8753" s="88"/>
    </row>
    <row r="8754" spans="11:12" ht="17.25" customHeight="1" x14ac:dyDescent="0.2">
      <c r="K8754" s="88"/>
      <c r="L8754" s="88"/>
    </row>
    <row r="8755" spans="11:12" ht="17.25" customHeight="1" x14ac:dyDescent="0.2">
      <c r="K8755" s="88"/>
      <c r="L8755" s="88"/>
    </row>
    <row r="8756" spans="11:12" ht="17.25" customHeight="1" x14ac:dyDescent="0.2">
      <c r="K8756" s="88"/>
      <c r="L8756" s="88"/>
    </row>
    <row r="8757" spans="11:12" ht="17.25" customHeight="1" x14ac:dyDescent="0.2">
      <c r="K8757" s="88"/>
      <c r="L8757" s="88"/>
    </row>
    <row r="8758" spans="11:12" ht="17.25" customHeight="1" x14ac:dyDescent="0.2">
      <c r="K8758" s="88"/>
      <c r="L8758" s="88"/>
    </row>
    <row r="8759" spans="11:12" ht="17.25" customHeight="1" x14ac:dyDescent="0.2">
      <c r="K8759" s="88"/>
      <c r="L8759" s="88"/>
    </row>
    <row r="8760" spans="11:12" ht="17.25" customHeight="1" x14ac:dyDescent="0.2">
      <c r="K8760" s="88"/>
      <c r="L8760" s="88"/>
    </row>
    <row r="8761" spans="11:12" ht="17.25" customHeight="1" x14ac:dyDescent="0.2">
      <c r="K8761" s="88"/>
      <c r="L8761" s="88"/>
    </row>
    <row r="8762" spans="11:12" ht="17.25" customHeight="1" x14ac:dyDescent="0.2">
      <c r="K8762" s="88"/>
      <c r="L8762" s="88"/>
    </row>
    <row r="8763" spans="11:12" ht="17.25" customHeight="1" x14ac:dyDescent="0.2">
      <c r="K8763" s="88"/>
      <c r="L8763" s="88"/>
    </row>
    <row r="8764" spans="11:12" ht="17.25" customHeight="1" x14ac:dyDescent="0.2">
      <c r="K8764" s="88"/>
      <c r="L8764" s="88"/>
    </row>
    <row r="8765" spans="11:12" ht="17.25" customHeight="1" x14ac:dyDescent="0.2">
      <c r="K8765" s="88"/>
      <c r="L8765" s="88"/>
    </row>
    <row r="8766" spans="11:12" ht="17.25" customHeight="1" x14ac:dyDescent="0.2">
      <c r="K8766" s="88"/>
      <c r="L8766" s="88"/>
    </row>
    <row r="8767" spans="11:12" ht="17.25" customHeight="1" x14ac:dyDescent="0.2">
      <c r="K8767" s="88"/>
      <c r="L8767" s="88"/>
    </row>
    <row r="8768" spans="11:12" ht="17.25" customHeight="1" x14ac:dyDescent="0.2">
      <c r="K8768" s="88"/>
      <c r="L8768" s="88"/>
    </row>
    <row r="8769" spans="11:12" ht="17.25" customHeight="1" x14ac:dyDescent="0.2">
      <c r="K8769" s="88"/>
      <c r="L8769" s="88"/>
    </row>
    <row r="8770" spans="11:12" ht="17.25" customHeight="1" x14ac:dyDescent="0.2">
      <c r="K8770" s="88"/>
      <c r="L8770" s="88"/>
    </row>
    <row r="8771" spans="11:12" ht="17.25" customHeight="1" x14ac:dyDescent="0.2">
      <c r="K8771" s="88"/>
      <c r="L8771" s="88"/>
    </row>
    <row r="8772" spans="11:12" ht="17.25" customHeight="1" x14ac:dyDescent="0.2">
      <c r="K8772" s="88"/>
      <c r="L8772" s="88"/>
    </row>
    <row r="8773" spans="11:12" ht="17.25" customHeight="1" x14ac:dyDescent="0.2">
      <c r="K8773" s="88"/>
      <c r="L8773" s="88"/>
    </row>
    <row r="8774" spans="11:12" ht="17.25" customHeight="1" x14ac:dyDescent="0.2">
      <c r="K8774" s="88"/>
      <c r="L8774" s="88"/>
    </row>
    <row r="8775" spans="11:12" ht="17.25" customHeight="1" x14ac:dyDescent="0.2">
      <c r="K8775" s="88"/>
      <c r="L8775" s="88"/>
    </row>
    <row r="8776" spans="11:12" ht="17.25" customHeight="1" x14ac:dyDescent="0.2">
      <c r="K8776" s="88"/>
      <c r="L8776" s="88"/>
    </row>
    <row r="8777" spans="11:12" ht="17.25" customHeight="1" x14ac:dyDescent="0.2">
      <c r="K8777" s="88"/>
      <c r="L8777" s="88"/>
    </row>
    <row r="8778" spans="11:12" ht="17.25" customHeight="1" x14ac:dyDescent="0.2">
      <c r="K8778" s="88"/>
      <c r="L8778" s="88"/>
    </row>
    <row r="8779" spans="11:12" ht="17.25" customHeight="1" x14ac:dyDescent="0.2">
      <c r="K8779" s="88"/>
      <c r="L8779" s="88"/>
    </row>
    <row r="8780" spans="11:12" ht="17.25" customHeight="1" x14ac:dyDescent="0.2">
      <c r="K8780" s="88"/>
      <c r="L8780" s="88"/>
    </row>
    <row r="8781" spans="11:12" ht="17.25" customHeight="1" x14ac:dyDescent="0.2">
      <c r="K8781" s="88"/>
      <c r="L8781" s="88"/>
    </row>
    <row r="8782" spans="11:12" ht="17.25" customHeight="1" x14ac:dyDescent="0.2">
      <c r="K8782" s="88"/>
      <c r="L8782" s="88"/>
    </row>
    <row r="8783" spans="11:12" ht="17.25" customHeight="1" x14ac:dyDescent="0.2">
      <c r="K8783" s="88"/>
      <c r="L8783" s="88"/>
    </row>
    <row r="8784" spans="11:12" ht="17.25" customHeight="1" x14ac:dyDescent="0.2">
      <c r="K8784" s="88"/>
      <c r="L8784" s="88"/>
    </row>
    <row r="8785" spans="11:12" ht="17.25" customHeight="1" x14ac:dyDescent="0.2">
      <c r="K8785" s="88"/>
      <c r="L8785" s="88"/>
    </row>
    <row r="8786" spans="11:12" ht="17.25" customHeight="1" x14ac:dyDescent="0.2">
      <c r="K8786" s="88"/>
      <c r="L8786" s="88"/>
    </row>
    <row r="8787" spans="11:12" ht="17.25" customHeight="1" x14ac:dyDescent="0.2">
      <c r="K8787" s="88"/>
      <c r="L8787" s="88"/>
    </row>
    <row r="8788" spans="11:12" ht="17.25" customHeight="1" x14ac:dyDescent="0.2">
      <c r="K8788" s="88"/>
      <c r="L8788" s="88"/>
    </row>
    <row r="8789" spans="11:12" ht="17.25" customHeight="1" x14ac:dyDescent="0.2">
      <c r="K8789" s="88"/>
      <c r="L8789" s="88"/>
    </row>
    <row r="8790" spans="11:12" ht="17.25" customHeight="1" x14ac:dyDescent="0.2">
      <c r="K8790" s="88"/>
      <c r="L8790" s="88"/>
    </row>
    <row r="8791" spans="11:12" ht="17.25" customHeight="1" x14ac:dyDescent="0.2">
      <c r="K8791" s="88"/>
      <c r="L8791" s="88"/>
    </row>
    <row r="8792" spans="11:12" ht="17.25" customHeight="1" x14ac:dyDescent="0.2">
      <c r="K8792" s="88"/>
      <c r="L8792" s="88"/>
    </row>
    <row r="8793" spans="11:12" ht="17.25" customHeight="1" x14ac:dyDescent="0.2">
      <c r="K8793" s="88"/>
      <c r="L8793" s="88"/>
    </row>
    <row r="8794" spans="11:12" ht="17.25" customHeight="1" x14ac:dyDescent="0.2">
      <c r="K8794" s="88"/>
      <c r="L8794" s="88"/>
    </row>
    <row r="8795" spans="11:12" ht="17.25" customHeight="1" x14ac:dyDescent="0.2">
      <c r="K8795" s="88"/>
      <c r="L8795" s="88"/>
    </row>
    <row r="8796" spans="11:12" ht="17.25" customHeight="1" x14ac:dyDescent="0.2">
      <c r="K8796" s="88"/>
      <c r="L8796" s="88"/>
    </row>
    <row r="8797" spans="11:12" ht="17.25" customHeight="1" x14ac:dyDescent="0.2">
      <c r="K8797" s="88"/>
      <c r="L8797" s="88"/>
    </row>
    <row r="8798" spans="11:12" ht="17.25" customHeight="1" x14ac:dyDescent="0.2">
      <c r="K8798" s="88"/>
      <c r="L8798" s="88"/>
    </row>
    <row r="8799" spans="11:12" ht="17.25" customHeight="1" x14ac:dyDescent="0.2">
      <c r="K8799" s="88"/>
      <c r="L8799" s="88"/>
    </row>
    <row r="8800" spans="11:12" ht="17.25" customHeight="1" x14ac:dyDescent="0.2">
      <c r="K8800" s="88"/>
      <c r="L8800" s="88"/>
    </row>
    <row r="8801" spans="11:12" ht="17.25" customHeight="1" x14ac:dyDescent="0.2">
      <c r="K8801" s="88"/>
      <c r="L8801" s="88"/>
    </row>
    <row r="8802" spans="11:12" ht="17.25" customHeight="1" x14ac:dyDescent="0.2">
      <c r="K8802" s="88"/>
      <c r="L8802" s="88"/>
    </row>
    <row r="8803" spans="11:12" ht="17.25" customHeight="1" x14ac:dyDescent="0.2">
      <c r="K8803" s="88"/>
      <c r="L8803" s="88"/>
    </row>
    <row r="8804" spans="11:12" ht="17.25" customHeight="1" x14ac:dyDescent="0.2">
      <c r="K8804" s="88"/>
      <c r="L8804" s="88"/>
    </row>
    <row r="8805" spans="11:12" ht="17.25" customHeight="1" x14ac:dyDescent="0.2">
      <c r="K8805" s="88"/>
      <c r="L8805" s="88"/>
    </row>
    <row r="8806" spans="11:12" ht="17.25" customHeight="1" x14ac:dyDescent="0.2">
      <c r="K8806" s="88"/>
      <c r="L8806" s="88"/>
    </row>
    <row r="8807" spans="11:12" ht="17.25" customHeight="1" x14ac:dyDescent="0.2">
      <c r="K8807" s="88"/>
      <c r="L8807" s="88"/>
    </row>
    <row r="8808" spans="11:12" ht="17.25" customHeight="1" x14ac:dyDescent="0.2">
      <c r="K8808" s="88"/>
      <c r="L8808" s="88"/>
    </row>
    <row r="8809" spans="11:12" ht="17.25" customHeight="1" x14ac:dyDescent="0.2">
      <c r="K8809" s="88"/>
      <c r="L8809" s="88"/>
    </row>
    <row r="8810" spans="11:12" ht="17.25" customHeight="1" x14ac:dyDescent="0.2">
      <c r="K8810" s="88"/>
      <c r="L8810" s="88"/>
    </row>
    <row r="8811" spans="11:12" ht="17.25" customHeight="1" x14ac:dyDescent="0.2">
      <c r="K8811" s="88"/>
      <c r="L8811" s="88"/>
    </row>
    <row r="8812" spans="11:12" ht="17.25" customHeight="1" x14ac:dyDescent="0.2">
      <c r="K8812" s="88"/>
      <c r="L8812" s="88"/>
    </row>
    <row r="8813" spans="11:12" ht="17.25" customHeight="1" x14ac:dyDescent="0.2">
      <c r="K8813" s="88"/>
      <c r="L8813" s="88"/>
    </row>
    <row r="8814" spans="11:12" ht="17.25" customHeight="1" x14ac:dyDescent="0.2">
      <c r="K8814" s="88"/>
      <c r="L8814" s="88"/>
    </row>
    <row r="8815" spans="11:12" ht="17.25" customHeight="1" x14ac:dyDescent="0.2">
      <c r="K8815" s="88"/>
      <c r="L8815" s="88"/>
    </row>
    <row r="8816" spans="11:12" ht="17.25" customHeight="1" x14ac:dyDescent="0.2">
      <c r="K8816" s="88"/>
      <c r="L8816" s="88"/>
    </row>
    <row r="8817" spans="11:12" ht="17.25" customHeight="1" x14ac:dyDescent="0.2">
      <c r="K8817" s="88"/>
      <c r="L8817" s="88"/>
    </row>
    <row r="8818" spans="11:12" ht="17.25" customHeight="1" x14ac:dyDescent="0.2">
      <c r="K8818" s="88"/>
      <c r="L8818" s="88"/>
    </row>
    <row r="8819" spans="11:12" ht="17.25" customHeight="1" x14ac:dyDescent="0.2">
      <c r="K8819" s="88"/>
      <c r="L8819" s="88"/>
    </row>
    <row r="8820" spans="11:12" ht="17.25" customHeight="1" x14ac:dyDescent="0.2">
      <c r="K8820" s="88"/>
      <c r="L8820" s="88"/>
    </row>
    <row r="8821" spans="11:12" ht="17.25" customHeight="1" x14ac:dyDescent="0.2">
      <c r="K8821" s="88"/>
      <c r="L8821" s="88"/>
    </row>
    <row r="8822" spans="11:12" ht="17.25" customHeight="1" x14ac:dyDescent="0.2">
      <c r="K8822" s="88"/>
      <c r="L8822" s="88"/>
    </row>
    <row r="8823" spans="11:12" ht="17.25" customHeight="1" x14ac:dyDescent="0.2">
      <c r="K8823" s="88"/>
      <c r="L8823" s="88"/>
    </row>
    <row r="8824" spans="11:12" ht="17.25" customHeight="1" x14ac:dyDescent="0.2">
      <c r="K8824" s="88"/>
      <c r="L8824" s="88"/>
    </row>
    <row r="8825" spans="11:12" ht="17.25" customHeight="1" x14ac:dyDescent="0.2">
      <c r="K8825" s="88"/>
      <c r="L8825" s="88"/>
    </row>
    <row r="8826" spans="11:12" ht="17.25" customHeight="1" x14ac:dyDescent="0.2">
      <c r="K8826" s="88"/>
      <c r="L8826" s="88"/>
    </row>
    <row r="8827" spans="11:12" ht="17.25" customHeight="1" x14ac:dyDescent="0.2">
      <c r="K8827" s="88"/>
      <c r="L8827" s="88"/>
    </row>
    <row r="8828" spans="11:12" ht="17.25" customHeight="1" x14ac:dyDescent="0.2">
      <c r="K8828" s="88"/>
      <c r="L8828" s="88"/>
    </row>
    <row r="8829" spans="11:12" ht="17.25" customHeight="1" x14ac:dyDescent="0.2">
      <c r="K8829" s="88"/>
      <c r="L8829" s="88"/>
    </row>
    <row r="8830" spans="11:12" ht="17.25" customHeight="1" x14ac:dyDescent="0.2">
      <c r="K8830" s="88"/>
      <c r="L8830" s="88"/>
    </row>
    <row r="8831" spans="11:12" ht="17.25" customHeight="1" x14ac:dyDescent="0.2">
      <c r="K8831" s="88"/>
      <c r="L8831" s="88"/>
    </row>
    <row r="8832" spans="11:12" ht="17.25" customHeight="1" x14ac:dyDescent="0.2">
      <c r="K8832" s="88"/>
      <c r="L8832" s="88"/>
    </row>
    <row r="8833" spans="11:12" ht="17.25" customHeight="1" x14ac:dyDescent="0.2">
      <c r="K8833" s="88"/>
      <c r="L8833" s="88"/>
    </row>
    <row r="8834" spans="11:12" ht="17.25" customHeight="1" x14ac:dyDescent="0.2">
      <c r="K8834" s="88"/>
      <c r="L8834" s="88"/>
    </row>
    <row r="8835" spans="11:12" ht="17.25" customHeight="1" x14ac:dyDescent="0.2">
      <c r="K8835" s="88"/>
      <c r="L8835" s="88"/>
    </row>
    <row r="8836" spans="11:12" ht="17.25" customHeight="1" x14ac:dyDescent="0.2">
      <c r="K8836" s="88"/>
      <c r="L8836" s="88"/>
    </row>
    <row r="8837" spans="11:12" ht="17.25" customHeight="1" x14ac:dyDescent="0.2">
      <c r="K8837" s="88"/>
      <c r="L8837" s="88"/>
    </row>
    <row r="8838" spans="11:12" ht="17.25" customHeight="1" x14ac:dyDescent="0.2">
      <c r="K8838" s="88"/>
      <c r="L8838" s="88"/>
    </row>
    <row r="8839" spans="11:12" ht="17.25" customHeight="1" x14ac:dyDescent="0.2">
      <c r="K8839" s="88"/>
      <c r="L8839" s="88"/>
    </row>
    <row r="8840" spans="11:12" ht="17.25" customHeight="1" x14ac:dyDescent="0.2">
      <c r="K8840" s="88"/>
      <c r="L8840" s="88"/>
    </row>
    <row r="8841" spans="11:12" ht="17.25" customHeight="1" x14ac:dyDescent="0.2">
      <c r="K8841" s="88"/>
      <c r="L8841" s="88"/>
    </row>
    <row r="8842" spans="11:12" ht="17.25" customHeight="1" x14ac:dyDescent="0.2">
      <c r="K8842" s="88"/>
      <c r="L8842" s="88"/>
    </row>
    <row r="8843" spans="11:12" ht="17.25" customHeight="1" x14ac:dyDescent="0.2">
      <c r="K8843" s="88"/>
      <c r="L8843" s="88"/>
    </row>
    <row r="8844" spans="11:12" ht="17.25" customHeight="1" x14ac:dyDescent="0.2">
      <c r="K8844" s="88"/>
      <c r="L8844" s="88"/>
    </row>
    <row r="8845" spans="11:12" ht="17.25" customHeight="1" x14ac:dyDescent="0.2">
      <c r="K8845" s="88"/>
      <c r="L8845" s="88"/>
    </row>
    <row r="8846" spans="11:12" ht="17.25" customHeight="1" x14ac:dyDescent="0.2">
      <c r="K8846" s="88"/>
      <c r="L8846" s="88"/>
    </row>
    <row r="8847" spans="11:12" ht="17.25" customHeight="1" x14ac:dyDescent="0.2">
      <c r="K8847" s="88"/>
      <c r="L8847" s="88"/>
    </row>
    <row r="8848" spans="11:12" ht="17.25" customHeight="1" x14ac:dyDescent="0.2">
      <c r="K8848" s="88"/>
      <c r="L8848" s="88"/>
    </row>
    <row r="8849" spans="11:12" ht="17.25" customHeight="1" x14ac:dyDescent="0.2">
      <c r="K8849" s="88"/>
      <c r="L8849" s="88"/>
    </row>
    <row r="8850" spans="11:12" ht="17.25" customHeight="1" x14ac:dyDescent="0.2">
      <c r="K8850" s="88"/>
      <c r="L8850" s="88"/>
    </row>
    <row r="8851" spans="11:12" ht="17.25" customHeight="1" x14ac:dyDescent="0.2">
      <c r="K8851" s="88"/>
      <c r="L8851" s="88"/>
    </row>
    <row r="8852" spans="11:12" ht="17.25" customHeight="1" x14ac:dyDescent="0.2">
      <c r="K8852" s="88"/>
      <c r="L8852" s="88"/>
    </row>
    <row r="8853" spans="11:12" ht="17.25" customHeight="1" x14ac:dyDescent="0.2">
      <c r="K8853" s="88"/>
      <c r="L8853" s="88"/>
    </row>
    <row r="8854" spans="11:12" ht="17.25" customHeight="1" x14ac:dyDescent="0.2">
      <c r="K8854" s="88"/>
      <c r="L8854" s="88"/>
    </row>
    <row r="8855" spans="11:12" ht="17.25" customHeight="1" x14ac:dyDescent="0.2">
      <c r="K8855" s="88"/>
      <c r="L8855" s="88"/>
    </row>
    <row r="8856" spans="11:12" ht="17.25" customHeight="1" x14ac:dyDescent="0.2">
      <c r="K8856" s="88"/>
      <c r="L8856" s="88"/>
    </row>
    <row r="8857" spans="11:12" ht="17.25" customHeight="1" x14ac:dyDescent="0.2">
      <c r="K8857" s="88"/>
      <c r="L8857" s="88"/>
    </row>
    <row r="8858" spans="11:12" ht="17.25" customHeight="1" x14ac:dyDescent="0.2">
      <c r="K8858" s="88"/>
      <c r="L8858" s="88"/>
    </row>
    <row r="8859" spans="11:12" ht="17.25" customHeight="1" x14ac:dyDescent="0.2">
      <c r="K8859" s="88"/>
      <c r="L8859" s="88"/>
    </row>
    <row r="8860" spans="11:12" ht="17.25" customHeight="1" x14ac:dyDescent="0.2">
      <c r="K8860" s="88"/>
      <c r="L8860" s="88"/>
    </row>
    <row r="8861" spans="11:12" ht="17.25" customHeight="1" x14ac:dyDescent="0.2">
      <c r="K8861" s="88"/>
      <c r="L8861" s="88"/>
    </row>
    <row r="8862" spans="11:12" ht="17.25" customHeight="1" x14ac:dyDescent="0.2">
      <c r="K8862" s="88"/>
      <c r="L8862" s="88"/>
    </row>
    <row r="8863" spans="11:12" ht="17.25" customHeight="1" x14ac:dyDescent="0.2">
      <c r="K8863" s="88"/>
      <c r="L8863" s="88"/>
    </row>
    <row r="8864" spans="11:12" ht="17.25" customHeight="1" x14ac:dyDescent="0.2">
      <c r="K8864" s="88"/>
      <c r="L8864" s="88"/>
    </row>
    <row r="8865" spans="11:12" ht="17.25" customHeight="1" x14ac:dyDescent="0.2">
      <c r="K8865" s="88"/>
      <c r="L8865" s="88"/>
    </row>
    <row r="8866" spans="11:12" ht="17.25" customHeight="1" x14ac:dyDescent="0.2">
      <c r="K8866" s="88"/>
      <c r="L8866" s="88"/>
    </row>
    <row r="8867" spans="11:12" ht="17.25" customHeight="1" x14ac:dyDescent="0.2">
      <c r="K8867" s="88"/>
      <c r="L8867" s="88"/>
    </row>
    <row r="8868" spans="11:12" ht="17.25" customHeight="1" x14ac:dyDescent="0.2">
      <c r="K8868" s="88"/>
      <c r="L8868" s="88"/>
    </row>
    <row r="8869" spans="11:12" ht="17.25" customHeight="1" x14ac:dyDescent="0.2">
      <c r="K8869" s="88"/>
      <c r="L8869" s="88"/>
    </row>
    <row r="8870" spans="11:12" ht="17.25" customHeight="1" x14ac:dyDescent="0.2">
      <c r="K8870" s="88"/>
      <c r="L8870" s="88"/>
    </row>
    <row r="8871" spans="11:12" ht="17.25" customHeight="1" x14ac:dyDescent="0.2">
      <c r="K8871" s="88"/>
      <c r="L8871" s="88"/>
    </row>
    <row r="8872" spans="11:12" ht="17.25" customHeight="1" x14ac:dyDescent="0.2">
      <c r="K8872" s="88"/>
      <c r="L8872" s="88"/>
    </row>
    <row r="8873" spans="11:12" ht="17.25" customHeight="1" x14ac:dyDescent="0.2">
      <c r="K8873" s="88"/>
      <c r="L8873" s="88"/>
    </row>
    <row r="8874" spans="11:12" ht="17.25" customHeight="1" x14ac:dyDescent="0.2">
      <c r="K8874" s="88"/>
      <c r="L8874" s="88"/>
    </row>
    <row r="8875" spans="11:12" ht="17.25" customHeight="1" x14ac:dyDescent="0.2">
      <c r="K8875" s="88"/>
      <c r="L8875" s="88"/>
    </row>
    <row r="8876" spans="11:12" ht="17.25" customHeight="1" x14ac:dyDescent="0.2">
      <c r="K8876" s="88"/>
      <c r="L8876" s="88"/>
    </row>
    <row r="8877" spans="11:12" ht="17.25" customHeight="1" x14ac:dyDescent="0.2">
      <c r="K8877" s="88"/>
      <c r="L8877" s="88"/>
    </row>
    <row r="8878" spans="11:12" ht="17.25" customHeight="1" x14ac:dyDescent="0.2">
      <c r="K8878" s="88"/>
      <c r="L8878" s="88"/>
    </row>
    <row r="8879" spans="11:12" ht="17.25" customHeight="1" x14ac:dyDescent="0.2">
      <c r="K8879" s="88"/>
      <c r="L8879" s="88"/>
    </row>
    <row r="8880" spans="11:12" ht="17.25" customHeight="1" x14ac:dyDescent="0.2">
      <c r="K8880" s="88"/>
      <c r="L8880" s="88"/>
    </row>
    <row r="8881" spans="11:12" ht="17.25" customHeight="1" x14ac:dyDescent="0.2">
      <c r="K8881" s="88"/>
      <c r="L8881" s="88"/>
    </row>
    <row r="8882" spans="11:12" ht="17.25" customHeight="1" x14ac:dyDescent="0.2">
      <c r="K8882" s="88"/>
      <c r="L8882" s="88"/>
    </row>
    <row r="8883" spans="11:12" ht="17.25" customHeight="1" x14ac:dyDescent="0.2">
      <c r="K8883" s="88"/>
      <c r="L8883" s="88"/>
    </row>
    <row r="8884" spans="11:12" ht="17.25" customHeight="1" x14ac:dyDescent="0.2">
      <c r="K8884" s="88"/>
      <c r="L8884" s="88"/>
    </row>
    <row r="8885" spans="11:12" ht="17.25" customHeight="1" x14ac:dyDescent="0.2">
      <c r="K8885" s="88"/>
      <c r="L8885" s="88"/>
    </row>
    <row r="8886" spans="11:12" ht="17.25" customHeight="1" x14ac:dyDescent="0.2">
      <c r="K8886" s="88"/>
      <c r="L8886" s="88"/>
    </row>
    <row r="8887" spans="11:12" ht="17.25" customHeight="1" x14ac:dyDescent="0.2">
      <c r="K8887" s="88"/>
      <c r="L8887" s="88"/>
    </row>
    <row r="8888" spans="11:12" ht="17.25" customHeight="1" x14ac:dyDescent="0.2">
      <c r="K8888" s="88"/>
      <c r="L8888" s="88"/>
    </row>
    <row r="8889" spans="11:12" ht="17.25" customHeight="1" x14ac:dyDescent="0.2">
      <c r="K8889" s="88"/>
      <c r="L8889" s="88"/>
    </row>
    <row r="8890" spans="11:12" ht="17.25" customHeight="1" x14ac:dyDescent="0.2">
      <c r="K8890" s="88"/>
      <c r="L8890" s="88"/>
    </row>
    <row r="8891" spans="11:12" ht="17.25" customHeight="1" x14ac:dyDescent="0.2">
      <c r="K8891" s="88"/>
      <c r="L8891" s="88"/>
    </row>
    <row r="8892" spans="11:12" ht="17.25" customHeight="1" x14ac:dyDescent="0.2">
      <c r="K8892" s="88"/>
      <c r="L8892" s="88"/>
    </row>
    <row r="8893" spans="11:12" ht="17.25" customHeight="1" x14ac:dyDescent="0.2">
      <c r="K8893" s="88"/>
      <c r="L8893" s="88"/>
    </row>
    <row r="8894" spans="11:12" ht="17.25" customHeight="1" x14ac:dyDescent="0.2">
      <c r="K8894" s="88"/>
      <c r="L8894" s="88"/>
    </row>
    <row r="8895" spans="11:12" ht="17.25" customHeight="1" x14ac:dyDescent="0.2">
      <c r="K8895" s="88"/>
      <c r="L8895" s="88"/>
    </row>
    <row r="8896" spans="11:12" ht="17.25" customHeight="1" x14ac:dyDescent="0.2">
      <c r="K8896" s="88"/>
      <c r="L8896" s="88"/>
    </row>
    <row r="8897" spans="11:12" ht="17.25" customHeight="1" x14ac:dyDescent="0.2">
      <c r="K8897" s="88"/>
      <c r="L8897" s="88"/>
    </row>
    <row r="8898" spans="11:12" ht="17.25" customHeight="1" x14ac:dyDescent="0.2">
      <c r="K8898" s="88"/>
      <c r="L8898" s="88"/>
    </row>
    <row r="8899" spans="11:12" ht="17.25" customHeight="1" x14ac:dyDescent="0.2">
      <c r="K8899" s="88"/>
      <c r="L8899" s="88"/>
    </row>
    <row r="8900" spans="11:12" ht="17.25" customHeight="1" x14ac:dyDescent="0.2">
      <c r="K8900" s="88"/>
      <c r="L8900" s="88"/>
    </row>
    <row r="8901" spans="11:12" ht="17.25" customHeight="1" x14ac:dyDescent="0.2">
      <c r="K8901" s="88"/>
      <c r="L8901" s="88"/>
    </row>
    <row r="8902" spans="11:12" ht="17.25" customHeight="1" x14ac:dyDescent="0.2">
      <c r="K8902" s="88"/>
      <c r="L8902" s="88"/>
    </row>
    <row r="8903" spans="11:12" ht="17.25" customHeight="1" x14ac:dyDescent="0.2">
      <c r="K8903" s="88"/>
      <c r="L8903" s="88"/>
    </row>
    <row r="8904" spans="11:12" ht="17.25" customHeight="1" x14ac:dyDescent="0.2">
      <c r="K8904" s="88"/>
      <c r="L8904" s="88"/>
    </row>
    <row r="8905" spans="11:12" ht="17.25" customHeight="1" x14ac:dyDescent="0.2">
      <c r="K8905" s="88"/>
      <c r="L8905" s="88"/>
    </row>
    <row r="8906" spans="11:12" ht="17.25" customHeight="1" x14ac:dyDescent="0.2">
      <c r="K8906" s="88"/>
      <c r="L8906" s="88"/>
    </row>
    <row r="8907" spans="11:12" ht="17.25" customHeight="1" x14ac:dyDescent="0.2">
      <c r="K8907" s="88"/>
      <c r="L8907" s="88"/>
    </row>
    <row r="8908" spans="11:12" ht="17.25" customHeight="1" x14ac:dyDescent="0.2">
      <c r="K8908" s="88"/>
      <c r="L8908" s="88"/>
    </row>
    <row r="8909" spans="11:12" ht="17.25" customHeight="1" x14ac:dyDescent="0.2">
      <c r="K8909" s="88"/>
      <c r="L8909" s="88"/>
    </row>
    <row r="8910" spans="11:12" ht="17.25" customHeight="1" x14ac:dyDescent="0.2">
      <c r="K8910" s="88"/>
      <c r="L8910" s="88"/>
    </row>
    <row r="8911" spans="11:12" ht="17.25" customHeight="1" x14ac:dyDescent="0.2">
      <c r="K8911" s="88"/>
      <c r="L8911" s="88"/>
    </row>
    <row r="8912" spans="11:12" ht="17.25" customHeight="1" x14ac:dyDescent="0.2">
      <c r="K8912" s="88"/>
      <c r="L8912" s="88"/>
    </row>
    <row r="8913" spans="11:12" ht="17.25" customHeight="1" x14ac:dyDescent="0.2">
      <c r="K8913" s="88"/>
      <c r="L8913" s="88"/>
    </row>
    <row r="8914" spans="11:12" ht="17.25" customHeight="1" x14ac:dyDescent="0.2">
      <c r="K8914" s="88"/>
      <c r="L8914" s="88"/>
    </row>
    <row r="8915" spans="11:12" ht="17.25" customHeight="1" x14ac:dyDescent="0.2">
      <c r="K8915" s="88"/>
      <c r="L8915" s="88"/>
    </row>
    <row r="8916" spans="11:12" ht="17.25" customHeight="1" x14ac:dyDescent="0.2">
      <c r="K8916" s="88"/>
      <c r="L8916" s="88"/>
    </row>
    <row r="8917" spans="11:12" ht="17.25" customHeight="1" x14ac:dyDescent="0.2">
      <c r="K8917" s="88"/>
      <c r="L8917" s="88"/>
    </row>
    <row r="8918" spans="11:12" ht="17.25" customHeight="1" x14ac:dyDescent="0.2">
      <c r="K8918" s="88"/>
      <c r="L8918" s="88"/>
    </row>
    <row r="8919" spans="11:12" ht="17.25" customHeight="1" x14ac:dyDescent="0.2">
      <c r="K8919" s="88"/>
      <c r="L8919" s="88"/>
    </row>
    <row r="8920" spans="11:12" ht="17.25" customHeight="1" x14ac:dyDescent="0.2">
      <c r="K8920" s="88"/>
      <c r="L8920" s="88"/>
    </row>
    <row r="8921" spans="11:12" ht="17.25" customHeight="1" x14ac:dyDescent="0.2">
      <c r="K8921" s="88"/>
      <c r="L8921" s="88"/>
    </row>
    <row r="8922" spans="11:12" ht="17.25" customHeight="1" x14ac:dyDescent="0.2">
      <c r="K8922" s="88"/>
      <c r="L8922" s="88"/>
    </row>
    <row r="8923" spans="11:12" ht="17.25" customHeight="1" x14ac:dyDescent="0.2">
      <c r="K8923" s="88"/>
      <c r="L8923" s="88"/>
    </row>
    <row r="8924" spans="11:12" ht="17.25" customHeight="1" x14ac:dyDescent="0.2">
      <c r="K8924" s="88"/>
      <c r="L8924" s="88"/>
    </row>
    <row r="8925" spans="11:12" ht="17.25" customHeight="1" x14ac:dyDescent="0.2">
      <c r="K8925" s="88"/>
      <c r="L8925" s="88"/>
    </row>
    <row r="8926" spans="11:12" ht="17.25" customHeight="1" x14ac:dyDescent="0.2">
      <c r="K8926" s="88"/>
      <c r="L8926" s="88"/>
    </row>
    <row r="8927" spans="11:12" ht="17.25" customHeight="1" x14ac:dyDescent="0.2">
      <c r="K8927" s="88"/>
      <c r="L8927" s="88"/>
    </row>
    <row r="8928" spans="11:12" ht="17.25" customHeight="1" x14ac:dyDescent="0.2">
      <c r="K8928" s="88"/>
      <c r="L8928" s="88"/>
    </row>
    <row r="8929" spans="11:12" ht="17.25" customHeight="1" x14ac:dyDescent="0.2">
      <c r="K8929" s="88"/>
      <c r="L8929" s="88"/>
    </row>
    <row r="8930" spans="11:12" ht="17.25" customHeight="1" x14ac:dyDescent="0.2">
      <c r="K8930" s="88"/>
      <c r="L8930" s="88"/>
    </row>
    <row r="8931" spans="11:12" ht="17.25" customHeight="1" x14ac:dyDescent="0.2">
      <c r="K8931" s="88"/>
      <c r="L8931" s="88"/>
    </row>
    <row r="8932" spans="11:12" ht="17.25" customHeight="1" x14ac:dyDescent="0.2">
      <c r="K8932" s="88"/>
      <c r="L8932" s="88"/>
    </row>
    <row r="8933" spans="11:12" ht="17.25" customHeight="1" x14ac:dyDescent="0.2">
      <c r="K8933" s="88"/>
      <c r="L8933" s="88"/>
    </row>
    <row r="8934" spans="11:12" ht="17.25" customHeight="1" x14ac:dyDescent="0.2">
      <c r="K8934" s="88"/>
      <c r="L8934" s="88"/>
    </row>
    <row r="8935" spans="11:12" ht="17.25" customHeight="1" x14ac:dyDescent="0.2">
      <c r="K8935" s="88"/>
      <c r="L8935" s="88"/>
    </row>
    <row r="8936" spans="11:12" ht="17.25" customHeight="1" x14ac:dyDescent="0.2">
      <c r="K8936" s="88"/>
      <c r="L8936" s="88"/>
    </row>
    <row r="8937" spans="11:12" ht="17.25" customHeight="1" x14ac:dyDescent="0.2">
      <c r="K8937" s="88"/>
      <c r="L8937" s="88"/>
    </row>
    <row r="8938" spans="11:12" ht="17.25" customHeight="1" x14ac:dyDescent="0.2">
      <c r="K8938" s="88"/>
      <c r="L8938" s="88"/>
    </row>
    <row r="8939" spans="11:12" ht="17.25" customHeight="1" x14ac:dyDescent="0.2">
      <c r="K8939" s="88"/>
      <c r="L8939" s="88"/>
    </row>
    <row r="8940" spans="11:12" ht="17.25" customHeight="1" x14ac:dyDescent="0.2">
      <c r="K8940" s="88"/>
      <c r="L8940" s="88"/>
    </row>
    <row r="8941" spans="11:12" ht="17.25" customHeight="1" x14ac:dyDescent="0.2">
      <c r="K8941" s="88"/>
      <c r="L8941" s="88"/>
    </row>
    <row r="8942" spans="11:12" ht="17.25" customHeight="1" x14ac:dyDescent="0.2">
      <c r="K8942" s="88"/>
      <c r="L8942" s="88"/>
    </row>
    <row r="8943" spans="11:12" ht="17.25" customHeight="1" x14ac:dyDescent="0.2">
      <c r="K8943" s="88"/>
      <c r="L8943" s="88"/>
    </row>
    <row r="8944" spans="11:12" ht="17.25" customHeight="1" x14ac:dyDescent="0.2">
      <c r="K8944" s="88"/>
      <c r="L8944" s="88"/>
    </row>
    <row r="8945" spans="11:12" ht="17.25" customHeight="1" x14ac:dyDescent="0.2">
      <c r="K8945" s="88"/>
      <c r="L8945" s="88"/>
    </row>
    <row r="8946" spans="11:12" ht="17.25" customHeight="1" x14ac:dyDescent="0.2">
      <c r="K8946" s="88"/>
      <c r="L8946" s="88"/>
    </row>
    <row r="8947" spans="11:12" ht="17.25" customHeight="1" x14ac:dyDescent="0.2">
      <c r="K8947" s="88"/>
      <c r="L8947" s="88"/>
    </row>
    <row r="8948" spans="11:12" ht="17.25" customHeight="1" x14ac:dyDescent="0.2">
      <c r="K8948" s="88"/>
      <c r="L8948" s="88"/>
    </row>
    <row r="8949" spans="11:12" ht="17.25" customHeight="1" x14ac:dyDescent="0.2">
      <c r="K8949" s="88"/>
      <c r="L8949" s="88"/>
    </row>
    <row r="8950" spans="11:12" ht="17.25" customHeight="1" x14ac:dyDescent="0.2">
      <c r="K8950" s="88"/>
      <c r="L8950" s="88"/>
    </row>
    <row r="8951" spans="11:12" ht="17.25" customHeight="1" x14ac:dyDescent="0.2">
      <c r="K8951" s="88"/>
      <c r="L8951" s="88"/>
    </row>
    <row r="8952" spans="11:12" ht="17.25" customHeight="1" x14ac:dyDescent="0.2">
      <c r="K8952" s="88"/>
      <c r="L8952" s="88"/>
    </row>
    <row r="8953" spans="11:12" ht="17.25" customHeight="1" x14ac:dyDescent="0.2">
      <c r="K8953" s="88"/>
      <c r="L8953" s="88"/>
    </row>
    <row r="8954" spans="11:12" ht="17.25" customHeight="1" x14ac:dyDescent="0.2">
      <c r="K8954" s="88"/>
      <c r="L8954" s="88"/>
    </row>
    <row r="8955" spans="11:12" ht="17.25" customHeight="1" x14ac:dyDescent="0.2">
      <c r="K8955" s="88"/>
      <c r="L8955" s="88"/>
    </row>
    <row r="8956" spans="11:12" ht="17.25" customHeight="1" x14ac:dyDescent="0.2">
      <c r="K8956" s="88"/>
      <c r="L8956" s="88"/>
    </row>
    <row r="8957" spans="11:12" ht="17.25" customHeight="1" x14ac:dyDescent="0.2">
      <c r="K8957" s="88"/>
      <c r="L8957" s="88"/>
    </row>
    <row r="8958" spans="11:12" ht="17.25" customHeight="1" x14ac:dyDescent="0.2">
      <c r="K8958" s="88"/>
      <c r="L8958" s="88"/>
    </row>
    <row r="8959" spans="11:12" ht="17.25" customHeight="1" x14ac:dyDescent="0.2">
      <c r="K8959" s="88"/>
      <c r="L8959" s="88"/>
    </row>
    <row r="8960" spans="11:12" ht="17.25" customHeight="1" x14ac:dyDescent="0.2">
      <c r="K8960" s="88"/>
      <c r="L8960" s="88"/>
    </row>
    <row r="8961" spans="11:12" ht="17.25" customHeight="1" x14ac:dyDescent="0.2">
      <c r="K8961" s="88"/>
      <c r="L8961" s="88"/>
    </row>
    <row r="8962" spans="11:12" ht="17.25" customHeight="1" x14ac:dyDescent="0.2">
      <c r="K8962" s="88"/>
      <c r="L8962" s="88"/>
    </row>
    <row r="8963" spans="11:12" ht="17.25" customHeight="1" x14ac:dyDescent="0.2">
      <c r="K8963" s="88"/>
      <c r="L8963" s="88"/>
    </row>
    <row r="8964" spans="11:12" ht="17.25" customHeight="1" x14ac:dyDescent="0.2">
      <c r="K8964" s="88"/>
      <c r="L8964" s="88"/>
    </row>
    <row r="8965" spans="11:12" ht="17.25" customHeight="1" x14ac:dyDescent="0.2">
      <c r="K8965" s="88"/>
      <c r="L8965" s="88"/>
    </row>
    <row r="8966" spans="11:12" ht="17.25" customHeight="1" x14ac:dyDescent="0.2">
      <c r="K8966" s="88"/>
      <c r="L8966" s="88"/>
    </row>
    <row r="8967" spans="11:12" ht="17.25" customHeight="1" x14ac:dyDescent="0.2">
      <c r="K8967" s="88"/>
      <c r="L8967" s="88"/>
    </row>
    <row r="8968" spans="11:12" ht="17.25" customHeight="1" x14ac:dyDescent="0.2">
      <c r="K8968" s="88"/>
      <c r="L8968" s="88"/>
    </row>
    <row r="8969" spans="11:12" ht="17.25" customHeight="1" x14ac:dyDescent="0.2">
      <c r="K8969" s="88"/>
      <c r="L8969" s="88"/>
    </row>
    <row r="8970" spans="11:12" ht="17.25" customHeight="1" x14ac:dyDescent="0.2">
      <c r="K8970" s="88"/>
      <c r="L8970" s="88"/>
    </row>
    <row r="8971" spans="11:12" ht="17.25" customHeight="1" x14ac:dyDescent="0.2">
      <c r="K8971" s="88"/>
      <c r="L8971" s="88"/>
    </row>
    <row r="8972" spans="11:12" ht="17.25" customHeight="1" x14ac:dyDescent="0.2">
      <c r="K8972" s="88"/>
      <c r="L8972" s="88"/>
    </row>
    <row r="8973" spans="11:12" ht="17.25" customHeight="1" x14ac:dyDescent="0.2">
      <c r="K8973" s="88"/>
      <c r="L8973" s="88"/>
    </row>
    <row r="8974" spans="11:12" ht="17.25" customHeight="1" x14ac:dyDescent="0.2">
      <c r="K8974" s="88"/>
      <c r="L8974" s="88"/>
    </row>
    <row r="8975" spans="11:12" ht="17.25" customHeight="1" x14ac:dyDescent="0.2">
      <c r="K8975" s="88"/>
      <c r="L8975" s="88"/>
    </row>
    <row r="8976" spans="11:12" ht="17.25" customHeight="1" x14ac:dyDescent="0.2">
      <c r="K8976" s="88"/>
      <c r="L8976" s="88"/>
    </row>
    <row r="8977" spans="11:12" ht="17.25" customHeight="1" x14ac:dyDescent="0.2">
      <c r="K8977" s="88"/>
      <c r="L8977" s="88"/>
    </row>
    <row r="8978" spans="11:12" ht="17.25" customHeight="1" x14ac:dyDescent="0.2">
      <c r="K8978" s="88"/>
      <c r="L8978" s="88"/>
    </row>
    <row r="8979" spans="11:12" ht="17.25" customHeight="1" x14ac:dyDescent="0.2">
      <c r="K8979" s="88"/>
      <c r="L8979" s="88"/>
    </row>
    <row r="8980" spans="11:12" ht="17.25" customHeight="1" x14ac:dyDescent="0.2">
      <c r="K8980" s="88"/>
      <c r="L8980" s="88"/>
    </row>
    <row r="8981" spans="11:12" ht="17.25" customHeight="1" x14ac:dyDescent="0.2">
      <c r="K8981" s="88"/>
      <c r="L8981" s="88"/>
    </row>
    <row r="8982" spans="11:12" ht="17.25" customHeight="1" x14ac:dyDescent="0.2">
      <c r="K8982" s="88"/>
      <c r="L8982" s="88"/>
    </row>
    <row r="8983" spans="11:12" ht="17.25" customHeight="1" x14ac:dyDescent="0.2">
      <c r="K8983" s="88"/>
      <c r="L8983" s="88"/>
    </row>
    <row r="8984" spans="11:12" ht="17.25" customHeight="1" x14ac:dyDescent="0.2">
      <c r="K8984" s="88"/>
      <c r="L8984" s="88"/>
    </row>
    <row r="8985" spans="11:12" ht="17.25" customHeight="1" x14ac:dyDescent="0.2">
      <c r="K8985" s="88"/>
      <c r="L8985" s="88"/>
    </row>
    <row r="8986" spans="11:12" ht="17.25" customHeight="1" x14ac:dyDescent="0.2">
      <c r="K8986" s="88"/>
      <c r="L8986" s="88"/>
    </row>
    <row r="8987" spans="11:12" ht="17.25" customHeight="1" x14ac:dyDescent="0.2">
      <c r="K8987" s="88"/>
      <c r="L8987" s="88"/>
    </row>
    <row r="8988" spans="11:12" ht="17.25" customHeight="1" x14ac:dyDescent="0.2">
      <c r="K8988" s="88"/>
      <c r="L8988" s="88"/>
    </row>
    <row r="8989" spans="11:12" ht="17.25" customHeight="1" x14ac:dyDescent="0.2">
      <c r="K8989" s="88"/>
      <c r="L8989" s="88"/>
    </row>
    <row r="8990" spans="11:12" ht="17.25" customHeight="1" x14ac:dyDescent="0.2">
      <c r="K8990" s="88"/>
      <c r="L8990" s="88"/>
    </row>
    <row r="8991" spans="11:12" ht="17.25" customHeight="1" x14ac:dyDescent="0.2">
      <c r="K8991" s="88"/>
      <c r="L8991" s="88"/>
    </row>
    <row r="8992" spans="11:12" ht="17.25" customHeight="1" x14ac:dyDescent="0.2">
      <c r="K8992" s="88"/>
      <c r="L8992" s="88"/>
    </row>
    <row r="8993" spans="11:12" ht="17.25" customHeight="1" x14ac:dyDescent="0.2">
      <c r="K8993" s="88"/>
      <c r="L8993" s="88"/>
    </row>
    <row r="8994" spans="11:12" ht="17.25" customHeight="1" x14ac:dyDescent="0.2">
      <c r="K8994" s="88"/>
      <c r="L8994" s="88"/>
    </row>
    <row r="8995" spans="11:12" ht="17.25" customHeight="1" x14ac:dyDescent="0.2">
      <c r="K8995" s="88"/>
      <c r="L8995" s="88"/>
    </row>
    <row r="8996" spans="11:12" ht="17.25" customHeight="1" x14ac:dyDescent="0.2">
      <c r="K8996" s="88"/>
      <c r="L8996" s="88"/>
    </row>
    <row r="8997" spans="11:12" ht="17.25" customHeight="1" x14ac:dyDescent="0.2">
      <c r="K8997" s="88"/>
      <c r="L8997" s="88"/>
    </row>
    <row r="8998" spans="11:12" ht="17.25" customHeight="1" x14ac:dyDescent="0.2">
      <c r="K8998" s="88"/>
      <c r="L8998" s="88"/>
    </row>
    <row r="8999" spans="11:12" ht="17.25" customHeight="1" x14ac:dyDescent="0.2">
      <c r="K8999" s="88"/>
      <c r="L8999" s="88"/>
    </row>
    <row r="9000" spans="11:12" ht="17.25" customHeight="1" x14ac:dyDescent="0.2">
      <c r="K9000" s="88"/>
      <c r="L9000" s="88"/>
    </row>
    <row r="9001" spans="11:12" ht="17.25" customHeight="1" x14ac:dyDescent="0.2">
      <c r="K9001" s="88"/>
      <c r="L9001" s="88"/>
    </row>
    <row r="9002" spans="11:12" ht="17.25" customHeight="1" x14ac:dyDescent="0.2">
      <c r="K9002" s="88"/>
      <c r="L9002" s="88"/>
    </row>
    <row r="9003" spans="11:12" ht="17.25" customHeight="1" x14ac:dyDescent="0.2">
      <c r="K9003" s="88"/>
      <c r="L9003" s="88"/>
    </row>
    <row r="9004" spans="11:12" ht="17.25" customHeight="1" x14ac:dyDescent="0.2">
      <c r="K9004" s="88"/>
      <c r="L9004" s="88"/>
    </row>
    <row r="9005" spans="11:12" ht="17.25" customHeight="1" x14ac:dyDescent="0.2">
      <c r="K9005" s="88"/>
      <c r="L9005" s="88"/>
    </row>
    <row r="9006" spans="11:12" ht="17.25" customHeight="1" x14ac:dyDescent="0.2">
      <c r="K9006" s="88"/>
      <c r="L9006" s="88"/>
    </row>
    <row r="9007" spans="11:12" ht="17.25" customHeight="1" x14ac:dyDescent="0.2">
      <c r="K9007" s="88"/>
      <c r="L9007" s="88"/>
    </row>
    <row r="9008" spans="11:12" ht="17.25" customHeight="1" x14ac:dyDescent="0.2">
      <c r="K9008" s="88"/>
      <c r="L9008" s="88"/>
    </row>
    <row r="9009" spans="11:12" ht="17.25" customHeight="1" x14ac:dyDescent="0.2">
      <c r="K9009" s="88"/>
      <c r="L9009" s="88"/>
    </row>
    <row r="9010" spans="11:12" ht="17.25" customHeight="1" x14ac:dyDescent="0.2">
      <c r="K9010" s="88"/>
      <c r="L9010" s="88"/>
    </row>
    <row r="9011" spans="11:12" ht="17.25" customHeight="1" x14ac:dyDescent="0.2">
      <c r="K9011" s="88"/>
      <c r="L9011" s="88"/>
    </row>
    <row r="9012" spans="11:12" ht="17.25" customHeight="1" x14ac:dyDescent="0.2">
      <c r="K9012" s="88"/>
      <c r="L9012" s="88"/>
    </row>
    <row r="9013" spans="11:12" ht="17.25" customHeight="1" x14ac:dyDescent="0.2">
      <c r="K9013" s="88"/>
      <c r="L9013" s="88"/>
    </row>
    <row r="9014" spans="11:12" ht="17.25" customHeight="1" x14ac:dyDescent="0.2">
      <c r="K9014" s="88"/>
      <c r="L9014" s="88"/>
    </row>
    <row r="9015" spans="11:12" ht="17.25" customHeight="1" x14ac:dyDescent="0.2">
      <c r="K9015" s="88"/>
      <c r="L9015" s="88"/>
    </row>
    <row r="9016" spans="11:12" ht="17.25" customHeight="1" x14ac:dyDescent="0.2">
      <c r="K9016" s="88"/>
      <c r="L9016" s="88"/>
    </row>
    <row r="9017" spans="11:12" ht="17.25" customHeight="1" x14ac:dyDescent="0.2">
      <c r="K9017" s="88"/>
      <c r="L9017" s="88"/>
    </row>
    <row r="9018" spans="11:12" ht="17.25" customHeight="1" x14ac:dyDescent="0.2">
      <c r="K9018" s="88"/>
      <c r="L9018" s="88"/>
    </row>
    <row r="9019" spans="11:12" ht="17.25" customHeight="1" x14ac:dyDescent="0.2">
      <c r="K9019" s="88"/>
      <c r="L9019" s="88"/>
    </row>
    <row r="9020" spans="11:12" ht="17.25" customHeight="1" x14ac:dyDescent="0.2">
      <c r="K9020" s="88"/>
      <c r="L9020" s="88"/>
    </row>
    <row r="9021" spans="11:12" ht="17.25" customHeight="1" x14ac:dyDescent="0.2">
      <c r="K9021" s="88"/>
      <c r="L9021" s="88"/>
    </row>
    <row r="9022" spans="11:12" ht="17.25" customHeight="1" x14ac:dyDescent="0.2">
      <c r="K9022" s="88"/>
      <c r="L9022" s="88"/>
    </row>
    <row r="9023" spans="11:12" ht="17.25" customHeight="1" x14ac:dyDescent="0.2">
      <c r="K9023" s="88"/>
      <c r="L9023" s="88"/>
    </row>
    <row r="9024" spans="11:12" ht="17.25" customHeight="1" x14ac:dyDescent="0.2">
      <c r="K9024" s="88"/>
      <c r="L9024" s="88"/>
    </row>
    <row r="9025" spans="11:12" ht="17.25" customHeight="1" x14ac:dyDescent="0.2">
      <c r="K9025" s="88"/>
      <c r="L9025" s="88"/>
    </row>
    <row r="9026" spans="11:12" ht="17.25" customHeight="1" x14ac:dyDescent="0.2">
      <c r="K9026" s="88"/>
      <c r="L9026" s="88"/>
    </row>
    <row r="9027" spans="11:12" ht="17.25" customHeight="1" x14ac:dyDescent="0.2">
      <c r="K9027" s="88"/>
      <c r="L9027" s="88"/>
    </row>
    <row r="9028" spans="11:12" ht="17.25" customHeight="1" x14ac:dyDescent="0.2">
      <c r="K9028" s="88"/>
      <c r="L9028" s="88"/>
    </row>
    <row r="9029" spans="11:12" ht="17.25" customHeight="1" x14ac:dyDescent="0.2">
      <c r="K9029" s="88"/>
      <c r="L9029" s="88"/>
    </row>
    <row r="9030" spans="11:12" ht="17.25" customHeight="1" x14ac:dyDescent="0.2">
      <c r="K9030" s="88"/>
      <c r="L9030" s="88"/>
    </row>
    <row r="9031" spans="11:12" ht="17.25" customHeight="1" x14ac:dyDescent="0.2">
      <c r="K9031" s="88"/>
      <c r="L9031" s="88"/>
    </row>
    <row r="9032" spans="11:12" ht="17.25" customHeight="1" x14ac:dyDescent="0.2">
      <c r="K9032" s="88"/>
      <c r="L9032" s="88"/>
    </row>
    <row r="9033" spans="11:12" ht="17.25" customHeight="1" x14ac:dyDescent="0.2">
      <c r="K9033" s="88"/>
      <c r="L9033" s="88"/>
    </row>
    <row r="9034" spans="11:12" ht="17.25" customHeight="1" x14ac:dyDescent="0.2">
      <c r="K9034" s="88"/>
      <c r="L9034" s="88"/>
    </row>
    <row r="9035" spans="11:12" ht="17.25" customHeight="1" x14ac:dyDescent="0.2">
      <c r="K9035" s="88"/>
      <c r="L9035" s="88"/>
    </row>
    <row r="9036" spans="11:12" ht="17.25" customHeight="1" x14ac:dyDescent="0.2">
      <c r="K9036" s="88"/>
      <c r="L9036" s="88"/>
    </row>
    <row r="9037" spans="11:12" ht="17.25" customHeight="1" x14ac:dyDescent="0.2">
      <c r="K9037" s="88"/>
      <c r="L9037" s="88"/>
    </row>
    <row r="9038" spans="11:12" ht="17.25" customHeight="1" x14ac:dyDescent="0.2">
      <c r="K9038" s="88"/>
      <c r="L9038" s="88"/>
    </row>
    <row r="9039" spans="11:12" ht="17.25" customHeight="1" x14ac:dyDescent="0.2">
      <c r="K9039" s="88"/>
      <c r="L9039" s="88"/>
    </row>
    <row r="9040" spans="11:12" ht="17.25" customHeight="1" x14ac:dyDescent="0.2">
      <c r="K9040" s="88"/>
      <c r="L9040" s="88"/>
    </row>
    <row r="9041" spans="11:12" ht="17.25" customHeight="1" x14ac:dyDescent="0.2">
      <c r="K9041" s="88"/>
      <c r="L9041" s="88"/>
    </row>
    <row r="9042" spans="11:12" ht="17.25" customHeight="1" x14ac:dyDescent="0.2">
      <c r="K9042" s="88"/>
      <c r="L9042" s="88"/>
    </row>
    <row r="9043" spans="11:12" ht="17.25" customHeight="1" x14ac:dyDescent="0.2">
      <c r="K9043" s="88"/>
      <c r="L9043" s="88"/>
    </row>
    <row r="9044" spans="11:12" ht="17.25" customHeight="1" x14ac:dyDescent="0.2">
      <c r="K9044" s="88"/>
      <c r="L9044" s="88"/>
    </row>
    <row r="9045" spans="11:12" ht="17.25" customHeight="1" x14ac:dyDescent="0.2">
      <c r="K9045" s="88"/>
      <c r="L9045" s="88"/>
    </row>
    <row r="9046" spans="11:12" ht="17.25" customHeight="1" x14ac:dyDescent="0.2">
      <c r="K9046" s="88"/>
      <c r="L9046" s="88"/>
    </row>
    <row r="9047" spans="11:12" ht="17.25" customHeight="1" x14ac:dyDescent="0.2">
      <c r="K9047" s="88"/>
      <c r="L9047" s="88"/>
    </row>
    <row r="9048" spans="11:12" ht="17.25" customHeight="1" x14ac:dyDescent="0.2">
      <c r="K9048" s="88"/>
      <c r="L9048" s="88"/>
    </row>
    <row r="9049" spans="11:12" ht="17.25" customHeight="1" x14ac:dyDescent="0.2">
      <c r="K9049" s="88"/>
      <c r="L9049" s="88"/>
    </row>
    <row r="9050" spans="11:12" ht="17.25" customHeight="1" x14ac:dyDescent="0.2">
      <c r="K9050" s="88"/>
      <c r="L9050" s="88"/>
    </row>
    <row r="9051" spans="11:12" ht="17.25" customHeight="1" x14ac:dyDescent="0.2">
      <c r="K9051" s="88"/>
      <c r="L9051" s="88"/>
    </row>
    <row r="9052" spans="11:12" ht="17.25" customHeight="1" x14ac:dyDescent="0.2">
      <c r="K9052" s="88"/>
      <c r="L9052" s="88"/>
    </row>
    <row r="9053" spans="11:12" ht="17.25" customHeight="1" x14ac:dyDescent="0.2">
      <c r="K9053" s="88"/>
      <c r="L9053" s="88"/>
    </row>
    <row r="9054" spans="11:12" ht="17.25" customHeight="1" x14ac:dyDescent="0.2">
      <c r="K9054" s="88"/>
      <c r="L9054" s="88"/>
    </row>
    <row r="9055" spans="11:12" ht="17.25" customHeight="1" x14ac:dyDescent="0.2">
      <c r="K9055" s="88"/>
      <c r="L9055" s="88"/>
    </row>
    <row r="9056" spans="11:12" ht="17.25" customHeight="1" x14ac:dyDescent="0.2">
      <c r="K9056" s="88"/>
      <c r="L9056" s="88"/>
    </row>
    <row r="9057" spans="11:12" ht="17.25" customHeight="1" x14ac:dyDescent="0.2">
      <c r="K9057" s="88"/>
      <c r="L9057" s="88"/>
    </row>
    <row r="9058" spans="11:12" ht="17.25" customHeight="1" x14ac:dyDescent="0.2">
      <c r="K9058" s="88"/>
      <c r="L9058" s="88"/>
    </row>
    <row r="9059" spans="11:12" ht="17.25" customHeight="1" x14ac:dyDescent="0.2">
      <c r="K9059" s="88"/>
      <c r="L9059" s="88"/>
    </row>
    <row r="9060" spans="11:12" ht="17.25" customHeight="1" x14ac:dyDescent="0.2">
      <c r="K9060" s="88"/>
      <c r="L9060" s="88"/>
    </row>
    <row r="9061" spans="11:12" ht="17.25" customHeight="1" x14ac:dyDescent="0.2">
      <c r="K9061" s="88"/>
      <c r="L9061" s="88"/>
    </row>
    <row r="9062" spans="11:12" ht="17.25" customHeight="1" x14ac:dyDescent="0.2">
      <c r="K9062" s="88"/>
      <c r="L9062" s="88"/>
    </row>
    <row r="9063" spans="11:12" ht="17.25" customHeight="1" x14ac:dyDescent="0.2">
      <c r="K9063" s="88"/>
      <c r="L9063" s="88"/>
    </row>
    <row r="9064" spans="11:12" ht="17.25" customHeight="1" x14ac:dyDescent="0.2">
      <c r="K9064" s="88"/>
      <c r="L9064" s="88"/>
    </row>
    <row r="9065" spans="11:12" ht="17.25" customHeight="1" x14ac:dyDescent="0.2">
      <c r="K9065" s="88"/>
      <c r="L9065" s="88"/>
    </row>
    <row r="9066" spans="11:12" ht="17.25" customHeight="1" x14ac:dyDescent="0.2">
      <c r="K9066" s="88"/>
      <c r="L9066" s="88"/>
    </row>
    <row r="9067" spans="11:12" ht="17.25" customHeight="1" x14ac:dyDescent="0.2">
      <c r="K9067" s="88"/>
      <c r="L9067" s="88"/>
    </row>
    <row r="9068" spans="11:12" ht="17.25" customHeight="1" x14ac:dyDescent="0.2">
      <c r="K9068" s="88"/>
      <c r="L9068" s="88"/>
    </row>
    <row r="9069" spans="11:12" ht="17.25" customHeight="1" x14ac:dyDescent="0.2">
      <c r="K9069" s="88"/>
      <c r="L9069" s="88"/>
    </row>
    <row r="9070" spans="11:12" ht="17.25" customHeight="1" x14ac:dyDescent="0.2">
      <c r="K9070" s="88"/>
      <c r="L9070" s="88"/>
    </row>
    <row r="9071" spans="11:12" ht="17.25" customHeight="1" x14ac:dyDescent="0.2">
      <c r="K9071" s="88"/>
      <c r="L9071" s="88"/>
    </row>
    <row r="9072" spans="11:12" ht="17.25" customHeight="1" x14ac:dyDescent="0.2">
      <c r="K9072" s="88"/>
      <c r="L9072" s="88"/>
    </row>
    <row r="9073" spans="11:12" ht="17.25" customHeight="1" x14ac:dyDescent="0.2">
      <c r="K9073" s="88"/>
      <c r="L9073" s="88"/>
    </row>
    <row r="9074" spans="11:12" ht="17.25" customHeight="1" x14ac:dyDescent="0.2">
      <c r="K9074" s="88"/>
      <c r="L9074" s="88"/>
    </row>
    <row r="9075" spans="11:12" ht="17.25" customHeight="1" x14ac:dyDescent="0.2">
      <c r="K9075" s="88"/>
      <c r="L9075" s="88"/>
    </row>
    <row r="9076" spans="11:12" ht="17.25" customHeight="1" x14ac:dyDescent="0.2">
      <c r="K9076" s="88"/>
      <c r="L9076" s="88"/>
    </row>
    <row r="9077" spans="11:12" ht="17.25" customHeight="1" x14ac:dyDescent="0.2">
      <c r="K9077" s="88"/>
      <c r="L9077" s="88"/>
    </row>
    <row r="9078" spans="11:12" ht="17.25" customHeight="1" x14ac:dyDescent="0.2">
      <c r="K9078" s="88"/>
      <c r="L9078" s="88"/>
    </row>
    <row r="9079" spans="11:12" ht="17.25" customHeight="1" x14ac:dyDescent="0.2">
      <c r="K9079" s="88"/>
      <c r="L9079" s="88"/>
    </row>
    <row r="9080" spans="11:12" ht="17.25" customHeight="1" x14ac:dyDescent="0.2">
      <c r="K9080" s="88"/>
      <c r="L9080" s="88"/>
    </row>
    <row r="9081" spans="11:12" ht="17.25" customHeight="1" x14ac:dyDescent="0.2">
      <c r="K9081" s="88"/>
      <c r="L9081" s="88"/>
    </row>
    <row r="9082" spans="11:12" ht="17.25" customHeight="1" x14ac:dyDescent="0.2">
      <c r="K9082" s="88"/>
      <c r="L9082" s="88"/>
    </row>
    <row r="9083" spans="11:12" ht="17.25" customHeight="1" x14ac:dyDescent="0.2">
      <c r="K9083" s="88"/>
      <c r="L9083" s="88"/>
    </row>
    <row r="9084" spans="11:12" ht="17.25" customHeight="1" x14ac:dyDescent="0.2">
      <c r="K9084" s="88"/>
      <c r="L9084" s="88"/>
    </row>
    <row r="9085" spans="11:12" ht="17.25" customHeight="1" x14ac:dyDescent="0.2">
      <c r="K9085" s="88"/>
      <c r="L9085" s="88"/>
    </row>
    <row r="9086" spans="11:12" ht="17.25" customHeight="1" x14ac:dyDescent="0.2">
      <c r="K9086" s="88"/>
      <c r="L9086" s="88"/>
    </row>
    <row r="9087" spans="11:12" ht="17.25" customHeight="1" x14ac:dyDescent="0.2">
      <c r="K9087" s="88"/>
      <c r="L9087" s="88"/>
    </row>
    <row r="9088" spans="11:12" ht="17.25" customHeight="1" x14ac:dyDescent="0.2">
      <c r="K9088" s="88"/>
      <c r="L9088" s="88"/>
    </row>
    <row r="9089" spans="11:12" ht="17.25" customHeight="1" x14ac:dyDescent="0.2">
      <c r="K9089" s="88"/>
      <c r="L9089" s="88"/>
    </row>
    <row r="9090" spans="11:12" ht="17.25" customHeight="1" x14ac:dyDescent="0.2">
      <c r="K9090" s="88"/>
      <c r="L9090" s="88"/>
    </row>
    <row r="9091" spans="11:12" ht="17.25" customHeight="1" x14ac:dyDescent="0.2">
      <c r="K9091" s="88"/>
      <c r="L9091" s="88"/>
    </row>
    <row r="9092" spans="11:12" ht="17.25" customHeight="1" x14ac:dyDescent="0.2">
      <c r="K9092" s="88"/>
      <c r="L9092" s="88"/>
    </row>
    <row r="9093" spans="11:12" ht="17.25" customHeight="1" x14ac:dyDescent="0.2">
      <c r="K9093" s="88"/>
      <c r="L9093" s="88"/>
    </row>
    <row r="9094" spans="11:12" ht="17.25" customHeight="1" x14ac:dyDescent="0.2">
      <c r="K9094" s="88"/>
      <c r="L9094" s="88"/>
    </row>
    <row r="9095" spans="11:12" ht="17.25" customHeight="1" x14ac:dyDescent="0.2">
      <c r="K9095" s="88"/>
      <c r="L9095" s="88"/>
    </row>
    <row r="9096" spans="11:12" ht="17.25" customHeight="1" x14ac:dyDescent="0.2">
      <c r="K9096" s="88"/>
      <c r="L9096" s="88"/>
    </row>
    <row r="9097" spans="11:12" ht="17.25" customHeight="1" x14ac:dyDescent="0.2">
      <c r="K9097" s="88"/>
      <c r="L9097" s="88"/>
    </row>
    <row r="9098" spans="11:12" ht="17.25" customHeight="1" x14ac:dyDescent="0.2">
      <c r="K9098" s="88"/>
      <c r="L9098" s="88"/>
    </row>
    <row r="9099" spans="11:12" ht="17.25" customHeight="1" x14ac:dyDescent="0.2">
      <c r="K9099" s="88"/>
      <c r="L9099" s="88"/>
    </row>
    <row r="9100" spans="11:12" ht="17.25" customHeight="1" x14ac:dyDescent="0.2">
      <c r="K9100" s="88"/>
      <c r="L9100" s="88"/>
    </row>
    <row r="9101" spans="11:12" ht="17.25" customHeight="1" x14ac:dyDescent="0.2">
      <c r="K9101" s="88"/>
      <c r="L9101" s="88"/>
    </row>
    <row r="9102" spans="11:12" ht="17.25" customHeight="1" x14ac:dyDescent="0.2">
      <c r="K9102" s="88"/>
      <c r="L9102" s="88"/>
    </row>
    <row r="9103" spans="11:12" ht="17.25" customHeight="1" x14ac:dyDescent="0.2">
      <c r="K9103" s="88"/>
      <c r="L9103" s="88"/>
    </row>
    <row r="9104" spans="11:12" ht="17.25" customHeight="1" x14ac:dyDescent="0.2">
      <c r="K9104" s="88"/>
      <c r="L9104" s="88"/>
    </row>
    <row r="9105" spans="11:12" ht="17.25" customHeight="1" x14ac:dyDescent="0.2">
      <c r="K9105" s="88"/>
      <c r="L9105" s="88"/>
    </row>
    <row r="9106" spans="11:12" ht="17.25" customHeight="1" x14ac:dyDescent="0.2">
      <c r="K9106" s="88"/>
      <c r="L9106" s="88"/>
    </row>
    <row r="9107" spans="11:12" ht="17.25" customHeight="1" x14ac:dyDescent="0.2">
      <c r="K9107" s="88"/>
      <c r="L9107" s="88"/>
    </row>
    <row r="9108" spans="11:12" ht="17.25" customHeight="1" x14ac:dyDescent="0.2">
      <c r="K9108" s="88"/>
      <c r="L9108" s="88"/>
    </row>
    <row r="9109" spans="11:12" ht="17.25" customHeight="1" x14ac:dyDescent="0.2">
      <c r="K9109" s="88"/>
      <c r="L9109" s="88"/>
    </row>
    <row r="9110" spans="11:12" ht="17.25" customHeight="1" x14ac:dyDescent="0.2">
      <c r="K9110" s="88"/>
      <c r="L9110" s="88"/>
    </row>
    <row r="9111" spans="11:12" ht="17.25" customHeight="1" x14ac:dyDescent="0.2">
      <c r="K9111" s="88"/>
      <c r="L9111" s="88"/>
    </row>
    <row r="9112" spans="11:12" ht="17.25" customHeight="1" x14ac:dyDescent="0.2">
      <c r="K9112" s="88"/>
      <c r="L9112" s="88"/>
    </row>
    <row r="9113" spans="11:12" ht="17.25" customHeight="1" x14ac:dyDescent="0.2">
      <c r="K9113" s="88"/>
      <c r="L9113" s="88"/>
    </row>
    <row r="9114" spans="11:12" ht="17.25" customHeight="1" x14ac:dyDescent="0.2">
      <c r="K9114" s="88"/>
      <c r="L9114" s="88"/>
    </row>
    <row r="9115" spans="11:12" ht="17.25" customHeight="1" x14ac:dyDescent="0.2">
      <c r="K9115" s="88"/>
      <c r="L9115" s="88"/>
    </row>
    <row r="9116" spans="11:12" ht="17.25" customHeight="1" x14ac:dyDescent="0.2">
      <c r="K9116" s="88"/>
      <c r="L9116" s="88"/>
    </row>
    <row r="9117" spans="11:12" ht="17.25" customHeight="1" x14ac:dyDescent="0.2">
      <c r="K9117" s="88"/>
      <c r="L9117" s="88"/>
    </row>
    <row r="9118" spans="11:12" ht="17.25" customHeight="1" x14ac:dyDescent="0.2">
      <c r="K9118" s="88"/>
      <c r="L9118" s="88"/>
    </row>
    <row r="9119" spans="11:12" ht="17.25" customHeight="1" x14ac:dyDescent="0.2">
      <c r="K9119" s="88"/>
      <c r="L9119" s="88"/>
    </row>
    <row r="9120" spans="11:12" ht="17.25" customHeight="1" x14ac:dyDescent="0.2">
      <c r="K9120" s="88"/>
      <c r="L9120" s="88"/>
    </row>
    <row r="9121" spans="11:12" ht="17.25" customHeight="1" x14ac:dyDescent="0.2">
      <c r="K9121" s="88"/>
      <c r="L9121" s="88"/>
    </row>
    <row r="9122" spans="11:12" ht="17.25" customHeight="1" x14ac:dyDescent="0.2">
      <c r="K9122" s="88"/>
      <c r="L9122" s="88"/>
    </row>
    <row r="9123" spans="11:12" ht="17.25" customHeight="1" x14ac:dyDescent="0.2">
      <c r="K9123" s="88"/>
      <c r="L9123" s="88"/>
    </row>
    <row r="9124" spans="11:12" ht="17.25" customHeight="1" x14ac:dyDescent="0.2">
      <c r="K9124" s="88"/>
      <c r="L9124" s="88"/>
    </row>
    <row r="9125" spans="11:12" ht="17.25" customHeight="1" x14ac:dyDescent="0.2">
      <c r="K9125" s="88"/>
      <c r="L9125" s="88"/>
    </row>
    <row r="9126" spans="11:12" ht="17.25" customHeight="1" x14ac:dyDescent="0.2">
      <c r="K9126" s="88"/>
      <c r="L9126" s="88"/>
    </row>
    <row r="9127" spans="11:12" ht="17.25" customHeight="1" x14ac:dyDescent="0.2">
      <c r="K9127" s="88"/>
      <c r="L9127" s="88"/>
    </row>
    <row r="9128" spans="11:12" ht="17.25" customHeight="1" x14ac:dyDescent="0.2">
      <c r="K9128" s="88"/>
      <c r="L9128" s="88"/>
    </row>
    <row r="9129" spans="11:12" ht="17.25" customHeight="1" x14ac:dyDescent="0.2">
      <c r="K9129" s="88"/>
      <c r="L9129" s="88"/>
    </row>
    <row r="9130" spans="11:12" ht="17.25" customHeight="1" x14ac:dyDescent="0.2">
      <c r="K9130" s="88"/>
      <c r="L9130" s="88"/>
    </row>
    <row r="9131" spans="11:12" ht="17.25" customHeight="1" x14ac:dyDescent="0.2">
      <c r="K9131" s="88"/>
      <c r="L9131" s="88"/>
    </row>
    <row r="9132" spans="11:12" ht="17.25" customHeight="1" x14ac:dyDescent="0.2">
      <c r="K9132" s="88"/>
      <c r="L9132" s="88"/>
    </row>
    <row r="9133" spans="11:12" ht="17.25" customHeight="1" x14ac:dyDescent="0.2">
      <c r="K9133" s="88"/>
      <c r="L9133" s="88"/>
    </row>
    <row r="9134" spans="11:12" ht="17.25" customHeight="1" x14ac:dyDescent="0.2">
      <c r="K9134" s="88"/>
      <c r="L9134" s="88"/>
    </row>
    <row r="9135" spans="11:12" ht="17.25" customHeight="1" x14ac:dyDescent="0.2">
      <c r="K9135" s="88"/>
      <c r="L9135" s="88"/>
    </row>
    <row r="9136" spans="11:12" ht="17.25" customHeight="1" x14ac:dyDescent="0.2">
      <c r="K9136" s="88"/>
      <c r="L9136" s="88"/>
    </row>
    <row r="9137" spans="11:12" ht="17.25" customHeight="1" x14ac:dyDescent="0.2">
      <c r="K9137" s="88"/>
      <c r="L9137" s="88"/>
    </row>
    <row r="9138" spans="11:12" ht="17.25" customHeight="1" x14ac:dyDescent="0.2">
      <c r="K9138" s="88"/>
      <c r="L9138" s="88"/>
    </row>
    <row r="9139" spans="11:12" ht="17.25" customHeight="1" x14ac:dyDescent="0.2">
      <c r="K9139" s="88"/>
      <c r="L9139" s="88"/>
    </row>
    <row r="9140" spans="11:12" ht="17.25" customHeight="1" x14ac:dyDescent="0.2">
      <c r="K9140" s="88"/>
      <c r="L9140" s="88"/>
    </row>
    <row r="9141" spans="11:12" ht="17.25" customHeight="1" x14ac:dyDescent="0.2">
      <c r="K9141" s="88"/>
      <c r="L9141" s="88"/>
    </row>
    <row r="9142" spans="11:12" ht="17.25" customHeight="1" x14ac:dyDescent="0.2">
      <c r="K9142" s="88"/>
      <c r="L9142" s="88"/>
    </row>
    <row r="9143" spans="11:12" ht="17.25" customHeight="1" x14ac:dyDescent="0.2">
      <c r="K9143" s="88"/>
      <c r="L9143" s="88"/>
    </row>
    <row r="9144" spans="11:12" ht="17.25" customHeight="1" x14ac:dyDescent="0.2">
      <c r="K9144" s="88"/>
      <c r="L9144" s="88"/>
    </row>
    <row r="9145" spans="11:12" ht="17.25" customHeight="1" x14ac:dyDescent="0.2">
      <c r="K9145" s="88"/>
      <c r="L9145" s="88"/>
    </row>
    <row r="9146" spans="11:12" ht="17.25" customHeight="1" x14ac:dyDescent="0.2">
      <c r="K9146" s="88"/>
      <c r="L9146" s="88"/>
    </row>
    <row r="9147" spans="11:12" ht="17.25" customHeight="1" x14ac:dyDescent="0.2">
      <c r="K9147" s="88"/>
      <c r="L9147" s="88"/>
    </row>
    <row r="9148" spans="11:12" ht="17.25" customHeight="1" x14ac:dyDescent="0.2">
      <c r="K9148" s="88"/>
      <c r="L9148" s="88"/>
    </row>
    <row r="9149" spans="11:12" ht="17.25" customHeight="1" x14ac:dyDescent="0.2">
      <c r="K9149" s="88"/>
      <c r="L9149" s="88"/>
    </row>
    <row r="9150" spans="11:12" ht="17.25" customHeight="1" x14ac:dyDescent="0.2">
      <c r="K9150" s="88"/>
      <c r="L9150" s="88"/>
    </row>
    <row r="9151" spans="11:12" ht="17.25" customHeight="1" x14ac:dyDescent="0.2">
      <c r="K9151" s="88"/>
      <c r="L9151" s="88"/>
    </row>
    <row r="9152" spans="11:12" ht="17.25" customHeight="1" x14ac:dyDescent="0.2">
      <c r="K9152" s="88"/>
      <c r="L9152" s="88"/>
    </row>
    <row r="9153" spans="11:12" ht="17.25" customHeight="1" x14ac:dyDescent="0.2">
      <c r="K9153" s="88"/>
      <c r="L9153" s="88"/>
    </row>
    <row r="9154" spans="11:12" ht="17.25" customHeight="1" x14ac:dyDescent="0.2">
      <c r="K9154" s="88"/>
      <c r="L9154" s="88"/>
    </row>
    <row r="9155" spans="11:12" ht="17.25" customHeight="1" x14ac:dyDescent="0.2">
      <c r="K9155" s="88"/>
      <c r="L9155" s="88"/>
    </row>
    <row r="9156" spans="11:12" ht="17.25" customHeight="1" x14ac:dyDescent="0.2">
      <c r="K9156" s="88"/>
      <c r="L9156" s="88"/>
    </row>
    <row r="9157" spans="11:12" ht="17.25" customHeight="1" x14ac:dyDescent="0.2">
      <c r="K9157" s="88"/>
      <c r="L9157" s="88"/>
    </row>
    <row r="9158" spans="11:12" ht="17.25" customHeight="1" x14ac:dyDescent="0.2">
      <c r="K9158" s="88"/>
      <c r="L9158" s="88"/>
    </row>
    <row r="9159" spans="11:12" ht="17.25" customHeight="1" x14ac:dyDescent="0.2">
      <c r="K9159" s="88"/>
      <c r="L9159" s="88"/>
    </row>
    <row r="9160" spans="11:12" ht="17.25" customHeight="1" x14ac:dyDescent="0.2">
      <c r="K9160" s="88"/>
      <c r="L9160" s="88"/>
    </row>
    <row r="9161" spans="11:12" ht="17.25" customHeight="1" x14ac:dyDescent="0.2">
      <c r="K9161" s="88"/>
      <c r="L9161" s="88"/>
    </row>
    <row r="9162" spans="11:12" ht="17.25" customHeight="1" x14ac:dyDescent="0.2">
      <c r="K9162" s="88"/>
      <c r="L9162" s="88"/>
    </row>
    <row r="9163" spans="11:12" ht="17.25" customHeight="1" x14ac:dyDescent="0.2">
      <c r="K9163" s="88"/>
      <c r="L9163" s="88"/>
    </row>
    <row r="9164" spans="11:12" ht="17.25" customHeight="1" x14ac:dyDescent="0.2">
      <c r="K9164" s="88"/>
      <c r="L9164" s="88"/>
    </row>
    <row r="9165" spans="11:12" ht="17.25" customHeight="1" x14ac:dyDescent="0.2">
      <c r="K9165" s="88"/>
      <c r="L9165" s="88"/>
    </row>
    <row r="9166" spans="11:12" ht="17.25" customHeight="1" x14ac:dyDescent="0.2">
      <c r="K9166" s="88"/>
      <c r="L9166" s="88"/>
    </row>
    <row r="9167" spans="11:12" ht="17.25" customHeight="1" x14ac:dyDescent="0.2">
      <c r="K9167" s="88"/>
      <c r="L9167" s="88"/>
    </row>
    <row r="9168" spans="11:12" ht="17.25" customHeight="1" x14ac:dyDescent="0.2">
      <c r="K9168" s="88"/>
      <c r="L9168" s="88"/>
    </row>
    <row r="9169" spans="11:12" ht="17.25" customHeight="1" x14ac:dyDescent="0.2">
      <c r="K9169" s="88"/>
      <c r="L9169" s="88"/>
    </row>
    <row r="9170" spans="11:12" ht="17.25" customHeight="1" x14ac:dyDescent="0.2">
      <c r="K9170" s="88"/>
      <c r="L9170" s="88"/>
    </row>
    <row r="9171" spans="11:12" ht="17.25" customHeight="1" x14ac:dyDescent="0.2">
      <c r="K9171" s="88"/>
      <c r="L9171" s="88"/>
    </row>
    <row r="9172" spans="11:12" ht="17.25" customHeight="1" x14ac:dyDescent="0.2">
      <c r="K9172" s="88"/>
      <c r="L9172" s="88"/>
    </row>
    <row r="9173" spans="11:12" ht="17.25" customHeight="1" x14ac:dyDescent="0.2">
      <c r="K9173" s="88"/>
      <c r="L9173" s="88"/>
    </row>
    <row r="9174" spans="11:12" ht="17.25" customHeight="1" x14ac:dyDescent="0.2">
      <c r="K9174" s="88"/>
      <c r="L9174" s="88"/>
    </row>
    <row r="9175" spans="11:12" ht="17.25" customHeight="1" x14ac:dyDescent="0.2">
      <c r="K9175" s="88"/>
      <c r="L9175" s="88"/>
    </row>
    <row r="9176" spans="11:12" ht="17.25" customHeight="1" x14ac:dyDescent="0.2">
      <c r="K9176" s="88"/>
      <c r="L9176" s="88"/>
    </row>
    <row r="9177" spans="11:12" ht="17.25" customHeight="1" x14ac:dyDescent="0.2">
      <c r="K9177" s="88"/>
      <c r="L9177" s="88"/>
    </row>
    <row r="9178" spans="11:12" ht="17.25" customHeight="1" x14ac:dyDescent="0.2">
      <c r="K9178" s="88"/>
      <c r="L9178" s="88"/>
    </row>
    <row r="9179" spans="11:12" ht="17.25" customHeight="1" x14ac:dyDescent="0.2">
      <c r="K9179" s="88"/>
      <c r="L9179" s="88"/>
    </row>
    <row r="9180" spans="11:12" ht="17.25" customHeight="1" x14ac:dyDescent="0.2">
      <c r="K9180" s="88"/>
      <c r="L9180" s="88"/>
    </row>
    <row r="9181" spans="11:12" ht="17.25" customHeight="1" x14ac:dyDescent="0.2">
      <c r="K9181" s="88"/>
      <c r="L9181" s="88"/>
    </row>
    <row r="9182" spans="11:12" ht="17.25" customHeight="1" x14ac:dyDescent="0.2">
      <c r="K9182" s="88"/>
      <c r="L9182" s="88"/>
    </row>
    <row r="9183" spans="11:12" ht="17.25" customHeight="1" x14ac:dyDescent="0.2">
      <c r="K9183" s="88"/>
      <c r="L9183" s="88"/>
    </row>
    <row r="9184" spans="11:12" ht="17.25" customHeight="1" x14ac:dyDescent="0.2">
      <c r="K9184" s="88"/>
      <c r="L9184" s="88"/>
    </row>
    <row r="9185" spans="11:12" ht="17.25" customHeight="1" x14ac:dyDescent="0.2">
      <c r="K9185" s="88"/>
      <c r="L9185" s="88"/>
    </row>
    <row r="9186" spans="11:12" ht="17.25" customHeight="1" x14ac:dyDescent="0.2">
      <c r="K9186" s="88"/>
      <c r="L9186" s="88"/>
    </row>
    <row r="9187" spans="11:12" ht="17.25" customHeight="1" x14ac:dyDescent="0.2">
      <c r="K9187" s="88"/>
      <c r="L9187" s="88"/>
    </row>
    <row r="9188" spans="11:12" ht="17.25" customHeight="1" x14ac:dyDescent="0.2">
      <c r="K9188" s="88"/>
      <c r="L9188" s="88"/>
    </row>
    <row r="9189" spans="11:12" ht="17.25" customHeight="1" x14ac:dyDescent="0.2">
      <c r="K9189" s="88"/>
      <c r="L9189" s="88"/>
    </row>
    <row r="9190" spans="11:12" ht="17.25" customHeight="1" x14ac:dyDescent="0.2">
      <c r="K9190" s="88"/>
      <c r="L9190" s="88"/>
    </row>
    <row r="9191" spans="11:12" ht="17.25" customHeight="1" x14ac:dyDescent="0.2">
      <c r="K9191" s="88"/>
      <c r="L9191" s="88"/>
    </row>
    <row r="9192" spans="11:12" ht="17.25" customHeight="1" x14ac:dyDescent="0.2">
      <c r="K9192" s="88"/>
      <c r="L9192" s="88"/>
    </row>
    <row r="9193" spans="11:12" ht="17.25" customHeight="1" x14ac:dyDescent="0.2">
      <c r="K9193" s="88"/>
      <c r="L9193" s="88"/>
    </row>
    <row r="9194" spans="11:12" ht="17.25" customHeight="1" x14ac:dyDescent="0.2">
      <c r="K9194" s="88"/>
      <c r="L9194" s="88"/>
    </row>
    <row r="9195" spans="11:12" ht="17.25" customHeight="1" x14ac:dyDescent="0.2">
      <c r="K9195" s="88"/>
      <c r="L9195" s="88"/>
    </row>
    <row r="9196" spans="11:12" ht="17.25" customHeight="1" x14ac:dyDescent="0.2">
      <c r="K9196" s="88"/>
      <c r="L9196" s="88"/>
    </row>
    <row r="9197" spans="11:12" ht="17.25" customHeight="1" x14ac:dyDescent="0.2">
      <c r="K9197" s="88"/>
      <c r="L9197" s="88"/>
    </row>
    <row r="9198" spans="11:12" ht="17.25" customHeight="1" x14ac:dyDescent="0.2">
      <c r="K9198" s="88"/>
      <c r="L9198" s="88"/>
    </row>
    <row r="9199" spans="11:12" ht="17.25" customHeight="1" x14ac:dyDescent="0.2">
      <c r="K9199" s="88"/>
      <c r="L9199" s="88"/>
    </row>
    <row r="9200" spans="11:12" ht="17.25" customHeight="1" x14ac:dyDescent="0.2">
      <c r="K9200" s="88"/>
      <c r="L9200" s="88"/>
    </row>
    <row r="9201" spans="11:12" ht="17.25" customHeight="1" x14ac:dyDescent="0.2">
      <c r="K9201" s="88"/>
      <c r="L9201" s="88"/>
    </row>
    <row r="9202" spans="11:12" ht="17.25" customHeight="1" x14ac:dyDescent="0.2">
      <c r="K9202" s="88"/>
      <c r="L9202" s="88"/>
    </row>
    <row r="9203" spans="11:12" ht="17.25" customHeight="1" x14ac:dyDescent="0.2">
      <c r="K9203" s="88"/>
      <c r="L9203" s="88"/>
    </row>
    <row r="9204" spans="11:12" ht="17.25" customHeight="1" x14ac:dyDescent="0.2">
      <c r="K9204" s="88"/>
      <c r="L9204" s="88"/>
    </row>
    <row r="9205" spans="11:12" ht="17.25" customHeight="1" x14ac:dyDescent="0.2">
      <c r="K9205" s="88"/>
      <c r="L9205" s="88"/>
    </row>
    <row r="9206" spans="11:12" ht="17.25" customHeight="1" x14ac:dyDescent="0.2">
      <c r="K9206" s="88"/>
      <c r="L9206" s="88"/>
    </row>
    <row r="9207" spans="11:12" ht="17.25" customHeight="1" x14ac:dyDescent="0.2">
      <c r="K9207" s="88"/>
      <c r="L9207" s="88"/>
    </row>
    <row r="9208" spans="11:12" ht="17.25" customHeight="1" x14ac:dyDescent="0.2">
      <c r="K9208" s="88"/>
      <c r="L9208" s="88"/>
    </row>
    <row r="9209" spans="11:12" ht="17.25" customHeight="1" x14ac:dyDescent="0.2">
      <c r="K9209" s="88"/>
      <c r="L9209" s="88"/>
    </row>
    <row r="9210" spans="11:12" ht="17.25" customHeight="1" x14ac:dyDescent="0.2">
      <c r="K9210" s="88"/>
      <c r="L9210" s="88"/>
    </row>
    <row r="9211" spans="11:12" ht="17.25" customHeight="1" x14ac:dyDescent="0.2">
      <c r="K9211" s="88"/>
      <c r="L9211" s="88"/>
    </row>
    <row r="9212" spans="11:12" ht="17.25" customHeight="1" x14ac:dyDescent="0.2">
      <c r="K9212" s="88"/>
      <c r="L9212" s="88"/>
    </row>
    <row r="9213" spans="11:12" ht="17.25" customHeight="1" x14ac:dyDescent="0.2">
      <c r="K9213" s="88"/>
      <c r="L9213" s="88"/>
    </row>
    <row r="9214" spans="11:12" ht="17.25" customHeight="1" x14ac:dyDescent="0.2">
      <c r="K9214" s="88"/>
      <c r="L9214" s="88"/>
    </row>
    <row r="9215" spans="11:12" ht="17.25" customHeight="1" x14ac:dyDescent="0.2">
      <c r="K9215" s="88"/>
      <c r="L9215" s="88"/>
    </row>
    <row r="9216" spans="11:12" ht="17.25" customHeight="1" x14ac:dyDescent="0.2">
      <c r="K9216" s="88"/>
      <c r="L9216" s="88"/>
    </row>
    <row r="9217" spans="11:12" ht="17.25" customHeight="1" x14ac:dyDescent="0.2">
      <c r="K9217" s="88"/>
      <c r="L9217" s="88"/>
    </row>
    <row r="9218" spans="11:12" ht="17.25" customHeight="1" x14ac:dyDescent="0.2">
      <c r="K9218" s="88"/>
      <c r="L9218" s="88"/>
    </row>
    <row r="9219" spans="11:12" ht="17.25" customHeight="1" x14ac:dyDescent="0.2">
      <c r="K9219" s="88"/>
      <c r="L9219" s="88"/>
    </row>
    <row r="9220" spans="11:12" ht="17.25" customHeight="1" x14ac:dyDescent="0.2">
      <c r="K9220" s="88"/>
      <c r="L9220" s="88"/>
    </row>
    <row r="9221" spans="11:12" ht="17.25" customHeight="1" x14ac:dyDescent="0.2">
      <c r="K9221" s="88"/>
      <c r="L9221" s="88"/>
    </row>
    <row r="9222" spans="11:12" ht="17.25" customHeight="1" x14ac:dyDescent="0.2">
      <c r="K9222" s="88"/>
      <c r="L9222" s="88"/>
    </row>
    <row r="9223" spans="11:12" ht="17.25" customHeight="1" x14ac:dyDescent="0.2">
      <c r="K9223" s="88"/>
      <c r="L9223" s="88"/>
    </row>
    <row r="9224" spans="11:12" ht="17.25" customHeight="1" x14ac:dyDescent="0.2">
      <c r="K9224" s="88"/>
      <c r="L9224" s="88"/>
    </row>
    <row r="9225" spans="11:12" ht="17.25" customHeight="1" x14ac:dyDescent="0.2">
      <c r="K9225" s="88"/>
      <c r="L9225" s="88"/>
    </row>
    <row r="9226" spans="11:12" ht="17.25" customHeight="1" x14ac:dyDescent="0.2">
      <c r="K9226" s="88"/>
      <c r="L9226" s="88"/>
    </row>
    <row r="9227" spans="11:12" ht="17.25" customHeight="1" x14ac:dyDescent="0.2">
      <c r="K9227" s="88"/>
      <c r="L9227" s="88"/>
    </row>
    <row r="9228" spans="11:12" ht="17.25" customHeight="1" x14ac:dyDescent="0.2">
      <c r="K9228" s="88"/>
      <c r="L9228" s="88"/>
    </row>
    <row r="9229" spans="11:12" ht="17.25" customHeight="1" x14ac:dyDescent="0.2">
      <c r="K9229" s="88"/>
      <c r="L9229" s="88"/>
    </row>
    <row r="9230" spans="11:12" ht="17.25" customHeight="1" x14ac:dyDescent="0.2">
      <c r="K9230" s="88"/>
      <c r="L9230" s="88"/>
    </row>
    <row r="9231" spans="11:12" ht="17.25" customHeight="1" x14ac:dyDescent="0.2">
      <c r="K9231" s="88"/>
      <c r="L9231" s="88"/>
    </row>
    <row r="9232" spans="11:12" ht="17.25" customHeight="1" x14ac:dyDescent="0.2">
      <c r="K9232" s="88"/>
      <c r="L9232" s="88"/>
    </row>
    <row r="9233" spans="11:12" ht="17.25" customHeight="1" x14ac:dyDescent="0.2">
      <c r="K9233" s="88"/>
      <c r="L9233" s="88"/>
    </row>
    <row r="9234" spans="11:12" ht="17.25" customHeight="1" x14ac:dyDescent="0.2">
      <c r="K9234" s="88"/>
      <c r="L9234" s="88"/>
    </row>
    <row r="9235" spans="11:12" ht="17.25" customHeight="1" x14ac:dyDescent="0.2">
      <c r="K9235" s="88"/>
      <c r="L9235" s="88"/>
    </row>
    <row r="9236" spans="11:12" ht="17.25" customHeight="1" x14ac:dyDescent="0.2">
      <c r="K9236" s="88"/>
      <c r="L9236" s="88"/>
    </row>
    <row r="9237" spans="11:12" ht="17.25" customHeight="1" x14ac:dyDescent="0.2">
      <c r="K9237" s="88"/>
      <c r="L9237" s="88"/>
    </row>
    <row r="9238" spans="11:12" ht="17.25" customHeight="1" x14ac:dyDescent="0.2">
      <c r="K9238" s="88"/>
      <c r="L9238" s="88"/>
    </row>
    <row r="9239" spans="11:12" ht="17.25" customHeight="1" x14ac:dyDescent="0.2">
      <c r="K9239" s="88"/>
      <c r="L9239" s="88"/>
    </row>
    <row r="9240" spans="11:12" ht="17.25" customHeight="1" x14ac:dyDescent="0.2">
      <c r="K9240" s="88"/>
      <c r="L9240" s="88"/>
    </row>
    <row r="9241" spans="11:12" ht="17.25" customHeight="1" x14ac:dyDescent="0.2">
      <c r="K9241" s="88"/>
      <c r="L9241" s="88"/>
    </row>
    <row r="9242" spans="11:12" ht="17.25" customHeight="1" x14ac:dyDescent="0.2">
      <c r="K9242" s="88"/>
      <c r="L9242" s="88"/>
    </row>
    <row r="9243" spans="11:12" ht="17.25" customHeight="1" x14ac:dyDescent="0.2">
      <c r="K9243" s="88"/>
      <c r="L9243" s="88"/>
    </row>
    <row r="9244" spans="11:12" ht="17.25" customHeight="1" x14ac:dyDescent="0.2">
      <c r="K9244" s="88"/>
      <c r="L9244" s="88"/>
    </row>
    <row r="9245" spans="11:12" ht="17.25" customHeight="1" x14ac:dyDescent="0.2">
      <c r="K9245" s="88"/>
      <c r="L9245" s="88"/>
    </row>
    <row r="9246" spans="11:12" ht="17.25" customHeight="1" x14ac:dyDescent="0.2">
      <c r="K9246" s="88"/>
      <c r="L9246" s="88"/>
    </row>
    <row r="9247" spans="11:12" ht="17.25" customHeight="1" x14ac:dyDescent="0.2">
      <c r="K9247" s="88"/>
      <c r="L9247" s="88"/>
    </row>
    <row r="9248" spans="11:12" ht="17.25" customHeight="1" x14ac:dyDescent="0.2">
      <c r="K9248" s="88"/>
      <c r="L9248" s="88"/>
    </row>
    <row r="9249" spans="11:12" ht="17.25" customHeight="1" x14ac:dyDescent="0.2">
      <c r="K9249" s="88"/>
      <c r="L9249" s="88"/>
    </row>
    <row r="9250" spans="11:12" ht="17.25" customHeight="1" x14ac:dyDescent="0.2">
      <c r="K9250" s="88"/>
      <c r="L9250" s="88"/>
    </row>
    <row r="9251" spans="11:12" ht="17.25" customHeight="1" x14ac:dyDescent="0.2">
      <c r="K9251" s="88"/>
      <c r="L9251" s="88"/>
    </row>
    <row r="9252" spans="11:12" ht="17.25" customHeight="1" x14ac:dyDescent="0.2">
      <c r="K9252" s="88"/>
      <c r="L9252" s="88"/>
    </row>
    <row r="9253" spans="11:12" ht="17.25" customHeight="1" x14ac:dyDescent="0.2">
      <c r="K9253" s="88"/>
      <c r="L9253" s="88"/>
    </row>
    <row r="9254" spans="11:12" ht="17.25" customHeight="1" x14ac:dyDescent="0.2">
      <c r="K9254" s="88"/>
      <c r="L9254" s="88"/>
    </row>
    <row r="9255" spans="11:12" ht="17.25" customHeight="1" x14ac:dyDescent="0.2">
      <c r="K9255" s="88"/>
      <c r="L9255" s="88"/>
    </row>
    <row r="9256" spans="11:12" ht="17.25" customHeight="1" x14ac:dyDescent="0.2">
      <c r="K9256" s="88"/>
      <c r="L9256" s="88"/>
    </row>
    <row r="9257" spans="11:12" ht="17.25" customHeight="1" x14ac:dyDescent="0.2">
      <c r="K9257" s="88"/>
      <c r="L9257" s="88"/>
    </row>
    <row r="9258" spans="11:12" ht="17.25" customHeight="1" x14ac:dyDescent="0.2">
      <c r="K9258" s="88"/>
      <c r="L9258" s="88"/>
    </row>
    <row r="9259" spans="11:12" ht="17.25" customHeight="1" x14ac:dyDescent="0.2">
      <c r="K9259" s="88"/>
      <c r="L9259" s="88"/>
    </row>
    <row r="9260" spans="11:12" ht="17.25" customHeight="1" x14ac:dyDescent="0.2">
      <c r="K9260" s="88"/>
      <c r="L9260" s="88"/>
    </row>
    <row r="9261" spans="11:12" ht="17.25" customHeight="1" x14ac:dyDescent="0.2">
      <c r="K9261" s="88"/>
      <c r="L9261" s="88"/>
    </row>
    <row r="9262" spans="11:12" ht="17.25" customHeight="1" x14ac:dyDescent="0.2">
      <c r="K9262" s="88"/>
      <c r="L9262" s="88"/>
    </row>
    <row r="9263" spans="11:12" ht="17.25" customHeight="1" x14ac:dyDescent="0.2">
      <c r="K9263" s="88"/>
      <c r="L9263" s="88"/>
    </row>
    <row r="9264" spans="11:12" ht="17.25" customHeight="1" x14ac:dyDescent="0.2">
      <c r="K9264" s="88"/>
      <c r="L9264" s="88"/>
    </row>
    <row r="9265" spans="11:12" ht="17.25" customHeight="1" x14ac:dyDescent="0.2">
      <c r="K9265" s="88"/>
      <c r="L9265" s="88"/>
    </row>
    <row r="9266" spans="11:12" ht="17.25" customHeight="1" x14ac:dyDescent="0.2">
      <c r="K9266" s="88"/>
      <c r="L9266" s="88"/>
    </row>
    <row r="9267" spans="11:12" ht="17.25" customHeight="1" x14ac:dyDescent="0.2">
      <c r="K9267" s="88"/>
      <c r="L9267" s="88"/>
    </row>
    <row r="9268" spans="11:12" ht="17.25" customHeight="1" x14ac:dyDescent="0.2">
      <c r="K9268" s="88"/>
      <c r="L9268" s="88"/>
    </row>
    <row r="9269" spans="11:12" ht="17.25" customHeight="1" x14ac:dyDescent="0.2">
      <c r="K9269" s="88"/>
      <c r="L9269" s="88"/>
    </row>
    <row r="9270" spans="11:12" ht="17.25" customHeight="1" x14ac:dyDescent="0.2">
      <c r="K9270" s="88"/>
      <c r="L9270" s="88"/>
    </row>
    <row r="9271" spans="11:12" ht="17.25" customHeight="1" x14ac:dyDescent="0.2">
      <c r="K9271" s="88"/>
      <c r="L9271" s="88"/>
    </row>
    <row r="9272" spans="11:12" ht="17.25" customHeight="1" x14ac:dyDescent="0.2">
      <c r="K9272" s="88"/>
      <c r="L9272" s="88"/>
    </row>
    <row r="9273" spans="11:12" ht="17.25" customHeight="1" x14ac:dyDescent="0.2">
      <c r="K9273" s="88"/>
      <c r="L9273" s="88"/>
    </row>
    <row r="9274" spans="11:12" ht="17.25" customHeight="1" x14ac:dyDescent="0.2">
      <c r="K9274" s="88"/>
      <c r="L9274" s="88"/>
    </row>
    <row r="9275" spans="11:12" ht="17.25" customHeight="1" x14ac:dyDescent="0.2">
      <c r="K9275" s="88"/>
      <c r="L9275" s="88"/>
    </row>
    <row r="9276" spans="11:12" ht="17.25" customHeight="1" x14ac:dyDescent="0.2">
      <c r="K9276" s="88"/>
      <c r="L9276" s="88"/>
    </row>
    <row r="9277" spans="11:12" ht="17.25" customHeight="1" x14ac:dyDescent="0.2">
      <c r="K9277" s="88"/>
      <c r="L9277" s="88"/>
    </row>
    <row r="9278" spans="11:12" ht="17.25" customHeight="1" x14ac:dyDescent="0.2">
      <c r="K9278" s="88"/>
      <c r="L9278" s="88"/>
    </row>
    <row r="9279" spans="11:12" ht="17.25" customHeight="1" x14ac:dyDescent="0.2">
      <c r="K9279" s="88"/>
      <c r="L9279" s="88"/>
    </row>
    <row r="9280" spans="11:12" ht="17.25" customHeight="1" x14ac:dyDescent="0.2">
      <c r="K9280" s="88"/>
      <c r="L9280" s="88"/>
    </row>
    <row r="9281" spans="11:12" ht="17.25" customHeight="1" x14ac:dyDescent="0.2">
      <c r="K9281" s="88"/>
      <c r="L9281" s="88"/>
    </row>
    <row r="9282" spans="11:12" ht="17.25" customHeight="1" x14ac:dyDescent="0.2">
      <c r="K9282" s="88"/>
      <c r="L9282" s="88"/>
    </row>
    <row r="9283" spans="11:12" ht="17.25" customHeight="1" x14ac:dyDescent="0.2">
      <c r="K9283" s="88"/>
      <c r="L9283" s="88"/>
    </row>
    <row r="9284" spans="11:12" ht="17.25" customHeight="1" x14ac:dyDescent="0.2">
      <c r="K9284" s="88"/>
      <c r="L9284" s="88"/>
    </row>
    <row r="9285" spans="11:12" ht="17.25" customHeight="1" x14ac:dyDescent="0.2">
      <c r="K9285" s="88"/>
      <c r="L9285" s="88"/>
    </row>
    <row r="9286" spans="11:12" ht="17.25" customHeight="1" x14ac:dyDescent="0.2">
      <c r="K9286" s="88"/>
      <c r="L9286" s="88"/>
    </row>
    <row r="9287" spans="11:12" ht="17.25" customHeight="1" x14ac:dyDescent="0.2">
      <c r="K9287" s="88"/>
      <c r="L9287" s="88"/>
    </row>
    <row r="9288" spans="11:12" ht="17.25" customHeight="1" x14ac:dyDescent="0.2">
      <c r="K9288" s="88"/>
      <c r="L9288" s="88"/>
    </row>
    <row r="9289" spans="11:12" ht="17.25" customHeight="1" x14ac:dyDescent="0.2">
      <c r="K9289" s="88"/>
      <c r="L9289" s="88"/>
    </row>
    <row r="9290" spans="11:12" ht="17.25" customHeight="1" x14ac:dyDescent="0.2">
      <c r="K9290" s="88"/>
      <c r="L9290" s="88"/>
    </row>
    <row r="9291" spans="11:12" ht="17.25" customHeight="1" x14ac:dyDescent="0.2">
      <c r="K9291" s="88"/>
      <c r="L9291" s="88"/>
    </row>
    <row r="9292" spans="11:12" ht="17.25" customHeight="1" x14ac:dyDescent="0.2">
      <c r="K9292" s="88"/>
      <c r="L9292" s="88"/>
    </row>
    <row r="9293" spans="11:12" ht="17.25" customHeight="1" x14ac:dyDescent="0.2">
      <c r="K9293" s="88"/>
      <c r="L9293" s="88"/>
    </row>
    <row r="9294" spans="11:12" ht="17.25" customHeight="1" x14ac:dyDescent="0.2">
      <c r="K9294" s="88"/>
      <c r="L9294" s="88"/>
    </row>
    <row r="9295" spans="11:12" ht="17.25" customHeight="1" x14ac:dyDescent="0.2">
      <c r="K9295" s="88"/>
      <c r="L9295" s="88"/>
    </row>
    <row r="9296" spans="11:12" ht="17.25" customHeight="1" x14ac:dyDescent="0.2">
      <c r="K9296" s="88"/>
      <c r="L9296" s="88"/>
    </row>
    <row r="9297" spans="11:12" ht="17.25" customHeight="1" x14ac:dyDescent="0.2">
      <c r="K9297" s="88"/>
      <c r="L9297" s="88"/>
    </row>
    <row r="9298" spans="11:12" ht="17.25" customHeight="1" x14ac:dyDescent="0.2">
      <c r="K9298" s="88"/>
      <c r="L9298" s="88"/>
    </row>
    <row r="9299" spans="11:12" ht="17.25" customHeight="1" x14ac:dyDescent="0.2">
      <c r="K9299" s="88"/>
      <c r="L9299" s="88"/>
    </row>
    <row r="9300" spans="11:12" ht="17.25" customHeight="1" x14ac:dyDescent="0.2">
      <c r="K9300" s="88"/>
      <c r="L9300" s="88"/>
    </row>
    <row r="9301" spans="11:12" ht="17.25" customHeight="1" x14ac:dyDescent="0.2">
      <c r="K9301" s="88"/>
      <c r="L9301" s="88"/>
    </row>
    <row r="9302" spans="11:12" ht="17.25" customHeight="1" x14ac:dyDescent="0.2">
      <c r="K9302" s="88"/>
      <c r="L9302" s="88"/>
    </row>
    <row r="9303" spans="11:12" ht="17.25" customHeight="1" x14ac:dyDescent="0.2">
      <c r="K9303" s="88"/>
      <c r="L9303" s="88"/>
    </row>
    <row r="9304" spans="11:12" ht="17.25" customHeight="1" x14ac:dyDescent="0.2">
      <c r="K9304" s="88"/>
      <c r="L9304" s="88"/>
    </row>
    <row r="9305" spans="11:12" ht="17.25" customHeight="1" x14ac:dyDescent="0.2">
      <c r="K9305" s="88"/>
      <c r="L9305" s="88"/>
    </row>
    <row r="9306" spans="11:12" ht="17.25" customHeight="1" x14ac:dyDescent="0.2">
      <c r="K9306" s="88"/>
      <c r="L9306" s="88"/>
    </row>
    <row r="9307" spans="11:12" ht="17.25" customHeight="1" x14ac:dyDescent="0.2">
      <c r="K9307" s="88"/>
      <c r="L9307" s="88"/>
    </row>
    <row r="9308" spans="11:12" ht="17.25" customHeight="1" x14ac:dyDescent="0.2">
      <c r="K9308" s="88"/>
      <c r="L9308" s="88"/>
    </row>
    <row r="9309" spans="11:12" ht="17.25" customHeight="1" x14ac:dyDescent="0.2">
      <c r="K9309" s="88"/>
      <c r="L9309" s="88"/>
    </row>
    <row r="9310" spans="11:12" ht="17.25" customHeight="1" x14ac:dyDescent="0.2">
      <c r="K9310" s="88"/>
      <c r="L9310" s="88"/>
    </row>
    <row r="9311" spans="11:12" ht="17.25" customHeight="1" x14ac:dyDescent="0.2">
      <c r="K9311" s="88"/>
      <c r="L9311" s="88"/>
    </row>
    <row r="9312" spans="11:12" ht="17.25" customHeight="1" x14ac:dyDescent="0.2">
      <c r="K9312" s="88"/>
      <c r="L9312" s="88"/>
    </row>
    <row r="9313" spans="11:12" ht="17.25" customHeight="1" x14ac:dyDescent="0.2">
      <c r="K9313" s="88"/>
      <c r="L9313" s="88"/>
    </row>
    <row r="9314" spans="11:12" ht="17.25" customHeight="1" x14ac:dyDescent="0.2">
      <c r="K9314" s="88"/>
      <c r="L9314" s="88"/>
    </row>
    <row r="9315" spans="11:12" ht="17.25" customHeight="1" x14ac:dyDescent="0.2">
      <c r="K9315" s="88"/>
      <c r="L9315" s="88"/>
    </row>
    <row r="9316" spans="11:12" ht="17.25" customHeight="1" x14ac:dyDescent="0.2">
      <c r="K9316" s="88"/>
      <c r="L9316" s="88"/>
    </row>
    <row r="9317" spans="11:12" ht="17.25" customHeight="1" x14ac:dyDescent="0.2">
      <c r="K9317" s="88"/>
      <c r="L9317" s="88"/>
    </row>
    <row r="9318" spans="11:12" ht="17.25" customHeight="1" x14ac:dyDescent="0.2">
      <c r="K9318" s="88"/>
      <c r="L9318" s="88"/>
    </row>
    <row r="9319" spans="11:12" ht="17.25" customHeight="1" x14ac:dyDescent="0.2">
      <c r="K9319" s="88"/>
      <c r="L9319" s="88"/>
    </row>
    <row r="9320" spans="11:12" ht="17.25" customHeight="1" x14ac:dyDescent="0.2">
      <c r="K9320" s="88"/>
      <c r="L9320" s="88"/>
    </row>
    <row r="9321" spans="11:12" ht="17.25" customHeight="1" x14ac:dyDescent="0.2">
      <c r="K9321" s="88"/>
      <c r="L9321" s="88"/>
    </row>
    <row r="9322" spans="11:12" ht="17.25" customHeight="1" x14ac:dyDescent="0.2">
      <c r="K9322" s="88"/>
      <c r="L9322" s="88"/>
    </row>
    <row r="9323" spans="11:12" ht="17.25" customHeight="1" x14ac:dyDescent="0.2">
      <c r="K9323" s="88"/>
      <c r="L9323" s="88"/>
    </row>
    <row r="9324" spans="11:12" ht="17.25" customHeight="1" x14ac:dyDescent="0.2">
      <c r="K9324" s="88"/>
      <c r="L9324" s="88"/>
    </row>
    <row r="9325" spans="11:12" ht="17.25" customHeight="1" x14ac:dyDescent="0.2">
      <c r="K9325" s="88"/>
      <c r="L9325" s="88"/>
    </row>
    <row r="9326" spans="11:12" ht="17.25" customHeight="1" x14ac:dyDescent="0.2">
      <c r="K9326" s="88"/>
      <c r="L9326" s="88"/>
    </row>
    <row r="9327" spans="11:12" ht="17.25" customHeight="1" x14ac:dyDescent="0.2">
      <c r="K9327" s="88"/>
      <c r="L9327" s="88"/>
    </row>
    <row r="9328" spans="11:12" ht="17.25" customHeight="1" x14ac:dyDescent="0.2">
      <c r="K9328" s="88"/>
      <c r="L9328" s="88"/>
    </row>
    <row r="9329" spans="11:12" ht="17.25" customHeight="1" x14ac:dyDescent="0.2">
      <c r="K9329" s="88"/>
      <c r="L9329" s="88"/>
    </row>
    <row r="9330" spans="11:12" ht="17.25" customHeight="1" x14ac:dyDescent="0.2">
      <c r="K9330" s="88"/>
      <c r="L9330" s="88"/>
    </row>
    <row r="9331" spans="11:12" ht="17.25" customHeight="1" x14ac:dyDescent="0.2">
      <c r="K9331" s="88"/>
      <c r="L9331" s="88"/>
    </row>
    <row r="9332" spans="11:12" ht="17.25" customHeight="1" x14ac:dyDescent="0.2">
      <c r="K9332" s="88"/>
      <c r="L9332" s="88"/>
    </row>
    <row r="9333" spans="11:12" ht="17.25" customHeight="1" x14ac:dyDescent="0.2">
      <c r="K9333" s="88"/>
      <c r="L9333" s="88"/>
    </row>
    <row r="9334" spans="11:12" ht="17.25" customHeight="1" x14ac:dyDescent="0.2">
      <c r="K9334" s="88"/>
      <c r="L9334" s="88"/>
    </row>
    <row r="9335" spans="11:12" ht="17.25" customHeight="1" x14ac:dyDescent="0.2">
      <c r="K9335" s="88"/>
      <c r="L9335" s="88"/>
    </row>
    <row r="9336" spans="11:12" ht="17.25" customHeight="1" x14ac:dyDescent="0.2">
      <c r="K9336" s="88"/>
      <c r="L9336" s="88"/>
    </row>
    <row r="9337" spans="11:12" ht="17.25" customHeight="1" x14ac:dyDescent="0.2">
      <c r="K9337" s="88"/>
      <c r="L9337" s="88"/>
    </row>
    <row r="9338" spans="11:12" ht="17.25" customHeight="1" x14ac:dyDescent="0.2">
      <c r="K9338" s="88"/>
      <c r="L9338" s="88"/>
    </row>
    <row r="9339" spans="11:12" ht="17.25" customHeight="1" x14ac:dyDescent="0.2">
      <c r="K9339" s="88"/>
      <c r="L9339" s="88"/>
    </row>
    <row r="9340" spans="11:12" ht="17.25" customHeight="1" x14ac:dyDescent="0.2">
      <c r="K9340" s="88"/>
      <c r="L9340" s="88"/>
    </row>
    <row r="9341" spans="11:12" ht="17.25" customHeight="1" x14ac:dyDescent="0.2">
      <c r="K9341" s="88"/>
      <c r="L9341" s="88"/>
    </row>
    <row r="9342" spans="11:12" ht="17.25" customHeight="1" x14ac:dyDescent="0.2">
      <c r="K9342" s="88"/>
      <c r="L9342" s="88"/>
    </row>
    <row r="9343" spans="11:12" ht="17.25" customHeight="1" x14ac:dyDescent="0.2">
      <c r="K9343" s="88"/>
      <c r="L9343" s="88"/>
    </row>
    <row r="9344" spans="11:12" ht="17.25" customHeight="1" x14ac:dyDescent="0.2">
      <c r="K9344" s="88"/>
      <c r="L9344" s="88"/>
    </row>
    <row r="9345" spans="11:12" ht="17.25" customHeight="1" x14ac:dyDescent="0.2">
      <c r="K9345" s="88"/>
      <c r="L9345" s="88"/>
    </row>
    <row r="9346" spans="11:12" ht="17.25" customHeight="1" x14ac:dyDescent="0.2">
      <c r="K9346" s="88"/>
      <c r="L9346" s="88"/>
    </row>
    <row r="9347" spans="11:12" ht="17.25" customHeight="1" x14ac:dyDescent="0.2">
      <c r="K9347" s="88"/>
      <c r="L9347" s="88"/>
    </row>
    <row r="9348" spans="11:12" ht="17.25" customHeight="1" x14ac:dyDescent="0.2">
      <c r="K9348" s="88"/>
      <c r="L9348" s="88"/>
    </row>
    <row r="9349" spans="11:12" ht="17.25" customHeight="1" x14ac:dyDescent="0.2">
      <c r="K9349" s="88"/>
      <c r="L9349" s="88"/>
    </row>
    <row r="9350" spans="11:12" ht="17.25" customHeight="1" x14ac:dyDescent="0.2">
      <c r="K9350" s="88"/>
      <c r="L9350" s="88"/>
    </row>
    <row r="9351" spans="11:12" ht="17.25" customHeight="1" x14ac:dyDescent="0.2">
      <c r="K9351" s="88"/>
      <c r="L9351" s="88"/>
    </row>
    <row r="9352" spans="11:12" ht="17.25" customHeight="1" x14ac:dyDescent="0.2">
      <c r="K9352" s="88"/>
      <c r="L9352" s="88"/>
    </row>
    <row r="9353" spans="11:12" ht="17.25" customHeight="1" x14ac:dyDescent="0.2">
      <c r="K9353" s="88"/>
      <c r="L9353" s="88"/>
    </row>
    <row r="9354" spans="11:12" ht="17.25" customHeight="1" x14ac:dyDescent="0.2">
      <c r="K9354" s="88"/>
      <c r="L9354" s="88"/>
    </row>
    <row r="9355" spans="11:12" ht="17.25" customHeight="1" x14ac:dyDescent="0.2">
      <c r="K9355" s="88"/>
      <c r="L9355" s="88"/>
    </row>
    <row r="9356" spans="11:12" ht="17.25" customHeight="1" x14ac:dyDescent="0.2">
      <c r="K9356" s="88"/>
      <c r="L9356" s="88"/>
    </row>
    <row r="9357" spans="11:12" ht="17.25" customHeight="1" x14ac:dyDescent="0.2">
      <c r="K9357" s="88"/>
      <c r="L9357" s="88"/>
    </row>
    <row r="9358" spans="11:12" ht="17.25" customHeight="1" x14ac:dyDescent="0.2">
      <c r="K9358" s="88"/>
      <c r="L9358" s="88"/>
    </row>
    <row r="9359" spans="11:12" ht="17.25" customHeight="1" x14ac:dyDescent="0.2">
      <c r="K9359" s="88"/>
      <c r="L9359" s="88"/>
    </row>
    <row r="9360" spans="11:12" ht="17.25" customHeight="1" x14ac:dyDescent="0.2">
      <c r="K9360" s="88"/>
      <c r="L9360" s="88"/>
    </row>
    <row r="9361" spans="11:12" ht="17.25" customHeight="1" x14ac:dyDescent="0.2">
      <c r="K9361" s="88"/>
      <c r="L9361" s="88"/>
    </row>
    <row r="9362" spans="11:12" ht="17.25" customHeight="1" x14ac:dyDescent="0.2">
      <c r="K9362" s="88"/>
      <c r="L9362" s="88"/>
    </row>
    <row r="9363" spans="11:12" ht="17.25" customHeight="1" x14ac:dyDescent="0.2">
      <c r="K9363" s="88"/>
      <c r="L9363" s="88"/>
    </row>
    <row r="9364" spans="11:12" ht="17.25" customHeight="1" x14ac:dyDescent="0.2">
      <c r="K9364" s="88"/>
      <c r="L9364" s="88"/>
    </row>
    <row r="9365" spans="11:12" ht="17.25" customHeight="1" x14ac:dyDescent="0.2">
      <c r="K9365" s="88"/>
      <c r="L9365" s="88"/>
    </row>
    <row r="9366" spans="11:12" ht="17.25" customHeight="1" x14ac:dyDescent="0.2">
      <c r="K9366" s="88"/>
      <c r="L9366" s="88"/>
    </row>
    <row r="9367" spans="11:12" ht="17.25" customHeight="1" x14ac:dyDescent="0.2">
      <c r="K9367" s="88"/>
      <c r="L9367" s="88"/>
    </row>
    <row r="9368" spans="11:12" ht="17.25" customHeight="1" x14ac:dyDescent="0.2">
      <c r="K9368" s="88"/>
      <c r="L9368" s="88"/>
    </row>
    <row r="9369" spans="11:12" ht="17.25" customHeight="1" x14ac:dyDescent="0.2">
      <c r="K9369" s="88"/>
      <c r="L9369" s="88"/>
    </row>
    <row r="9370" spans="11:12" ht="17.25" customHeight="1" x14ac:dyDescent="0.2">
      <c r="K9370" s="88"/>
      <c r="L9370" s="88"/>
    </row>
    <row r="9371" spans="11:12" ht="17.25" customHeight="1" x14ac:dyDescent="0.2">
      <c r="K9371" s="88"/>
      <c r="L9371" s="88"/>
    </row>
    <row r="9372" spans="11:12" ht="17.25" customHeight="1" x14ac:dyDescent="0.2">
      <c r="K9372" s="88"/>
      <c r="L9372" s="88"/>
    </row>
    <row r="9373" spans="11:12" ht="17.25" customHeight="1" x14ac:dyDescent="0.2">
      <c r="K9373" s="88"/>
      <c r="L9373" s="88"/>
    </row>
    <row r="9374" spans="11:12" ht="17.25" customHeight="1" x14ac:dyDescent="0.2">
      <c r="K9374" s="88"/>
      <c r="L9374" s="88"/>
    </row>
    <row r="9375" spans="11:12" ht="17.25" customHeight="1" x14ac:dyDescent="0.2">
      <c r="K9375" s="88"/>
      <c r="L9375" s="88"/>
    </row>
    <row r="9376" spans="11:12" ht="17.25" customHeight="1" x14ac:dyDescent="0.2">
      <c r="K9376" s="88"/>
      <c r="L9376" s="88"/>
    </row>
    <row r="9377" spans="11:12" ht="17.25" customHeight="1" x14ac:dyDescent="0.2">
      <c r="K9377" s="88"/>
      <c r="L9377" s="88"/>
    </row>
    <row r="9378" spans="11:12" ht="17.25" customHeight="1" x14ac:dyDescent="0.2">
      <c r="K9378" s="88"/>
      <c r="L9378" s="88"/>
    </row>
    <row r="9379" spans="11:12" ht="17.25" customHeight="1" x14ac:dyDescent="0.2">
      <c r="K9379" s="88"/>
      <c r="L9379" s="88"/>
    </row>
    <row r="9380" spans="11:12" ht="17.25" customHeight="1" x14ac:dyDescent="0.2">
      <c r="K9380" s="88"/>
      <c r="L9380" s="88"/>
    </row>
    <row r="9381" spans="11:12" ht="17.25" customHeight="1" x14ac:dyDescent="0.2">
      <c r="K9381" s="88"/>
      <c r="L9381" s="88"/>
    </row>
    <row r="9382" spans="11:12" ht="17.25" customHeight="1" x14ac:dyDescent="0.2">
      <c r="K9382" s="88"/>
      <c r="L9382" s="88"/>
    </row>
    <row r="9383" spans="11:12" ht="17.25" customHeight="1" x14ac:dyDescent="0.2">
      <c r="K9383" s="88"/>
      <c r="L9383" s="88"/>
    </row>
    <row r="9384" spans="11:12" ht="17.25" customHeight="1" x14ac:dyDescent="0.2">
      <c r="K9384" s="88"/>
      <c r="L9384" s="88"/>
    </row>
    <row r="9385" spans="11:12" ht="17.25" customHeight="1" x14ac:dyDescent="0.2">
      <c r="K9385" s="88"/>
      <c r="L9385" s="88"/>
    </row>
    <row r="9386" spans="11:12" ht="17.25" customHeight="1" x14ac:dyDescent="0.2">
      <c r="K9386" s="88"/>
      <c r="L9386" s="88"/>
    </row>
    <row r="9387" spans="11:12" ht="17.25" customHeight="1" x14ac:dyDescent="0.2">
      <c r="K9387" s="88"/>
      <c r="L9387" s="88"/>
    </row>
    <row r="9388" spans="11:12" ht="17.25" customHeight="1" x14ac:dyDescent="0.2">
      <c r="K9388" s="88"/>
      <c r="L9388" s="88"/>
    </row>
    <row r="9389" spans="11:12" ht="17.25" customHeight="1" x14ac:dyDescent="0.2">
      <c r="K9389" s="88"/>
      <c r="L9389" s="88"/>
    </row>
    <row r="9390" spans="11:12" ht="17.25" customHeight="1" x14ac:dyDescent="0.2">
      <c r="K9390" s="88"/>
      <c r="L9390" s="88"/>
    </row>
    <row r="9391" spans="11:12" ht="17.25" customHeight="1" x14ac:dyDescent="0.2">
      <c r="K9391" s="88"/>
      <c r="L9391" s="88"/>
    </row>
    <row r="9392" spans="11:12" ht="17.25" customHeight="1" x14ac:dyDescent="0.2">
      <c r="K9392" s="88"/>
      <c r="L9392" s="88"/>
    </row>
    <row r="9393" spans="11:12" ht="17.25" customHeight="1" x14ac:dyDescent="0.2">
      <c r="K9393" s="88"/>
      <c r="L9393" s="88"/>
    </row>
    <row r="9394" spans="11:12" ht="17.25" customHeight="1" x14ac:dyDescent="0.2">
      <c r="K9394" s="88"/>
      <c r="L9394" s="88"/>
    </row>
    <row r="9395" spans="11:12" ht="17.25" customHeight="1" x14ac:dyDescent="0.2">
      <c r="K9395" s="88"/>
      <c r="L9395" s="88"/>
    </row>
    <row r="9396" spans="11:12" ht="17.25" customHeight="1" x14ac:dyDescent="0.2">
      <c r="K9396" s="88"/>
      <c r="L9396" s="88"/>
    </row>
    <row r="9397" spans="11:12" ht="17.25" customHeight="1" x14ac:dyDescent="0.2">
      <c r="K9397" s="88"/>
      <c r="L9397" s="88"/>
    </row>
    <row r="9398" spans="11:12" ht="17.25" customHeight="1" x14ac:dyDescent="0.2">
      <c r="K9398" s="88"/>
      <c r="L9398" s="88"/>
    </row>
    <row r="9399" spans="11:12" ht="17.25" customHeight="1" x14ac:dyDescent="0.2">
      <c r="K9399" s="88"/>
      <c r="L9399" s="88"/>
    </row>
    <row r="9400" spans="11:12" ht="17.25" customHeight="1" x14ac:dyDescent="0.2">
      <c r="K9400" s="88"/>
      <c r="L9400" s="88"/>
    </row>
    <row r="9401" spans="11:12" ht="17.25" customHeight="1" x14ac:dyDescent="0.2">
      <c r="K9401" s="88"/>
      <c r="L9401" s="88"/>
    </row>
    <row r="9402" spans="11:12" ht="17.25" customHeight="1" x14ac:dyDescent="0.2">
      <c r="K9402" s="88"/>
      <c r="L9402" s="88"/>
    </row>
    <row r="9403" spans="11:12" ht="17.25" customHeight="1" x14ac:dyDescent="0.2">
      <c r="K9403" s="88"/>
      <c r="L9403" s="88"/>
    </row>
    <row r="9404" spans="11:12" ht="17.25" customHeight="1" x14ac:dyDescent="0.2">
      <c r="K9404" s="88"/>
      <c r="L9404" s="88"/>
    </row>
    <row r="9405" spans="11:12" ht="17.25" customHeight="1" x14ac:dyDescent="0.2">
      <c r="K9405" s="88"/>
      <c r="L9405" s="88"/>
    </row>
    <row r="9406" spans="11:12" ht="17.25" customHeight="1" x14ac:dyDescent="0.2">
      <c r="K9406" s="88"/>
      <c r="L9406" s="88"/>
    </row>
    <row r="9407" spans="11:12" ht="17.25" customHeight="1" x14ac:dyDescent="0.2">
      <c r="K9407" s="88"/>
      <c r="L9407" s="88"/>
    </row>
    <row r="9408" spans="11:12" ht="17.25" customHeight="1" x14ac:dyDescent="0.2">
      <c r="K9408" s="88"/>
      <c r="L9408" s="88"/>
    </row>
    <row r="9409" spans="11:12" ht="17.25" customHeight="1" x14ac:dyDescent="0.2">
      <c r="K9409" s="88"/>
      <c r="L9409" s="88"/>
    </row>
    <row r="9410" spans="11:12" ht="17.25" customHeight="1" x14ac:dyDescent="0.2">
      <c r="K9410" s="88"/>
      <c r="L9410" s="88"/>
    </row>
    <row r="9411" spans="11:12" ht="17.25" customHeight="1" x14ac:dyDescent="0.2">
      <c r="K9411" s="88"/>
      <c r="L9411" s="88"/>
    </row>
    <row r="9412" spans="11:12" ht="17.25" customHeight="1" x14ac:dyDescent="0.2">
      <c r="K9412" s="88"/>
      <c r="L9412" s="88"/>
    </row>
    <row r="9413" spans="11:12" ht="17.25" customHeight="1" x14ac:dyDescent="0.2">
      <c r="K9413" s="88"/>
      <c r="L9413" s="88"/>
    </row>
  </sheetData>
  <autoFilter ref="C1:C960" xr:uid="{00000000-0009-0000-0000-000001000000}"/>
  <mergeCells count="31">
    <mergeCell ref="L1052:L1054"/>
    <mergeCell ref="N1016:N1017"/>
    <mergeCell ref="N1019:N1020"/>
    <mergeCell ref="N1022:N1023"/>
    <mergeCell ref="N1024:N1025"/>
    <mergeCell ref="N1026:N1027"/>
    <mergeCell ref="B2:K2"/>
    <mergeCell ref="L1:L3"/>
    <mergeCell ref="H319:J319"/>
    <mergeCell ref="L51:L53"/>
    <mergeCell ref="L101:L103"/>
    <mergeCell ref="L151:L153"/>
    <mergeCell ref="L201:L203"/>
    <mergeCell ref="L251:L253"/>
    <mergeCell ref="L301:L303"/>
    <mergeCell ref="N215:Q215"/>
    <mergeCell ref="N1012:N1014"/>
    <mergeCell ref="L351:L353"/>
    <mergeCell ref="L401:L403"/>
    <mergeCell ref="L451:L453"/>
    <mergeCell ref="L501:L503"/>
    <mergeCell ref="L551:L553"/>
    <mergeCell ref="L601:L603"/>
    <mergeCell ref="L651:L653"/>
    <mergeCell ref="L701:L703"/>
    <mergeCell ref="L751:L753"/>
    <mergeCell ref="L801:L803"/>
    <mergeCell ref="L852:L854"/>
    <mergeCell ref="L902:L904"/>
    <mergeCell ref="L952:L954"/>
    <mergeCell ref="L1002:L1004"/>
  </mergeCells>
  <phoneticPr fontId="63" type="noConversion"/>
  <conditionalFormatting sqref="K688:L688">
    <cfRule type="duplicateValues" dxfId="8" priority="23"/>
  </conditionalFormatting>
  <conditionalFormatting sqref="K695:L695">
    <cfRule type="duplicateValues" dxfId="7" priority="24"/>
  </conditionalFormatting>
  <conditionalFormatting sqref="K709:L709">
    <cfRule type="duplicateValues" dxfId="6" priority="21"/>
  </conditionalFormatting>
  <conditionalFormatting sqref="K722:L722">
    <cfRule type="duplicateValues" dxfId="5" priority="20"/>
  </conditionalFormatting>
  <conditionalFormatting sqref="K729:L729">
    <cfRule type="duplicateValues" dxfId="4" priority="19"/>
  </conditionalFormatting>
  <conditionalFormatting sqref="K742:L742">
    <cfRule type="duplicateValues" dxfId="3" priority="18"/>
  </conditionalFormatting>
  <conditionalFormatting sqref="K980:L980">
    <cfRule type="duplicateValues" dxfId="2" priority="17"/>
  </conditionalFormatting>
  <conditionalFormatting sqref="K989:L989">
    <cfRule type="duplicateValues" dxfId="1" priority="16"/>
  </conditionalFormatting>
  <conditionalFormatting sqref="K997:L997">
    <cfRule type="duplicateValues" dxfId="0" priority="15"/>
  </conditionalFormatting>
  <pageMargins left="0.12" right="0.12" top="0.12" bottom="0.12" header="0.12" footer="0.1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635F-6A7D-46F6-9474-2598D59732EB}">
  <dimension ref="B1:W82"/>
  <sheetViews>
    <sheetView tabSelected="1" topLeftCell="A50" zoomScale="80" zoomScaleNormal="80" workbookViewId="0">
      <selection activeCell="R68" sqref="R68"/>
    </sheetView>
  </sheetViews>
  <sheetFormatPr baseColWidth="10" defaultRowHeight="15" x14ac:dyDescent="0.25"/>
  <cols>
    <col min="1" max="1" width="11.42578125" style="590"/>
    <col min="2" max="2" width="13" style="590" customWidth="1"/>
    <col min="3" max="3" width="12.7109375" style="590" customWidth="1"/>
    <col min="4" max="4" width="3.85546875" style="590" customWidth="1"/>
    <col min="5" max="5" width="11.42578125" style="590"/>
    <col min="6" max="6" width="12.7109375" style="590" customWidth="1"/>
    <col min="7" max="7" width="5.5703125" style="590" customWidth="1"/>
    <col min="8" max="8" width="13.28515625" style="590" customWidth="1"/>
    <col min="9" max="9" width="11.42578125" style="590"/>
    <col min="10" max="10" width="5" style="590" customWidth="1"/>
    <col min="11" max="12" width="11.42578125" style="590"/>
    <col min="13" max="13" width="5" style="590" customWidth="1"/>
    <col min="14" max="25" width="11.42578125" style="590"/>
    <col min="26" max="26" width="12.7109375" style="590" customWidth="1"/>
    <col min="27" max="28" width="11.42578125" style="590"/>
    <col min="29" max="29" width="13" style="590" customWidth="1"/>
    <col min="30" max="31" width="11.42578125" style="590"/>
    <col min="32" max="32" width="13" style="590" customWidth="1"/>
    <col min="33" max="16384" width="11.42578125" style="590"/>
  </cols>
  <sheetData>
    <row r="1" spans="2:15" ht="15.75" thickBot="1" x14ac:dyDescent="0.3"/>
    <row r="2" spans="2:15" ht="15.75" thickBot="1" x14ac:dyDescent="0.3">
      <c r="B2" s="591" t="s">
        <v>830</v>
      </c>
      <c r="C2" s="592"/>
      <c r="E2" s="591" t="s">
        <v>833</v>
      </c>
      <c r="F2" s="592"/>
      <c r="H2" s="591" t="s">
        <v>846</v>
      </c>
      <c r="I2" s="592"/>
      <c r="J2" s="593"/>
      <c r="K2" s="591" t="s">
        <v>839</v>
      </c>
      <c r="L2" s="592"/>
      <c r="M2" s="593"/>
      <c r="N2" s="591" t="s">
        <v>842</v>
      </c>
      <c r="O2" s="592"/>
    </row>
    <row r="3" spans="2:15" x14ac:dyDescent="0.25">
      <c r="B3" s="594" t="s">
        <v>831</v>
      </c>
      <c r="C3" s="595" t="s">
        <v>832</v>
      </c>
      <c r="E3" s="594" t="s">
        <v>831</v>
      </c>
      <c r="F3" s="595" t="s">
        <v>832</v>
      </c>
      <c r="H3" s="594" t="s">
        <v>831</v>
      </c>
      <c r="I3" s="595" t="s">
        <v>832</v>
      </c>
      <c r="K3" s="594" t="s">
        <v>831</v>
      </c>
      <c r="L3" s="595" t="s">
        <v>832</v>
      </c>
      <c r="N3" s="594" t="s">
        <v>831</v>
      </c>
      <c r="O3" s="595" t="s">
        <v>832</v>
      </c>
    </row>
    <row r="4" spans="2:15" x14ac:dyDescent="0.25">
      <c r="B4" s="594">
        <f>'LIBRO DIARIO'!K6</f>
        <v>95200</v>
      </c>
      <c r="C4" s="595"/>
      <c r="E4" s="594">
        <f>'LIBRO DIARIO'!K11</f>
        <v>2251.33</v>
      </c>
      <c r="F4" s="595"/>
      <c r="H4" s="594">
        <f>'LIBRO DIARIO'!K147</f>
        <v>6000</v>
      </c>
      <c r="I4" s="595"/>
      <c r="K4" s="594"/>
      <c r="L4" s="595">
        <f>'LIBRO DIARIO'!L79</f>
        <v>3823.75</v>
      </c>
      <c r="N4" s="594"/>
      <c r="O4" s="595">
        <f>'LIBRO DIARIO'!L108</f>
        <v>2500</v>
      </c>
    </row>
    <row r="5" spans="2:15" x14ac:dyDescent="0.25">
      <c r="B5" s="594"/>
      <c r="C5" s="595">
        <f>'LIBRO DIARIO'!L126</f>
        <v>4000</v>
      </c>
      <c r="E5" s="594"/>
      <c r="F5" s="595">
        <f>'LIBRO DIARIO'!L132</f>
        <v>2251.33</v>
      </c>
      <c r="H5" s="594">
        <f>'LIBRO DIARIO'!K329</f>
        <v>1200</v>
      </c>
      <c r="I5" s="595"/>
      <c r="K5" s="594"/>
      <c r="L5" s="595"/>
      <c r="N5" s="594"/>
      <c r="O5" s="595">
        <f>'LIBRO DIARIO'!L160</f>
        <v>7080</v>
      </c>
    </row>
    <row r="6" spans="2:15" ht="15.75" thickBot="1" x14ac:dyDescent="0.3">
      <c r="B6" s="594">
        <f>'LIBRO DIARIO'!K130</f>
        <v>2251.33</v>
      </c>
      <c r="C6" s="595"/>
      <c r="E6" s="594">
        <f>'LIBRO DIARIO'!K267</f>
        <v>21694.400000000001</v>
      </c>
      <c r="F6" s="595"/>
      <c r="H6" s="594"/>
      <c r="I6" s="595">
        <f>'LIBRO DIARIO'!L642</f>
        <v>2000</v>
      </c>
      <c r="K6" s="594"/>
      <c r="L6" s="595"/>
      <c r="N6" s="594">
        <f>'LIBRO DIARIO'!K167</f>
        <v>7080</v>
      </c>
      <c r="O6" s="595"/>
    </row>
    <row r="7" spans="2:15" ht="15.75" thickBot="1" x14ac:dyDescent="0.3">
      <c r="B7" s="594">
        <f>'LIBRO DIARIO'!K139</f>
        <v>2251.33</v>
      </c>
      <c r="C7" s="595"/>
      <c r="E7" s="594"/>
      <c r="F7" s="595">
        <f>'LIBRO DIARIO'!L299</f>
        <v>21694.400000000001</v>
      </c>
      <c r="H7" s="594"/>
      <c r="I7" s="595">
        <f>'LIBRO DIARIO'!L662</f>
        <v>400</v>
      </c>
      <c r="K7" s="596"/>
      <c r="L7" s="596">
        <f ca="1">SUM(L4:L7)</f>
        <v>0</v>
      </c>
      <c r="N7" s="594"/>
      <c r="O7" s="595">
        <f>'LIBRO DIARIO'!L183</f>
        <v>590</v>
      </c>
    </row>
    <row r="8" spans="2:15" ht="15.75" thickBot="1" x14ac:dyDescent="0.3">
      <c r="B8" s="594"/>
      <c r="C8" s="595">
        <f>'LIBRO DIARIO'!L143</f>
        <v>2251.33</v>
      </c>
      <c r="E8" s="594">
        <f>'LIBRO DIARIO'!K678</f>
        <v>6431</v>
      </c>
      <c r="F8" s="595"/>
      <c r="H8" s="596">
        <f>SUM(H4:H7)</f>
        <v>7200</v>
      </c>
      <c r="I8" s="596">
        <f>SUM(I4:I7)</f>
        <v>2400</v>
      </c>
      <c r="N8" s="594">
        <f>'LIBRO DIARIO'!K207</f>
        <v>590</v>
      </c>
      <c r="O8" s="595"/>
    </row>
    <row r="9" spans="2:15" ht="15.75" thickBot="1" x14ac:dyDescent="0.3">
      <c r="B9" s="594"/>
      <c r="C9" s="595">
        <f>'LIBRO DIARIO'!L171</f>
        <v>7080</v>
      </c>
      <c r="E9" s="594"/>
      <c r="F9" s="595">
        <f>'LIBRO DIARIO'!L691</f>
        <v>6431</v>
      </c>
      <c r="K9" s="591" t="s">
        <v>841</v>
      </c>
      <c r="L9" s="592"/>
      <c r="N9" s="594"/>
      <c r="O9" s="595">
        <f>'LIBRO DIARIO'!L332</f>
        <v>1200</v>
      </c>
    </row>
    <row r="10" spans="2:15" ht="15.75" thickBot="1" x14ac:dyDescent="0.3">
      <c r="B10" s="594"/>
      <c r="C10" s="595">
        <f>'LIBRO DIARIO'!L211</f>
        <v>590</v>
      </c>
      <c r="E10" s="594">
        <f>'LIBRO DIARIO'!K966</f>
        <v>6431</v>
      </c>
      <c r="F10" s="595"/>
      <c r="H10" s="591" t="s">
        <v>835</v>
      </c>
      <c r="I10" s="592"/>
      <c r="K10" s="597" t="s">
        <v>831</v>
      </c>
      <c r="L10" s="598" t="s">
        <v>832</v>
      </c>
      <c r="N10" s="594">
        <f>'LIBRO DIARIO'!K338</f>
        <v>1200</v>
      </c>
      <c r="O10" s="595"/>
    </row>
    <row r="11" spans="2:15" x14ac:dyDescent="0.25">
      <c r="B11" s="594">
        <f>'LIBRO DIARIO'!K242</f>
        <v>40000</v>
      </c>
      <c r="C11" s="595"/>
      <c r="E11" s="594"/>
      <c r="F11" s="595">
        <f>'LIBRO DIARIO'!K983</f>
        <v>6431</v>
      </c>
      <c r="H11" s="594" t="s">
        <v>831</v>
      </c>
      <c r="I11" s="595" t="s">
        <v>832</v>
      </c>
      <c r="K11" s="594"/>
      <c r="L11" s="595">
        <f>'LIBRO DIARIO'!L97</f>
        <v>7583.34</v>
      </c>
      <c r="N11" s="594">
        <f>'LIBRO DIARIO'!K421</f>
        <v>2500</v>
      </c>
      <c r="O11" s="595"/>
    </row>
    <row r="12" spans="2:15" x14ac:dyDescent="0.25">
      <c r="B12" s="594">
        <f>'LIBRO DIARIO'!K258</f>
        <v>40000</v>
      </c>
      <c r="C12" s="595"/>
      <c r="E12" s="594">
        <f>'LIBRO DIARIO'!K1013</f>
        <v>6431</v>
      </c>
      <c r="F12" s="595"/>
      <c r="H12" s="594">
        <f>'LIBRO DIARIO'!K24</f>
        <v>14200</v>
      </c>
      <c r="I12" s="595"/>
      <c r="K12" s="594"/>
      <c r="L12" s="595">
        <f>'LIBRO DIARIO'!L456</f>
        <v>19128.440000000002</v>
      </c>
      <c r="N12" s="594"/>
      <c r="O12" s="595">
        <f>'LIBRO DIARIO'!L509</f>
        <v>280</v>
      </c>
    </row>
    <row r="13" spans="2:15" x14ac:dyDescent="0.25">
      <c r="B13" s="594"/>
      <c r="C13" s="595">
        <f>B12</f>
        <v>40000</v>
      </c>
      <c r="E13" s="594">
        <f>'LIBRO DIARIO'!K1018</f>
        <v>6431</v>
      </c>
      <c r="F13" s="595"/>
      <c r="H13" s="594"/>
      <c r="I13" s="595">
        <f>'LIBRO DIARIO'!L289</f>
        <v>14200</v>
      </c>
      <c r="K13" s="594">
        <f>'LIBRO DIARIO'!K486</f>
        <v>19128.440000000002</v>
      </c>
      <c r="L13" s="595"/>
      <c r="N13" s="594"/>
      <c r="O13" s="595">
        <f>'LIBRO DIARIO'!L524</f>
        <v>118</v>
      </c>
    </row>
    <row r="14" spans="2:15" ht="15.75" thickBot="1" x14ac:dyDescent="0.3">
      <c r="B14" s="594">
        <f>'LIBRO DIARIO'!K297</f>
        <v>21694.400000000001</v>
      </c>
      <c r="C14" s="595"/>
      <c r="E14" s="594"/>
      <c r="F14" s="595">
        <f>'LIBRO DIARIO'!L1023</f>
        <v>6431</v>
      </c>
      <c r="H14" s="594"/>
      <c r="I14" s="595"/>
      <c r="K14" s="594"/>
      <c r="L14" s="595">
        <f>'LIBRO DIARIO'!L1063</f>
        <v>16813.060000000001</v>
      </c>
      <c r="N14" s="594"/>
      <c r="O14" s="595">
        <f>'LIBRO DIARIO'!L543</f>
        <v>250</v>
      </c>
    </row>
    <row r="15" spans="2:15" ht="15.75" thickBot="1" x14ac:dyDescent="0.3">
      <c r="B15" s="594">
        <f>'LIBRO DIARIO'!K312</f>
        <v>21694.400000000001</v>
      </c>
      <c r="C15" s="595"/>
      <c r="E15" s="599"/>
      <c r="F15" s="600">
        <f>'LIBRO DIARIO'!L1028</f>
        <v>6431</v>
      </c>
      <c r="H15" s="594"/>
      <c r="I15" s="595"/>
      <c r="K15" s="596">
        <f>SUM(K11:K14)</f>
        <v>19128.440000000002</v>
      </c>
      <c r="L15" s="596">
        <f>SUM(L11:L14)</f>
        <v>43524.840000000004</v>
      </c>
      <c r="N15" s="594"/>
      <c r="O15" s="595">
        <f>'LIBRO DIARIO'!L568</f>
        <v>1060</v>
      </c>
    </row>
    <row r="16" spans="2:15" ht="15.75" thickBot="1" x14ac:dyDescent="0.3">
      <c r="B16" s="594"/>
      <c r="C16" s="595">
        <f>B15</f>
        <v>21694.400000000001</v>
      </c>
      <c r="E16" s="596">
        <f>SUM(E4:E15)</f>
        <v>49669.73</v>
      </c>
      <c r="F16" s="596">
        <f>SUM(F4:F15)</f>
        <v>49669.73</v>
      </c>
      <c r="H16" s="596">
        <f>SUM(H12:H15)</f>
        <v>14200</v>
      </c>
      <c r="I16" s="596">
        <f>SUM(I12:I15)</f>
        <v>14200</v>
      </c>
      <c r="N16" s="594">
        <f>'LIBRO DIARIO'!K581</f>
        <v>1708</v>
      </c>
      <c r="O16" s="595"/>
    </row>
    <row r="17" spans="2:15" ht="15.75" thickBot="1" x14ac:dyDescent="0.3">
      <c r="B17" s="594">
        <f>'LIBRO DIARIO'!K320</f>
        <v>2500</v>
      </c>
      <c r="C17" s="595"/>
      <c r="K17" s="591" t="s">
        <v>840</v>
      </c>
      <c r="L17" s="592"/>
      <c r="N17" s="594"/>
      <c r="O17" s="595">
        <f>'LIBRO DIARIO'!L615</f>
        <v>354</v>
      </c>
    </row>
    <row r="18" spans="2:15" ht="15.75" thickBot="1" x14ac:dyDescent="0.3">
      <c r="B18" s="594"/>
      <c r="C18" s="595">
        <f>B17</f>
        <v>2500</v>
      </c>
      <c r="H18" s="591" t="s">
        <v>836</v>
      </c>
      <c r="I18" s="592"/>
      <c r="K18" s="594" t="s">
        <v>831</v>
      </c>
      <c r="L18" s="595" t="s">
        <v>832</v>
      </c>
      <c r="N18" s="594">
        <f>'LIBRO DIARIO'!K629</f>
        <v>354</v>
      </c>
      <c r="O18" s="595"/>
    </row>
    <row r="19" spans="2:15" ht="15.75" thickBot="1" x14ac:dyDescent="0.3">
      <c r="B19" s="594"/>
      <c r="C19" s="595">
        <f>'LIBRO DIARIO'!L342</f>
        <v>1200</v>
      </c>
      <c r="E19" s="591" t="s">
        <v>862</v>
      </c>
      <c r="F19" s="592"/>
      <c r="H19" s="594" t="s">
        <v>831</v>
      </c>
      <c r="I19" s="595" t="s">
        <v>832</v>
      </c>
      <c r="K19" s="594"/>
      <c r="L19" s="595">
        <f>'LIBRO DIARIO'!L90</f>
        <v>5645.99</v>
      </c>
      <c r="N19" s="594"/>
      <c r="O19" s="595">
        <f>'LIBRO DIARIO'!L737</f>
        <v>1298</v>
      </c>
    </row>
    <row r="20" spans="2:15" x14ac:dyDescent="0.25">
      <c r="B20" s="594">
        <f>'LIBRO DIARIO'!K378</f>
        <v>1000</v>
      </c>
      <c r="C20" s="595"/>
      <c r="E20" s="594" t="s">
        <v>831</v>
      </c>
      <c r="F20" s="595" t="s">
        <v>832</v>
      </c>
      <c r="H20" s="594">
        <f>'LIBRO DIARIO'!K30</f>
        <v>2550</v>
      </c>
      <c r="I20" s="595"/>
      <c r="K20" s="594">
        <f>'LIBRO DIARIO'!K156</f>
        <v>1080</v>
      </c>
      <c r="L20" s="595"/>
      <c r="N20" s="594"/>
      <c r="O20" s="595">
        <f>'LIBRO DIARIO'!L880</f>
        <v>1060</v>
      </c>
    </row>
    <row r="21" spans="2:15" x14ac:dyDescent="0.25">
      <c r="B21" s="594">
        <f>'LIBRO DIARIO'!K385</f>
        <v>1000</v>
      </c>
      <c r="C21" s="595"/>
      <c r="E21" s="594">
        <f>'LIBRO DIARIO'!K730</f>
        <v>1100</v>
      </c>
      <c r="F21" s="595"/>
      <c r="H21" s="594"/>
      <c r="I21" s="595">
        <f>'LIBRO DIARIO'!L222</f>
        <v>2550</v>
      </c>
      <c r="K21" s="594">
        <f>'LIBRO DIARIO'!K179</f>
        <v>90</v>
      </c>
      <c r="L21" s="595"/>
      <c r="N21" s="594"/>
      <c r="O21" s="595">
        <f>'LIBRO DIARIO'!L900</f>
        <v>150.6978</v>
      </c>
    </row>
    <row r="22" spans="2:15" x14ac:dyDescent="0.25">
      <c r="B22" s="594"/>
      <c r="C22" s="595">
        <f>'LIBRO DIARIO'!L389</f>
        <v>1000</v>
      </c>
      <c r="E22" s="594"/>
      <c r="F22" s="595"/>
      <c r="H22" s="594"/>
      <c r="I22" s="595"/>
      <c r="K22" s="594"/>
      <c r="L22" s="595">
        <f>'LIBRO DIARIO'!L272</f>
        <v>1814.3999999999999</v>
      </c>
      <c r="N22" s="594"/>
      <c r="O22" s="595">
        <f>'LIBRO DIARIO'!L921</f>
        <v>74</v>
      </c>
    </row>
    <row r="23" spans="2:15" ht="15.75" thickBot="1" x14ac:dyDescent="0.3">
      <c r="B23" s="594"/>
      <c r="C23" s="595">
        <f>'LIBRO DIARIO'!L399</f>
        <v>1330</v>
      </c>
      <c r="E23" s="594"/>
      <c r="F23" s="595"/>
      <c r="H23" s="594"/>
      <c r="I23" s="595"/>
      <c r="K23" s="594">
        <f>'LIBRO DIARIO'!K393</f>
        <v>1330</v>
      </c>
      <c r="L23" s="595"/>
      <c r="N23" s="594"/>
      <c r="O23" s="595">
        <f>'LIBRO DIARIO'!L936</f>
        <v>232.8</v>
      </c>
    </row>
    <row r="24" spans="2:15" ht="15.75" thickBot="1" x14ac:dyDescent="0.3">
      <c r="B24" s="594"/>
      <c r="C24" s="595">
        <f>'LIBRO DIARIO'!L415</f>
        <v>4400</v>
      </c>
      <c r="E24" s="594"/>
      <c r="F24" s="595"/>
      <c r="H24" s="596">
        <f>SUM(H20:H23)</f>
        <v>2550</v>
      </c>
      <c r="I24" s="601">
        <f>SUM(I20:I23)</f>
        <v>2550</v>
      </c>
      <c r="K24" s="594">
        <f>'LIBRO DIARIO'!K411</f>
        <v>4400</v>
      </c>
      <c r="L24" s="595"/>
      <c r="N24" s="594">
        <f>'LIBRO DIARIO'!K948</f>
        <v>1517.5</v>
      </c>
      <c r="O24" s="595"/>
    </row>
    <row r="25" spans="2:15" ht="15.75" thickBot="1" x14ac:dyDescent="0.3">
      <c r="B25" s="594"/>
      <c r="C25" s="595">
        <f>'LIBRO DIARIO'!L425</f>
        <v>2500</v>
      </c>
      <c r="E25" s="596">
        <f>SUM(E21:E24)</f>
        <v>1100</v>
      </c>
      <c r="F25" s="596"/>
      <c r="K25" s="594"/>
      <c r="L25" s="595">
        <f>'LIBRO DIARIO'!L444</f>
        <v>3125.1537499999999</v>
      </c>
      <c r="N25" s="596">
        <f>SUM(N4:N24)</f>
        <v>14949.5</v>
      </c>
      <c r="O25" s="596">
        <f>SUM(O4:O24)</f>
        <v>16247.497799999999</v>
      </c>
    </row>
    <row r="26" spans="2:15" ht="15.75" thickBot="1" x14ac:dyDescent="0.3">
      <c r="B26" s="594"/>
      <c r="C26" s="595">
        <f>'LIBRO DIARIO'!L494</f>
        <v>19128.440000000002</v>
      </c>
      <c r="H26" s="591" t="s">
        <v>837</v>
      </c>
      <c r="I26" s="592"/>
      <c r="K26" s="594">
        <f>'LIBRO DIARIO'!K539</f>
        <v>38.135593220338983</v>
      </c>
      <c r="L26" s="595"/>
    </row>
    <row r="27" spans="2:15" ht="15.75" thickBot="1" x14ac:dyDescent="0.3">
      <c r="B27" s="594"/>
      <c r="C27" s="595">
        <f>'LIBRO DIARIO'!L588</f>
        <v>1708</v>
      </c>
      <c r="E27" s="591" t="s">
        <v>834</v>
      </c>
      <c r="F27" s="592"/>
      <c r="H27" s="597" t="s">
        <v>831</v>
      </c>
      <c r="I27" s="598" t="s">
        <v>832</v>
      </c>
      <c r="K27" s="594">
        <f>'LIBRO DIARIO'!K564</f>
        <v>161.69491525423729</v>
      </c>
      <c r="L27" s="595"/>
      <c r="N27" s="591" t="s">
        <v>864</v>
      </c>
      <c r="O27" s="592"/>
    </row>
    <row r="28" spans="2:15" x14ac:dyDescent="0.25">
      <c r="B28" s="594">
        <f>'LIBRO DIARIO'!K593</f>
        <v>1708</v>
      </c>
      <c r="C28" s="595"/>
      <c r="E28" s="594" t="s">
        <v>831</v>
      </c>
      <c r="F28" s="595" t="s">
        <v>832</v>
      </c>
      <c r="H28" s="594">
        <f>'LIBRO DIARIO'!K35</f>
        <v>4078</v>
      </c>
      <c r="I28" s="595"/>
      <c r="K28" s="594">
        <f>'LIBRO DIARIO'!K611</f>
        <v>54</v>
      </c>
      <c r="L28" s="595"/>
      <c r="N28" s="594" t="s">
        <v>831</v>
      </c>
      <c r="O28" s="595" t="s">
        <v>832</v>
      </c>
    </row>
    <row r="29" spans="2:15" x14ac:dyDescent="0.25">
      <c r="B29" s="594"/>
      <c r="C29" s="595">
        <f>'LIBRO DIARIO'!L596</f>
        <v>1708</v>
      </c>
      <c r="E29" s="594">
        <f>'LIBRO DIARIO'!K16</f>
        <v>41000</v>
      </c>
      <c r="F29" s="595"/>
      <c r="H29" s="594"/>
      <c r="I29" s="595">
        <f>'LIBRO DIARIO'!L360</f>
        <v>1541.6666666666665</v>
      </c>
      <c r="K29" s="594"/>
      <c r="L29" s="595">
        <f>'LIBRO DIARIO'!L681</f>
        <v>981</v>
      </c>
      <c r="N29" s="594"/>
      <c r="O29" s="595">
        <f>'LIBRO DIARIO'!L1070</f>
        <v>300</v>
      </c>
    </row>
    <row r="30" spans="2:15" x14ac:dyDescent="0.25">
      <c r="B30" s="594"/>
      <c r="C30" s="595">
        <f>'LIBRO DIARIO'!L633</f>
        <v>354</v>
      </c>
      <c r="E30" s="594"/>
      <c r="F30" s="595">
        <f>'LIBRO DIARIO'!L244</f>
        <v>40000</v>
      </c>
      <c r="H30" s="594">
        <f>'LIBRO DIARIO'!K743</f>
        <v>1100</v>
      </c>
      <c r="I30" s="595"/>
      <c r="K30" s="594">
        <f>'LIBRO DIARIO'!K733</f>
        <v>198</v>
      </c>
      <c r="L30" s="595"/>
      <c r="N30" s="594"/>
      <c r="O30" s="595"/>
    </row>
    <row r="31" spans="2:15" ht="15.75" thickBot="1" x14ac:dyDescent="0.3">
      <c r="B31" s="594">
        <f>'LIBRO DIARIO'!K689</f>
        <v>6431</v>
      </c>
      <c r="C31" s="595"/>
      <c r="E31" s="594"/>
      <c r="F31" s="595">
        <f>'LIBRO DIARIO'!L380</f>
        <v>1000</v>
      </c>
      <c r="H31" s="594"/>
      <c r="I31" s="595">
        <f>'LIBRO DIARIO'!L767</f>
        <v>2283.33</v>
      </c>
      <c r="K31" s="594">
        <f>'LIBRO DIARIO'!K789</f>
        <v>1017</v>
      </c>
      <c r="L31" s="595"/>
      <c r="N31" s="594"/>
      <c r="O31" s="595"/>
    </row>
    <row r="32" spans="2:15" ht="15.75" thickBot="1" x14ac:dyDescent="0.3">
      <c r="B32" s="594">
        <f>'LIBRO DIARIO'!K696</f>
        <v>6431</v>
      </c>
      <c r="C32" s="595"/>
      <c r="E32" s="596">
        <f>SUM(E29:E31)</f>
        <v>41000</v>
      </c>
      <c r="F32" s="596">
        <f>SUM(F29:F31)</f>
        <v>41000</v>
      </c>
      <c r="H32" s="596">
        <f>SUM(H28:H31)</f>
        <v>5178</v>
      </c>
      <c r="I32" s="601">
        <f>SUM(I28:I31)</f>
        <v>3824.9966666666664</v>
      </c>
      <c r="K32" s="594">
        <f>'LIBRO DIARIO'!K807</f>
        <v>3125</v>
      </c>
      <c r="L32" s="595"/>
      <c r="N32" s="594"/>
      <c r="O32" s="595"/>
    </row>
    <row r="33" spans="2:15" ht="15.75" thickBot="1" x14ac:dyDescent="0.3">
      <c r="B33" s="594"/>
      <c r="C33" s="595">
        <f>'LIBRO DIARIO'!L706</f>
        <v>6431</v>
      </c>
      <c r="K33" s="594">
        <f>'LIBRO DIARIO'!K819</f>
        <v>0.44</v>
      </c>
      <c r="L33" s="595"/>
      <c r="N33" s="596"/>
      <c r="O33" s="596">
        <f>SUM(O29:O32)</f>
        <v>300</v>
      </c>
    </row>
    <row r="34" spans="2:15" ht="15.75" thickBot="1" x14ac:dyDescent="0.3">
      <c r="B34" s="594"/>
      <c r="C34" s="595">
        <f>'LIBRO DIARIO'!L717</f>
        <v>55</v>
      </c>
      <c r="E34" s="591" t="s">
        <v>845</v>
      </c>
      <c r="F34" s="592"/>
      <c r="H34" s="591" t="s">
        <v>838</v>
      </c>
      <c r="I34" s="592"/>
      <c r="K34" s="594">
        <f>'LIBRO DIARIO'!K832</f>
        <v>0.64</v>
      </c>
      <c r="L34" s="595"/>
    </row>
    <row r="35" spans="2:15" ht="15.75" thickBot="1" x14ac:dyDescent="0.3">
      <c r="B35" s="594"/>
      <c r="C35" s="595">
        <f>'LIBRO DIARIO'!L795</f>
        <v>1017</v>
      </c>
      <c r="E35" s="594" t="s">
        <v>831</v>
      </c>
      <c r="F35" s="595" t="s">
        <v>832</v>
      </c>
      <c r="H35" s="594" t="s">
        <v>831</v>
      </c>
      <c r="I35" s="595" t="s">
        <v>832</v>
      </c>
      <c r="K35" s="594"/>
      <c r="L35" s="595">
        <f>'LIBRO DIARIO'!L837</f>
        <v>0.49</v>
      </c>
      <c r="N35" s="591" t="s">
        <v>858</v>
      </c>
      <c r="O35" s="592"/>
    </row>
    <row r="36" spans="2:15" x14ac:dyDescent="0.25">
      <c r="B36" s="594"/>
      <c r="C36" s="595">
        <f>'LIBRO DIARIO'!L813</f>
        <v>3125</v>
      </c>
      <c r="E36" s="594">
        <f>'LIBRO DIARIO'!K123</f>
        <v>4000</v>
      </c>
      <c r="F36" s="595"/>
      <c r="H36" s="594">
        <f>'LIBRO DIARIO'!K45</f>
        <v>136573.75</v>
      </c>
      <c r="I36" s="595"/>
      <c r="K36" s="594"/>
      <c r="L36" s="595">
        <f>'LIBRO DIARIO'!L861</f>
        <v>466.99</v>
      </c>
      <c r="N36" s="594" t="s">
        <v>831</v>
      </c>
      <c r="O36" s="595" t="s">
        <v>832</v>
      </c>
    </row>
    <row r="37" spans="2:15" x14ac:dyDescent="0.25">
      <c r="B37" s="594"/>
      <c r="C37" s="595">
        <f>'LIBRO DIARIO'!L961</f>
        <v>1517.5</v>
      </c>
      <c r="E37" s="594"/>
      <c r="F37" s="595"/>
      <c r="H37" s="594"/>
      <c r="I37" s="595"/>
      <c r="K37" s="594">
        <f>'LIBRO DIARIO'!K876</f>
        <v>161.69491525423729</v>
      </c>
      <c r="L37" s="595"/>
      <c r="N37" s="594"/>
      <c r="O37" s="595">
        <f>'LIBRO DIARIO'!L685</f>
        <v>5450</v>
      </c>
    </row>
    <row r="38" spans="2:15" ht="15.75" thickBot="1" x14ac:dyDescent="0.3">
      <c r="B38" s="594">
        <f>'LIBRO DIARIO'!L981</f>
        <v>6431</v>
      </c>
      <c r="C38" s="595"/>
      <c r="E38" s="594"/>
      <c r="F38" s="595"/>
      <c r="H38" s="594"/>
      <c r="I38" s="595"/>
      <c r="K38" s="594">
        <f>'LIBRO DIARIO'!K896</f>
        <v>22.987799999999996</v>
      </c>
      <c r="L38" s="595"/>
      <c r="N38" s="594">
        <f>'LIBRO DIARIO'!K998</f>
        <v>5450</v>
      </c>
      <c r="O38" s="595"/>
    </row>
    <row r="39" spans="2:15" ht="15.75" thickBot="1" x14ac:dyDescent="0.3">
      <c r="B39" s="594">
        <f>'LIBRO DIARIO'!K990</f>
        <v>6431</v>
      </c>
      <c r="C39" s="595"/>
      <c r="E39" s="596">
        <f>SUM(E36:E38)</f>
        <v>4000</v>
      </c>
      <c r="F39" s="596"/>
      <c r="H39" s="594"/>
      <c r="I39" s="595"/>
      <c r="K39" s="594"/>
      <c r="L39" s="595">
        <f>'LIBRO DIARIO'!L971</f>
        <v>981</v>
      </c>
      <c r="N39" s="594"/>
      <c r="O39" s="595"/>
    </row>
    <row r="40" spans="2:15" ht="15.75" thickBot="1" x14ac:dyDescent="0.3">
      <c r="B40" s="594"/>
      <c r="C40" s="595">
        <f>'LIBRO DIARIO'!L994</f>
        <v>6431</v>
      </c>
      <c r="H40" s="596">
        <f>SUM(H36:H39)</f>
        <v>136573.75</v>
      </c>
      <c r="I40" s="596"/>
      <c r="K40" s="594"/>
      <c r="L40" s="595">
        <f>'LIBRO DIARIO'!L1057</f>
        <v>2816.54</v>
      </c>
      <c r="N40" s="599"/>
      <c r="O40" s="600"/>
    </row>
    <row r="41" spans="2:15" ht="15.75" thickBot="1" x14ac:dyDescent="0.3">
      <c r="B41" s="594"/>
      <c r="C41" s="595">
        <f>'LIBRO DIARIO'!L1016</f>
        <v>6431</v>
      </c>
      <c r="K41" s="596">
        <f>SUM(K19:K40)</f>
        <v>11679.593223728814</v>
      </c>
      <c r="L41" s="596">
        <f>SUM(L19:L40)</f>
        <v>15831.563749999998</v>
      </c>
      <c r="N41" s="596">
        <f>SUM(N37:N40)</f>
        <v>5450</v>
      </c>
      <c r="O41" s="596">
        <f>SUM(O37:O40)</f>
        <v>5450</v>
      </c>
    </row>
    <row r="42" spans="2:15" ht="15.75" thickBot="1" x14ac:dyDescent="0.3">
      <c r="B42" s="599">
        <f>'LIBRO DIARIO'!K1026</f>
        <v>6431</v>
      </c>
      <c r="C42" s="600"/>
    </row>
    <row r="43" spans="2:15" ht="15.75" thickBot="1" x14ac:dyDescent="0.3">
      <c r="B43" s="596">
        <f>SUM(B4:B42)</f>
        <v>261454.46</v>
      </c>
      <c r="C43" s="596">
        <f>SUM(C4:C42)</f>
        <v>136451.67000000001</v>
      </c>
    </row>
    <row r="45" spans="2:15" ht="15.75" thickBot="1" x14ac:dyDescent="0.3"/>
    <row r="46" spans="2:15" ht="15.75" thickBot="1" x14ac:dyDescent="0.3">
      <c r="B46" s="602" t="s">
        <v>843</v>
      </c>
      <c r="C46" s="603"/>
      <c r="E46" s="591" t="s">
        <v>857</v>
      </c>
      <c r="F46" s="592"/>
      <c r="H46" s="591" t="s">
        <v>852</v>
      </c>
      <c r="I46" s="592"/>
      <c r="K46" s="591" t="s">
        <v>848</v>
      </c>
      <c r="L46" s="592"/>
      <c r="N46" s="591" t="s">
        <v>855</v>
      </c>
      <c r="O46" s="592"/>
    </row>
    <row r="47" spans="2:15" x14ac:dyDescent="0.25">
      <c r="B47" s="594" t="s">
        <v>831</v>
      </c>
      <c r="C47" s="595" t="s">
        <v>832</v>
      </c>
      <c r="E47" s="594" t="s">
        <v>831</v>
      </c>
      <c r="F47" s="595" t="s">
        <v>832</v>
      </c>
      <c r="H47" s="594" t="s">
        <v>831</v>
      </c>
      <c r="I47" s="595" t="s">
        <v>832</v>
      </c>
      <c r="K47" s="594" t="s">
        <v>831</v>
      </c>
      <c r="L47" s="595" t="s">
        <v>832</v>
      </c>
      <c r="N47" s="594" t="s">
        <v>831</v>
      </c>
      <c r="O47" s="595" t="s">
        <v>832</v>
      </c>
    </row>
    <row r="48" spans="2:15" x14ac:dyDescent="0.25">
      <c r="B48" s="594"/>
      <c r="C48" s="595">
        <f>'LIBRO DIARIO'!L112</f>
        <v>150000</v>
      </c>
      <c r="E48" s="594">
        <f>'LIBRO DIARIO'!K608</f>
        <v>300</v>
      </c>
      <c r="F48" s="595"/>
      <c r="H48" s="594">
        <f>'LIBRO DIARIO'!K283</f>
        <v>14200</v>
      </c>
      <c r="I48" s="595"/>
      <c r="K48" s="594"/>
      <c r="L48" s="595">
        <f>'LIBRO DIARIO'!L197</f>
        <v>500</v>
      </c>
      <c r="N48" s="594">
        <f>'LIBRO DIARIO'!K515</f>
        <v>280</v>
      </c>
      <c r="O48" s="595"/>
    </row>
    <row r="49" spans="2:23" x14ac:dyDescent="0.25">
      <c r="B49" s="594"/>
      <c r="C49" s="595"/>
      <c r="E49" s="594">
        <f>'LIBRO DIARIO'!K639</f>
        <v>2000</v>
      </c>
      <c r="F49" s="595"/>
      <c r="H49" s="594"/>
      <c r="I49" s="595"/>
      <c r="K49" s="594"/>
      <c r="L49" s="595">
        <f>'LIBRO DIARIO'!L237</f>
        <v>2550</v>
      </c>
      <c r="N49" s="594">
        <f>'LIBRO DIARIO'!K530</f>
        <v>118</v>
      </c>
      <c r="O49" s="595"/>
    </row>
    <row r="50" spans="2:23" x14ac:dyDescent="0.25">
      <c r="B50" s="594"/>
      <c r="C50" s="595"/>
      <c r="E50" s="594">
        <f>'LIBRO DIARIO'!K659</f>
        <v>400</v>
      </c>
      <c r="F50" s="595"/>
      <c r="H50" s="594"/>
      <c r="I50" s="595"/>
      <c r="K50" s="594"/>
      <c r="L50" s="595">
        <f>'LIBRO DIARIO'!L374</f>
        <v>1541.67</v>
      </c>
      <c r="N50" s="594">
        <f>'LIBRO DIARIO'!K549</f>
        <v>211.86440677966104</v>
      </c>
      <c r="O50" s="595"/>
    </row>
    <row r="51" spans="2:23" ht="15.75" thickBot="1" x14ac:dyDescent="0.3">
      <c r="B51" s="594"/>
      <c r="C51" s="595"/>
      <c r="E51" s="594"/>
      <c r="F51" s="595"/>
      <c r="H51" s="594"/>
      <c r="I51" s="595"/>
      <c r="K51" s="594"/>
      <c r="L51" s="595">
        <f>'LIBRO DIARIO'!L482</f>
        <v>22253.590000000004</v>
      </c>
      <c r="N51" s="594">
        <f>'LIBRO DIARIO'!K575</f>
        <v>898.30508474576277</v>
      </c>
      <c r="O51" s="595"/>
    </row>
    <row r="52" spans="2:23" ht="15.75" thickBot="1" x14ac:dyDescent="0.3">
      <c r="B52" s="596"/>
      <c r="C52" s="596">
        <f>SUM(C48:C51)</f>
        <v>150000</v>
      </c>
      <c r="E52" s="596">
        <f>SUM(E48:E51)</f>
        <v>2700</v>
      </c>
      <c r="F52" s="596"/>
      <c r="H52" s="596">
        <f>SUM(H48:H51)</f>
        <v>14200</v>
      </c>
      <c r="I52" s="596"/>
      <c r="K52" s="594"/>
      <c r="L52" s="595">
        <f>'LIBRO DIARIO'!L517</f>
        <v>280</v>
      </c>
      <c r="N52" s="594">
        <f>'LIBRO DIARIO'!K867</f>
        <v>466.99</v>
      </c>
      <c r="O52" s="595"/>
    </row>
    <row r="53" spans="2:23" ht="15.75" thickBot="1" x14ac:dyDescent="0.3">
      <c r="K53" s="594"/>
      <c r="L53" s="595">
        <f>'LIBRO DIARIO'!L532</f>
        <v>118</v>
      </c>
      <c r="N53" s="594">
        <f>'LIBRO DIARIO'!K867</f>
        <v>466.99</v>
      </c>
      <c r="O53" s="595"/>
    </row>
    <row r="54" spans="2:23" ht="15.75" thickBot="1" x14ac:dyDescent="0.3">
      <c r="B54" s="591" t="s">
        <v>844</v>
      </c>
      <c r="C54" s="592"/>
      <c r="E54" s="591" t="s">
        <v>860</v>
      </c>
      <c r="F54" s="592"/>
      <c r="H54" s="591" t="s">
        <v>851</v>
      </c>
      <c r="I54" s="592"/>
      <c r="K54" s="594"/>
      <c r="L54" s="595">
        <f>'LIBRO DIARIO'!L557</f>
        <v>211.86440677966104</v>
      </c>
      <c r="N54" s="594">
        <f>'LIBRO DIARIO'!K887</f>
        <v>898.30508474576277</v>
      </c>
      <c r="O54" s="595"/>
    </row>
    <row r="55" spans="2:23" x14ac:dyDescent="0.25">
      <c r="B55" s="594" t="s">
        <v>831</v>
      </c>
      <c r="C55" s="595" t="s">
        <v>832</v>
      </c>
      <c r="E55" s="594" t="s">
        <v>831</v>
      </c>
      <c r="F55" s="595" t="s">
        <v>832</v>
      </c>
      <c r="H55" s="594" t="s">
        <v>831</v>
      </c>
      <c r="I55" s="595" t="s">
        <v>832</v>
      </c>
      <c r="K55" s="594"/>
      <c r="L55" s="595">
        <f>'LIBRO DIARIO'!L577</f>
        <v>898.30508474576277</v>
      </c>
      <c r="N55" s="594">
        <f>'LIBRO DIARIO'!K912</f>
        <v>127.71</v>
      </c>
      <c r="O55" s="595"/>
    </row>
    <row r="56" spans="2:23" x14ac:dyDescent="0.25">
      <c r="B56" s="594"/>
      <c r="C56" s="595">
        <f>'LIBRO DIARIO'!L118</f>
        <v>126300</v>
      </c>
      <c r="E56" s="594">
        <f>'LIBRO DIARIO'!K710</f>
        <v>5</v>
      </c>
      <c r="F56" s="595"/>
      <c r="H56" s="594"/>
      <c r="I56" s="595">
        <f>'LIBRO DIARIO'!L276</f>
        <v>19880</v>
      </c>
      <c r="K56" s="594"/>
      <c r="L56" s="595">
        <f>'LIBRO DIARIO'!L625</f>
        <v>300</v>
      </c>
      <c r="N56" s="594">
        <f>'LIBRO DIARIO'!K927</f>
        <v>74</v>
      </c>
      <c r="O56" s="595"/>
    </row>
    <row r="57" spans="2:23" ht="15.75" thickBot="1" x14ac:dyDescent="0.3">
      <c r="B57" s="594"/>
      <c r="C57" s="595"/>
      <c r="E57" s="594">
        <f>'LIBRO DIARIO'!K828</f>
        <v>0.49</v>
      </c>
      <c r="F57" s="595"/>
      <c r="H57" s="594"/>
      <c r="I57" s="595">
        <f>'LIBRO DIARIO'!L975</f>
        <v>5450</v>
      </c>
      <c r="K57" s="594"/>
      <c r="L57" s="595">
        <f>'LIBRO DIARIO'!L649</f>
        <v>2000</v>
      </c>
      <c r="N57" s="594">
        <f>'LIBRO DIARIO'!K942</f>
        <v>232.8</v>
      </c>
      <c r="O57" s="595"/>
    </row>
    <row r="58" spans="2:23" ht="15.75" thickBot="1" x14ac:dyDescent="0.3">
      <c r="B58" s="594"/>
      <c r="C58" s="595"/>
      <c r="E58" s="594">
        <f>'LIBRO DIARIO'!K858</f>
        <v>466.99</v>
      </c>
      <c r="F58" s="595"/>
      <c r="H58" s="594"/>
      <c r="I58" s="595">
        <f>'LIBRO DIARIO'!L1000</f>
        <v>5450</v>
      </c>
      <c r="K58" s="594"/>
      <c r="L58" s="595">
        <f>'LIBRO DIARIO'!L674</f>
        <v>400</v>
      </c>
      <c r="N58" s="596">
        <f>SUM(N48:N57)</f>
        <v>3774.9645762711871</v>
      </c>
      <c r="O58" s="596"/>
    </row>
    <row r="59" spans="2:23" ht="15.75" thickBot="1" x14ac:dyDescent="0.3">
      <c r="B59" s="594"/>
      <c r="C59" s="595"/>
      <c r="E59" s="594"/>
      <c r="F59" s="595"/>
      <c r="H59" s="594"/>
      <c r="I59" s="595"/>
      <c r="K59" s="594"/>
      <c r="L59" s="595">
        <f>'LIBRO DIARIO'!L726</f>
        <v>55</v>
      </c>
    </row>
    <row r="60" spans="2:23" ht="15.75" thickBot="1" x14ac:dyDescent="0.3">
      <c r="B60" s="596"/>
      <c r="C60" s="596">
        <f>SUM(C56:C59)</f>
        <v>126300</v>
      </c>
      <c r="E60" s="596">
        <f>SUM(E56:E59)</f>
        <v>472.48</v>
      </c>
      <c r="F60" s="596"/>
      <c r="H60" s="596"/>
      <c r="I60" s="596">
        <f>SUM(I56:I59)</f>
        <v>30780</v>
      </c>
      <c r="K60" s="594"/>
      <c r="L60" s="595">
        <f>'LIBRO DIARIO'!L785</f>
        <v>2133.33</v>
      </c>
      <c r="N60" s="591" t="s">
        <v>854</v>
      </c>
      <c r="O60" s="592"/>
    </row>
    <row r="61" spans="2:23" ht="14.25" customHeight="1" thickBot="1" x14ac:dyDescent="0.3">
      <c r="K61" s="594"/>
      <c r="L61" s="595">
        <f>'LIBRO DIARIO'!L848</f>
        <v>0.49</v>
      </c>
      <c r="N61" s="594" t="s">
        <v>831</v>
      </c>
      <c r="O61" s="595" t="s">
        <v>832</v>
      </c>
    </row>
    <row r="62" spans="2:23" ht="15.75" thickBot="1" x14ac:dyDescent="0.3">
      <c r="B62" s="591" t="s">
        <v>850</v>
      </c>
      <c r="C62" s="592"/>
      <c r="E62" s="591" t="s">
        <v>847</v>
      </c>
      <c r="F62" s="592"/>
      <c r="H62" s="591" t="s">
        <v>863</v>
      </c>
      <c r="I62" s="592"/>
      <c r="K62" s="594"/>
      <c r="L62" s="595">
        <f>'LIBRO DIARIO'!L869</f>
        <v>466.99</v>
      </c>
      <c r="N62" s="594">
        <f>'LIBRO DIARIO'!K476</f>
        <v>2670.5</v>
      </c>
      <c r="O62" s="595"/>
      <c r="W62" s="604"/>
    </row>
    <row r="63" spans="2:23" x14ac:dyDescent="0.25">
      <c r="B63" s="594" t="s">
        <v>831</v>
      </c>
      <c r="C63" s="595" t="s">
        <v>832</v>
      </c>
      <c r="E63" s="594" t="s">
        <v>831</v>
      </c>
      <c r="F63" s="595" t="s">
        <v>832</v>
      </c>
      <c r="H63" s="594" t="s">
        <v>831</v>
      </c>
      <c r="I63" s="595" t="s">
        <v>832</v>
      </c>
      <c r="K63" s="594"/>
      <c r="L63" s="595">
        <f>'LIBRO DIARIO'!L869</f>
        <v>466.99</v>
      </c>
      <c r="N63" s="594">
        <f>'LIBRO DIARIO'!K621</f>
        <v>210</v>
      </c>
      <c r="O63" s="595"/>
    </row>
    <row r="64" spans="2:23" x14ac:dyDescent="0.25">
      <c r="B64" s="594">
        <f>'LIBRO DIARIO'!K216</f>
        <v>2550</v>
      </c>
      <c r="C64" s="595"/>
      <c r="E64" s="594">
        <f>'LIBRO DIARIO'!K176</f>
        <v>500</v>
      </c>
      <c r="F64" s="595"/>
      <c r="H64" s="594"/>
      <c r="I64" s="595">
        <f>'LIBRO DIARIO'!L823</f>
        <v>0.44</v>
      </c>
      <c r="K64" s="594"/>
      <c r="L64" s="595">
        <f>'LIBRO DIARIO'!L889</f>
        <v>898.30508474576277</v>
      </c>
      <c r="N64" s="594">
        <f>'LIBRO DIARIO'!K846</f>
        <v>0.49</v>
      </c>
      <c r="O64" s="595"/>
    </row>
    <row r="65" spans="2:15" ht="15.75" thickBot="1" x14ac:dyDescent="0.3">
      <c r="B65" s="594">
        <f>'LIBRO DIARIO'!K348</f>
        <v>1541.6666666666665</v>
      </c>
      <c r="C65" s="595"/>
      <c r="E65" s="594">
        <f>'LIBRO DIARIO'!K506</f>
        <v>280</v>
      </c>
      <c r="F65" s="595"/>
      <c r="H65" s="594"/>
      <c r="I65" s="595">
        <f>'LIBRO DIARIO'!L841</f>
        <v>0.64</v>
      </c>
      <c r="K65" s="594"/>
      <c r="L65" s="595">
        <f>'LIBRO DIARIO'!L914</f>
        <v>127.71</v>
      </c>
      <c r="N65" s="594"/>
      <c r="O65" s="595"/>
    </row>
    <row r="66" spans="2:15" ht="15.75" thickBot="1" x14ac:dyDescent="0.3">
      <c r="B66" s="594"/>
      <c r="C66" s="595">
        <f>'LIBRO DIARIO'!L748</f>
        <v>1100</v>
      </c>
      <c r="E66" s="594">
        <f>'LIBRO DIARIO'!K521</f>
        <v>118</v>
      </c>
      <c r="F66" s="595"/>
      <c r="H66" s="594"/>
      <c r="I66" s="595"/>
      <c r="K66" s="594"/>
      <c r="L66" s="595">
        <f>'LIBRO DIARIO'!L929</f>
        <v>74</v>
      </c>
      <c r="N66" s="596">
        <f>SUM(N62:N65)</f>
        <v>2880.99</v>
      </c>
      <c r="O66" s="596"/>
    </row>
    <row r="67" spans="2:15" ht="15.75" thickBot="1" x14ac:dyDescent="0.3">
      <c r="B67" s="594">
        <f>'LIBRO DIARIO'!K759</f>
        <v>2283.33</v>
      </c>
      <c r="C67" s="595"/>
      <c r="E67" s="594">
        <f>'LIBRO DIARIO'!K536</f>
        <v>211.86440677966104</v>
      </c>
      <c r="F67" s="595"/>
      <c r="H67" s="594"/>
      <c r="I67" s="595"/>
      <c r="K67" s="599"/>
      <c r="L67" s="600">
        <f>'LIBRO DIARIO'!L944</f>
        <v>232.8</v>
      </c>
    </row>
    <row r="68" spans="2:15" ht="15.75" thickBot="1" x14ac:dyDescent="0.3">
      <c r="B68" s="596">
        <f>SUM(B64:B67)</f>
        <v>6374.996666666666</v>
      </c>
      <c r="C68" s="596">
        <f>SUM(C64:C67)</f>
        <v>1100</v>
      </c>
      <c r="E68" s="594">
        <f>'LIBRO DIARIO'!K561</f>
        <v>898.30508474576277</v>
      </c>
      <c r="F68" s="595"/>
      <c r="H68" s="596"/>
      <c r="I68" s="596">
        <f>SUM(I64:I67)</f>
        <v>1.08</v>
      </c>
      <c r="K68" s="596"/>
      <c r="L68" s="596">
        <f>SUM(L48:L67)</f>
        <v>35509.044576271182</v>
      </c>
      <c r="N68" s="591" t="s">
        <v>856</v>
      </c>
      <c r="O68" s="592"/>
    </row>
    <row r="69" spans="2:15" ht="15.75" thickBot="1" x14ac:dyDescent="0.3">
      <c r="E69" s="594">
        <f>'LIBRO DIARIO'!K873</f>
        <v>898.30508474576277</v>
      </c>
      <c r="F69" s="595"/>
      <c r="N69" s="594" t="s">
        <v>831</v>
      </c>
      <c r="O69" s="595" t="s">
        <v>832</v>
      </c>
    </row>
    <row r="70" spans="2:15" ht="15.75" thickBot="1" x14ac:dyDescent="0.3">
      <c r="B70" s="591" t="s">
        <v>853</v>
      </c>
      <c r="C70" s="592"/>
      <c r="E70" s="594">
        <f>'LIBRO DIARIO'!K893</f>
        <v>127.71</v>
      </c>
      <c r="F70" s="595"/>
      <c r="N70" s="594">
        <f>'LIBRO DIARIO'!K479</f>
        <v>1144.5</v>
      </c>
      <c r="O70" s="595"/>
    </row>
    <row r="71" spans="2:15" ht="15.75" thickBot="1" x14ac:dyDescent="0.3">
      <c r="B71" s="594" t="s">
        <v>831</v>
      </c>
      <c r="C71" s="595" t="s">
        <v>832</v>
      </c>
      <c r="E71" s="594">
        <f>'LIBRO DIARIO'!K918</f>
        <v>74</v>
      </c>
      <c r="F71" s="595"/>
      <c r="K71" s="591" t="s">
        <v>849</v>
      </c>
      <c r="L71" s="592"/>
      <c r="N71" s="594">
        <f>'LIBRO DIARIO'!K623</f>
        <v>90</v>
      </c>
      <c r="O71" s="595"/>
    </row>
    <row r="72" spans="2:15" ht="15.75" thickBot="1" x14ac:dyDescent="0.3">
      <c r="B72" s="594">
        <f>'LIBRO DIARIO'!K431</f>
        <v>22253.59</v>
      </c>
      <c r="C72" s="595"/>
      <c r="E72" s="599">
        <f>'LIBRO DIARIO'!K933</f>
        <v>232.8</v>
      </c>
      <c r="F72" s="600"/>
      <c r="K72" s="594" t="s">
        <v>831</v>
      </c>
      <c r="L72" s="595" t="s">
        <v>832</v>
      </c>
      <c r="N72" s="594">
        <f>'LIBRO DIARIO'!K647</f>
        <v>2000</v>
      </c>
      <c r="O72" s="595"/>
    </row>
    <row r="73" spans="2:15" ht="15.75" thickBot="1" x14ac:dyDescent="0.3">
      <c r="B73" s="594">
        <f>'LIBRO DIARIO'!K1036</f>
        <v>20213.43</v>
      </c>
      <c r="C73" s="595"/>
      <c r="E73" s="596">
        <f>SUM(E64:E72)</f>
        <v>3340.9845762711866</v>
      </c>
      <c r="F73" s="596"/>
      <c r="K73" s="594">
        <f>'LIBRO DIARIO'!K190</f>
        <v>500</v>
      </c>
      <c r="L73" s="595"/>
      <c r="N73" s="594"/>
      <c r="O73" s="595"/>
    </row>
    <row r="74" spans="2:15" ht="15.75" thickBot="1" x14ac:dyDescent="0.3">
      <c r="B74" s="594"/>
      <c r="C74" s="595"/>
      <c r="K74" s="594">
        <f>'LIBRO DIARIO'!K230</f>
        <v>2550</v>
      </c>
      <c r="L74" s="595"/>
      <c r="N74" s="596">
        <f>SUM(N70:N73)</f>
        <v>3234.5</v>
      </c>
      <c r="O74" s="596"/>
    </row>
    <row r="75" spans="2:15" ht="15.75" thickBot="1" x14ac:dyDescent="0.3">
      <c r="B75" s="594"/>
      <c r="C75" s="595"/>
      <c r="E75" s="591" t="s">
        <v>859</v>
      </c>
      <c r="F75" s="592"/>
      <c r="K75" s="594">
        <f>'LIBRO DIARIO'!K367</f>
        <v>1541.67</v>
      </c>
      <c r="L75" s="595"/>
    </row>
    <row r="76" spans="2:15" ht="15.75" thickBot="1" x14ac:dyDescent="0.3">
      <c r="B76" s="596">
        <f>SUM(B72:B75)</f>
        <v>42467.020000000004</v>
      </c>
      <c r="C76" s="596"/>
      <c r="E76" s="594" t="s">
        <v>831</v>
      </c>
      <c r="F76" s="595" t="s">
        <v>832</v>
      </c>
      <c r="K76" s="594">
        <f>'LIBRO DIARIO'!K466</f>
        <v>18438.590000000004</v>
      </c>
      <c r="L76" s="595"/>
      <c r="N76" s="591" t="s">
        <v>861</v>
      </c>
      <c r="O76" s="592"/>
    </row>
    <row r="77" spans="2:15" x14ac:dyDescent="0.25">
      <c r="E77" s="594">
        <f>'LIBRO DIARIO'!K713</f>
        <v>50</v>
      </c>
      <c r="F77" s="595"/>
      <c r="K77" s="594">
        <f>'LIBRO DIARIO'!K667</f>
        <v>400</v>
      </c>
      <c r="L77" s="595"/>
      <c r="N77" s="594" t="s">
        <v>831</v>
      </c>
      <c r="O77" s="595" t="s">
        <v>832</v>
      </c>
    </row>
    <row r="78" spans="2:15" ht="15.75" thickBot="1" x14ac:dyDescent="0.3">
      <c r="E78" s="594"/>
      <c r="F78" s="595"/>
      <c r="K78" s="594">
        <f>'LIBRO DIARIO'!K778</f>
        <v>2133.33</v>
      </c>
      <c r="L78" s="595"/>
      <c r="N78" s="594">
        <f>'LIBRO DIARIO'!K723</f>
        <v>55</v>
      </c>
      <c r="O78" s="595"/>
    </row>
    <row r="79" spans="2:15" ht="15.75" thickBot="1" x14ac:dyDescent="0.3">
      <c r="E79" s="594"/>
      <c r="F79" s="595"/>
      <c r="K79" s="596">
        <f>SUM(K73:K78)</f>
        <v>25563.590000000004</v>
      </c>
      <c r="L79" s="596"/>
      <c r="N79" s="594"/>
      <c r="O79" s="595"/>
    </row>
    <row r="80" spans="2:15" ht="15.75" thickBot="1" x14ac:dyDescent="0.3">
      <c r="E80" s="594"/>
      <c r="F80" s="595"/>
      <c r="N80" s="594"/>
      <c r="O80" s="595"/>
    </row>
    <row r="81" spans="5:15" ht="15.75" thickBot="1" x14ac:dyDescent="0.3">
      <c r="E81" s="596">
        <f>SUM(E77:E80)</f>
        <v>50</v>
      </c>
      <c r="F81" s="596"/>
      <c r="N81" s="594"/>
      <c r="O81" s="595"/>
    </row>
    <row r="82" spans="5:15" ht="15.75" thickBot="1" x14ac:dyDescent="0.3">
      <c r="N82" s="596">
        <f>SUM(N78:N81)</f>
        <v>55</v>
      </c>
      <c r="O82" s="596"/>
    </row>
  </sheetData>
  <mergeCells count="33">
    <mergeCell ref="B46:C46"/>
    <mergeCell ref="B54:C54"/>
    <mergeCell ref="H18:I18"/>
    <mergeCell ref="H26:I26"/>
    <mergeCell ref="B2:C2"/>
    <mergeCell ref="E2:F2"/>
    <mergeCell ref="E27:F27"/>
    <mergeCell ref="H10:I10"/>
    <mergeCell ref="E34:F34"/>
    <mergeCell ref="H2:I2"/>
    <mergeCell ref="H34:I34"/>
    <mergeCell ref="K2:L2"/>
    <mergeCell ref="K17:L17"/>
    <mergeCell ref="K9:L9"/>
    <mergeCell ref="E62:F62"/>
    <mergeCell ref="H54:I54"/>
    <mergeCell ref="K46:L46"/>
    <mergeCell ref="K71:L71"/>
    <mergeCell ref="N2:O2"/>
    <mergeCell ref="N60:O60"/>
    <mergeCell ref="N68:O68"/>
    <mergeCell ref="N35:O35"/>
    <mergeCell ref="N27:O27"/>
    <mergeCell ref="E54:F54"/>
    <mergeCell ref="E75:F75"/>
    <mergeCell ref="N76:O76"/>
    <mergeCell ref="E19:F19"/>
    <mergeCell ref="H62:I62"/>
    <mergeCell ref="H46:I46"/>
    <mergeCell ref="B62:C62"/>
    <mergeCell ref="B70:C70"/>
    <mergeCell ref="E46:F46"/>
    <mergeCell ref="N46:O4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20"/>
  <sheetViews>
    <sheetView showGridLines="0" topLeftCell="N1" zoomScale="99" zoomScaleNormal="99" workbookViewId="0">
      <selection activeCell="Y325" sqref="Y325"/>
    </sheetView>
  </sheetViews>
  <sheetFormatPr baseColWidth="10" defaultRowHeight="15" x14ac:dyDescent="0.25"/>
  <cols>
    <col min="1" max="1" width="3" customWidth="1"/>
    <col min="2" max="2" width="4" customWidth="1"/>
    <col min="5" max="5" width="28" customWidth="1"/>
    <col min="6" max="6" width="13.42578125" customWidth="1"/>
    <col min="13" max="13" width="12.5703125" customWidth="1"/>
    <col min="14" max="14" width="7" customWidth="1"/>
    <col min="15" max="15" width="2.7109375" customWidth="1"/>
    <col min="16" max="16" width="2.28515625" customWidth="1"/>
    <col min="17" max="17" width="3" customWidth="1"/>
    <col min="18" max="18" width="4" customWidth="1"/>
    <col min="21" max="21" width="29.28515625" customWidth="1"/>
    <col min="22" max="22" width="13.42578125" customWidth="1"/>
    <col min="29" max="29" width="12.5703125" customWidth="1"/>
    <col min="30" max="30" width="7" customWidth="1"/>
    <col min="31" max="31" width="2.7109375" customWidth="1"/>
    <col min="32" max="32" width="3" customWidth="1"/>
  </cols>
  <sheetData>
    <row r="1" spans="1:31" ht="23.25" x14ac:dyDescent="0.35">
      <c r="A1" s="477" t="s">
        <v>735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Q1" s="477" t="s">
        <v>736</v>
      </c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</row>
    <row r="2" spans="1:31" s="249" customFormat="1" ht="25.5" customHeight="1" x14ac:dyDescent="0.25">
      <c r="A2" s="476" t="s">
        <v>447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Q2" s="476" t="s">
        <v>447</v>
      </c>
      <c r="R2" s="47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</row>
    <row r="4" spans="1:3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</row>
    <row r="5" spans="1:31" ht="23.25" x14ac:dyDescent="0.35">
      <c r="A5" s="49"/>
      <c r="C5" s="7" t="s">
        <v>572</v>
      </c>
      <c r="D5" s="8"/>
      <c r="E5" s="8"/>
      <c r="F5" s="8"/>
      <c r="G5" s="8"/>
      <c r="H5" s="8"/>
      <c r="I5" s="8"/>
      <c r="J5" s="8"/>
      <c r="K5" s="8"/>
      <c r="L5" s="8"/>
      <c r="M5" s="8"/>
      <c r="O5" s="49"/>
      <c r="Q5" s="49"/>
      <c r="S5" s="7" t="s">
        <v>572</v>
      </c>
      <c r="T5" s="8"/>
      <c r="U5" s="8"/>
      <c r="V5" s="8"/>
      <c r="W5" s="8"/>
      <c r="X5" s="8"/>
      <c r="Y5" s="8"/>
      <c r="Z5" s="8"/>
      <c r="AA5" s="8"/>
      <c r="AB5" s="8"/>
      <c r="AC5" s="8"/>
      <c r="AE5" s="49"/>
    </row>
    <row r="6" spans="1:31" x14ac:dyDescent="0.25">
      <c r="A6" s="49"/>
      <c r="C6" s="8"/>
      <c r="D6" s="9" t="s">
        <v>76</v>
      </c>
      <c r="E6" s="8"/>
      <c r="F6" s="8"/>
      <c r="G6" s="8"/>
      <c r="H6" s="8"/>
      <c r="I6" s="8"/>
      <c r="J6" s="8"/>
      <c r="K6" s="8"/>
      <c r="L6" s="8"/>
      <c r="M6" s="8"/>
      <c r="O6" s="49"/>
      <c r="Q6" s="49"/>
      <c r="S6" s="8"/>
      <c r="T6" s="9" t="s">
        <v>76</v>
      </c>
      <c r="U6" s="8"/>
      <c r="V6" s="8"/>
      <c r="W6" s="8"/>
      <c r="X6" s="8"/>
      <c r="Y6" s="8"/>
      <c r="Z6" s="8"/>
      <c r="AA6" s="8"/>
      <c r="AB6" s="8"/>
      <c r="AC6" s="8"/>
      <c r="AE6" s="49"/>
    </row>
    <row r="7" spans="1:31" ht="20.25" x14ac:dyDescent="0.3">
      <c r="A7" s="49"/>
      <c r="C7" s="469" t="s">
        <v>77</v>
      </c>
      <c r="D7" s="469"/>
      <c r="E7" s="469"/>
      <c r="F7" s="469"/>
      <c r="G7" s="469"/>
      <c r="H7" s="469"/>
      <c r="I7" s="469"/>
      <c r="J7" s="469"/>
      <c r="K7" s="469"/>
      <c r="L7" s="469"/>
      <c r="M7" s="469"/>
      <c r="O7" s="49"/>
      <c r="Q7" s="49"/>
      <c r="S7" s="469" t="s">
        <v>77</v>
      </c>
      <c r="T7" s="469"/>
      <c r="U7" s="469"/>
      <c r="V7" s="469"/>
      <c r="W7" s="469"/>
      <c r="X7" s="469"/>
      <c r="Y7" s="469"/>
      <c r="Z7" s="469"/>
      <c r="AA7" s="469"/>
      <c r="AB7" s="469"/>
      <c r="AC7" s="469"/>
      <c r="AE7" s="49"/>
    </row>
    <row r="8" spans="1:31" ht="15.75" x14ac:dyDescent="0.25">
      <c r="A8" s="49"/>
      <c r="C8" s="10" t="s">
        <v>434</v>
      </c>
      <c r="D8" s="8"/>
      <c r="E8" s="8"/>
      <c r="F8" s="10" t="s">
        <v>114</v>
      </c>
      <c r="G8" s="8"/>
      <c r="H8" s="10"/>
      <c r="I8" s="8"/>
      <c r="J8" s="8"/>
      <c r="K8" s="8"/>
      <c r="L8" s="10"/>
      <c r="M8" s="8"/>
      <c r="O8" s="49"/>
      <c r="Q8" s="49"/>
      <c r="S8" s="10" t="s">
        <v>434</v>
      </c>
      <c r="T8" s="8"/>
      <c r="U8" s="8"/>
      <c r="V8" s="10" t="s">
        <v>114</v>
      </c>
      <c r="W8" s="8"/>
      <c r="X8" s="10"/>
      <c r="Y8" s="8"/>
      <c r="Z8" s="8"/>
      <c r="AA8" s="8"/>
      <c r="AB8" s="10"/>
      <c r="AC8" s="8"/>
      <c r="AE8" s="49"/>
    </row>
    <row r="9" spans="1:31" ht="20.25" x14ac:dyDescent="0.3">
      <c r="A9" s="4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O9" s="49"/>
      <c r="Q9" s="4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E9" s="49"/>
    </row>
    <row r="10" spans="1:31" ht="15.75" x14ac:dyDescent="0.25">
      <c r="A10" s="49"/>
      <c r="C10" s="10" t="s">
        <v>431</v>
      </c>
      <c r="D10" s="8"/>
      <c r="E10" s="8"/>
      <c r="F10" s="10" t="s">
        <v>115</v>
      </c>
      <c r="G10" s="8"/>
      <c r="H10" s="10"/>
      <c r="I10" s="8"/>
      <c r="J10" s="8"/>
      <c r="K10" s="8"/>
      <c r="L10" s="10"/>
      <c r="M10" s="8"/>
      <c r="O10" s="49"/>
      <c r="Q10" s="49"/>
      <c r="S10" s="10" t="s">
        <v>431</v>
      </c>
      <c r="T10" s="8"/>
      <c r="U10" s="8"/>
      <c r="V10" s="10" t="s">
        <v>115</v>
      </c>
      <c r="W10" s="8"/>
      <c r="X10" s="10"/>
      <c r="Y10" s="8"/>
      <c r="Z10" s="8"/>
      <c r="AA10" s="8"/>
      <c r="AB10" s="10"/>
      <c r="AC10" s="8"/>
      <c r="AE10" s="49"/>
    </row>
    <row r="11" spans="1:31" ht="15.75" thickBot="1" x14ac:dyDescent="0.3">
      <c r="A11" s="4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O11" s="49"/>
      <c r="Q11" s="49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E11" s="49"/>
    </row>
    <row r="12" spans="1:31" ht="15.75" customHeight="1" thickBot="1" x14ac:dyDescent="0.3">
      <c r="A12" s="49"/>
      <c r="C12" s="470" t="s">
        <v>78</v>
      </c>
      <c r="D12" s="12" t="s">
        <v>79</v>
      </c>
      <c r="E12" s="470" t="s">
        <v>80</v>
      </c>
      <c r="F12" s="472" t="s">
        <v>116</v>
      </c>
      <c r="G12" s="463" t="s">
        <v>81</v>
      </c>
      <c r="H12" s="464"/>
      <c r="I12" s="465"/>
      <c r="J12" s="463" t="s">
        <v>82</v>
      </c>
      <c r="K12" s="464"/>
      <c r="L12" s="465"/>
      <c r="M12" s="474" t="s">
        <v>83</v>
      </c>
      <c r="O12" s="49"/>
      <c r="Q12" s="49"/>
      <c r="S12" s="470" t="s">
        <v>78</v>
      </c>
      <c r="T12" s="12" t="s">
        <v>79</v>
      </c>
      <c r="U12" s="470" t="s">
        <v>80</v>
      </c>
      <c r="V12" s="472" t="s">
        <v>116</v>
      </c>
      <c r="W12" s="463" t="s">
        <v>81</v>
      </c>
      <c r="X12" s="464"/>
      <c r="Y12" s="465"/>
      <c r="Z12" s="463" t="s">
        <v>82</v>
      </c>
      <c r="AA12" s="464"/>
      <c r="AB12" s="465"/>
      <c r="AC12" s="474" t="s">
        <v>83</v>
      </c>
      <c r="AE12" s="49"/>
    </row>
    <row r="13" spans="1:31" ht="15.75" thickBot="1" x14ac:dyDescent="0.3">
      <c r="A13" s="49"/>
      <c r="C13" s="471"/>
      <c r="D13" s="13" t="s">
        <v>84</v>
      </c>
      <c r="E13" s="471"/>
      <c r="F13" s="473"/>
      <c r="G13" s="12" t="s">
        <v>85</v>
      </c>
      <c r="H13" s="12" t="s">
        <v>86</v>
      </c>
      <c r="I13" s="14" t="s">
        <v>87</v>
      </c>
      <c r="J13" s="12" t="s">
        <v>62</v>
      </c>
      <c r="K13" s="12" t="s">
        <v>63</v>
      </c>
      <c r="L13" s="14" t="s">
        <v>87</v>
      </c>
      <c r="M13" s="475"/>
      <c r="O13" s="49"/>
      <c r="Q13" s="49"/>
      <c r="S13" s="471"/>
      <c r="T13" s="13" t="s">
        <v>84</v>
      </c>
      <c r="U13" s="471"/>
      <c r="V13" s="473"/>
      <c r="W13" s="12" t="s">
        <v>85</v>
      </c>
      <c r="X13" s="12" t="s">
        <v>86</v>
      </c>
      <c r="Y13" s="14" t="s">
        <v>87</v>
      </c>
      <c r="Z13" s="12" t="s">
        <v>62</v>
      </c>
      <c r="AA13" s="12" t="s">
        <v>63</v>
      </c>
      <c r="AB13" s="14" t="s">
        <v>87</v>
      </c>
      <c r="AC13" s="475"/>
      <c r="AE13" s="49"/>
    </row>
    <row r="14" spans="1:31" x14ac:dyDescent="0.25">
      <c r="A14" s="49"/>
      <c r="C14" s="353">
        <v>44927</v>
      </c>
      <c r="D14" s="190"/>
      <c r="E14" s="190" t="s">
        <v>88</v>
      </c>
      <c r="F14" s="191">
        <v>7000</v>
      </c>
      <c r="G14" s="192">
        <v>10</v>
      </c>
      <c r="H14" s="193"/>
      <c r="I14" s="194">
        <f>G14-H14</f>
        <v>10</v>
      </c>
      <c r="J14" s="195">
        <f>7000</f>
        <v>7000</v>
      </c>
      <c r="K14" s="196"/>
      <c r="L14" s="197">
        <f>J14-K14</f>
        <v>7000</v>
      </c>
      <c r="M14" s="198">
        <f>L14/I14</f>
        <v>700</v>
      </c>
      <c r="O14" s="49"/>
      <c r="Q14" s="49"/>
      <c r="S14" s="189"/>
      <c r="T14" s="190"/>
      <c r="U14" s="190"/>
      <c r="V14" s="191"/>
      <c r="W14" s="192"/>
      <c r="X14" s="193"/>
      <c r="Y14" s="194"/>
      <c r="Z14" s="195"/>
      <c r="AA14" s="196"/>
      <c r="AB14" s="197"/>
      <c r="AC14" s="198"/>
      <c r="AE14" s="49"/>
    </row>
    <row r="15" spans="1:31" x14ac:dyDescent="0.25">
      <c r="A15" s="49"/>
      <c r="C15" s="354">
        <v>44929</v>
      </c>
      <c r="D15" s="205" t="s">
        <v>117</v>
      </c>
      <c r="E15" s="212" t="s">
        <v>460</v>
      </c>
      <c r="F15" s="206"/>
      <c r="G15" s="207"/>
      <c r="H15" s="18">
        <v>10</v>
      </c>
      <c r="I15" s="208">
        <f>+I14-H15</f>
        <v>0</v>
      </c>
      <c r="J15" s="209"/>
      <c r="K15" s="21">
        <f>+H15*M14</f>
        <v>7000</v>
      </c>
      <c r="L15" s="210">
        <f>+L14-K15</f>
        <v>0</v>
      </c>
      <c r="M15" s="211"/>
      <c r="O15" s="49"/>
      <c r="Q15" s="49"/>
      <c r="S15" s="204"/>
      <c r="T15" s="205"/>
      <c r="U15" s="212"/>
      <c r="V15" s="206"/>
      <c r="W15" s="207"/>
      <c r="X15" s="18"/>
      <c r="Y15" s="208"/>
      <c r="Z15" s="209"/>
      <c r="AA15" s="21"/>
      <c r="AB15" s="210"/>
      <c r="AC15" s="211"/>
      <c r="AE15" s="49"/>
    </row>
    <row r="16" spans="1:31" x14ac:dyDescent="0.25">
      <c r="A16" s="49"/>
      <c r="C16" s="15"/>
      <c r="D16" s="15"/>
      <c r="E16" s="15"/>
      <c r="F16" s="16"/>
      <c r="G16" s="17"/>
      <c r="H16" s="18"/>
      <c r="I16" s="19"/>
      <c r="J16" s="20"/>
      <c r="K16" s="21"/>
      <c r="L16" s="22"/>
      <c r="M16" s="23"/>
      <c r="O16" s="49"/>
      <c r="Q16" s="49"/>
      <c r="S16" s="15"/>
      <c r="T16" s="15"/>
      <c r="U16" s="15"/>
      <c r="V16" s="16"/>
      <c r="W16" s="17"/>
      <c r="X16" s="18"/>
      <c r="Y16" s="19"/>
      <c r="Z16" s="20"/>
      <c r="AA16" s="21"/>
      <c r="AB16" s="22"/>
      <c r="AC16" s="23"/>
      <c r="AE16" s="49"/>
    </row>
    <row r="17" spans="1:31" x14ac:dyDescent="0.25">
      <c r="A17" s="49"/>
      <c r="C17" s="15"/>
      <c r="D17" s="15"/>
      <c r="E17" s="15"/>
      <c r="F17" s="16"/>
      <c r="G17" s="17"/>
      <c r="H17" s="18"/>
      <c r="I17" s="19"/>
      <c r="J17" s="20"/>
      <c r="K17" s="21"/>
      <c r="L17" s="22"/>
      <c r="M17" s="23"/>
      <c r="O17" s="49"/>
      <c r="Q17" s="49"/>
      <c r="S17" s="15"/>
      <c r="T17" s="15"/>
      <c r="U17" s="15"/>
      <c r="V17" s="16"/>
      <c r="W17" s="17"/>
      <c r="X17" s="18"/>
      <c r="Y17" s="19"/>
      <c r="Z17" s="20"/>
      <c r="AA17" s="21"/>
      <c r="AB17" s="22"/>
      <c r="AC17" s="23"/>
      <c r="AE17" s="49"/>
    </row>
    <row r="18" spans="1:31" x14ac:dyDescent="0.25">
      <c r="A18" s="49"/>
      <c r="C18" s="15"/>
      <c r="D18" s="15"/>
      <c r="E18" s="15"/>
      <c r="F18" s="16"/>
      <c r="G18" s="17"/>
      <c r="H18" s="18"/>
      <c r="I18" s="19"/>
      <c r="J18" s="20"/>
      <c r="K18" s="21"/>
      <c r="L18" s="22"/>
      <c r="M18" s="23"/>
      <c r="O18" s="49"/>
      <c r="Q18" s="49"/>
      <c r="S18" s="15"/>
      <c r="T18" s="15"/>
      <c r="U18" s="15"/>
      <c r="V18" s="16"/>
      <c r="W18" s="17"/>
      <c r="X18" s="18"/>
      <c r="Y18" s="19"/>
      <c r="Z18" s="20"/>
      <c r="AA18" s="21"/>
      <c r="AB18" s="22"/>
      <c r="AC18" s="23"/>
      <c r="AE18" s="49"/>
    </row>
    <row r="19" spans="1:31" ht="15.75" thickBot="1" x14ac:dyDescent="0.3">
      <c r="A19" s="49"/>
      <c r="C19" s="15"/>
      <c r="D19" s="15"/>
      <c r="E19" s="15"/>
      <c r="F19" s="16"/>
      <c r="G19" s="24"/>
      <c r="H19" s="25"/>
      <c r="I19" s="26"/>
      <c r="J19" s="27"/>
      <c r="K19" s="28"/>
      <c r="L19" s="29"/>
      <c r="M19" s="30"/>
      <c r="O19" s="49"/>
      <c r="Q19" s="49"/>
      <c r="S19" s="15"/>
      <c r="T19" s="15"/>
      <c r="U19" s="15"/>
      <c r="V19" s="16"/>
      <c r="W19" s="24"/>
      <c r="X19" s="25"/>
      <c r="Y19" s="26"/>
      <c r="Z19" s="27"/>
      <c r="AA19" s="28"/>
      <c r="AB19" s="29"/>
      <c r="AC19" s="30"/>
      <c r="AE19" s="49"/>
    </row>
    <row r="20" spans="1:31" ht="15.75" thickBot="1" x14ac:dyDescent="0.3">
      <c r="A20" s="49"/>
      <c r="C20" s="455" t="s">
        <v>761</v>
      </c>
      <c r="D20" s="455"/>
      <c r="E20" s="455"/>
      <c r="F20" s="456"/>
      <c r="G20" s="31">
        <f>SUM(G14:G19)</f>
        <v>10</v>
      </c>
      <c r="H20" s="32">
        <f>SUM(H14:H19)</f>
        <v>10</v>
      </c>
      <c r="I20" s="33">
        <f>G20-H20</f>
        <v>0</v>
      </c>
      <c r="J20" s="34">
        <f>SUM(J14:J19)</f>
        <v>7000</v>
      </c>
      <c r="K20" s="35">
        <f>SUM(K14:K19)</f>
        <v>7000</v>
      </c>
      <c r="L20" s="36">
        <f>J20-K20</f>
        <v>0</v>
      </c>
      <c r="M20" s="37"/>
      <c r="O20" s="49"/>
      <c r="Q20" s="49"/>
      <c r="S20" s="455" t="s">
        <v>784</v>
      </c>
      <c r="T20" s="455"/>
      <c r="U20" s="455"/>
      <c r="V20" s="456"/>
      <c r="W20" s="31">
        <f>SUM(W14:W19)</f>
        <v>0</v>
      </c>
      <c r="X20" s="32">
        <f>SUM(X14:X19)</f>
        <v>0</v>
      </c>
      <c r="Y20" s="33">
        <f>W20-X20</f>
        <v>0</v>
      </c>
      <c r="Z20" s="34">
        <f>SUM(Z14:Z19)</f>
        <v>0</v>
      </c>
      <c r="AA20" s="35">
        <f>SUM(AA14:AA19)</f>
        <v>0</v>
      </c>
      <c r="AB20" s="36">
        <f>Z20-AA20</f>
        <v>0</v>
      </c>
      <c r="AC20" s="37"/>
      <c r="AE20" s="49"/>
    </row>
    <row r="21" spans="1:31" ht="15.75" thickTop="1" x14ac:dyDescent="0.25">
      <c r="A21" s="49"/>
      <c r="C21" s="38"/>
      <c r="D21" s="38"/>
      <c r="E21" s="38"/>
      <c r="F21" s="38"/>
      <c r="G21" s="39"/>
      <c r="H21" s="40"/>
      <c r="I21" s="41"/>
      <c r="J21" s="42"/>
      <c r="K21" s="43"/>
      <c r="L21" s="44"/>
      <c r="M21" s="45"/>
      <c r="O21" s="49"/>
      <c r="Q21" s="49"/>
      <c r="S21" s="38"/>
      <c r="T21" s="38"/>
      <c r="U21" s="38"/>
      <c r="V21" s="38"/>
      <c r="W21" s="39"/>
      <c r="X21" s="40"/>
      <c r="Y21" s="41"/>
      <c r="Z21" s="42"/>
      <c r="AA21" s="43"/>
      <c r="AB21" s="44"/>
      <c r="AC21" s="45"/>
      <c r="AE21" s="49"/>
    </row>
    <row r="22" spans="1:31" x14ac:dyDescent="0.25">
      <c r="A22" s="49"/>
      <c r="C22" s="38"/>
      <c r="D22" s="38"/>
      <c r="E22" s="38"/>
      <c r="F22" s="38"/>
      <c r="G22" s="39"/>
      <c r="H22" s="40"/>
      <c r="I22" s="38"/>
      <c r="J22" s="39"/>
      <c r="K22" s="40"/>
      <c r="L22" s="44"/>
      <c r="M22" s="45"/>
      <c r="O22" s="49"/>
      <c r="Q22" s="49"/>
      <c r="S22" s="38"/>
      <c r="T22" s="38"/>
      <c r="U22" s="38"/>
      <c r="V22" s="38"/>
      <c r="W22" s="39"/>
      <c r="X22" s="40"/>
      <c r="Y22" s="38"/>
      <c r="Z22" s="39"/>
      <c r="AA22" s="40"/>
      <c r="AB22" s="44"/>
      <c r="AC22" s="45"/>
      <c r="AE22" s="49"/>
    </row>
    <row r="23" spans="1:31" x14ac:dyDescent="0.25">
      <c r="A23" s="49"/>
      <c r="C23" s="38"/>
      <c r="D23" s="38"/>
      <c r="E23" s="38"/>
      <c r="F23" s="38"/>
      <c r="G23" s="39"/>
      <c r="H23" s="40"/>
      <c r="I23" s="38"/>
      <c r="J23" s="42"/>
      <c r="K23" s="43"/>
      <c r="L23" s="44"/>
      <c r="M23" s="45"/>
      <c r="O23" s="49"/>
      <c r="Q23" s="49"/>
      <c r="S23" s="38"/>
      <c r="T23" s="38"/>
      <c r="U23" s="38"/>
      <c r="V23" s="38"/>
      <c r="W23" s="39"/>
      <c r="X23" s="40"/>
      <c r="Y23" s="38"/>
      <c r="Z23" s="42"/>
      <c r="AA23" s="43"/>
      <c r="AB23" s="44"/>
      <c r="AC23" s="45"/>
      <c r="AE23" s="49"/>
    </row>
    <row r="24" spans="1:31" x14ac:dyDescent="0.25">
      <c r="A24" s="49"/>
      <c r="C24" s="8"/>
      <c r="D24" s="8"/>
      <c r="E24" s="8"/>
      <c r="F24" s="38"/>
      <c r="G24" s="46"/>
      <c r="H24" s="8"/>
      <c r="I24" s="38"/>
      <c r="J24" s="47"/>
      <c r="K24" s="8"/>
      <c r="L24" s="8"/>
      <c r="M24" s="8"/>
      <c r="O24" s="49"/>
      <c r="Q24" s="49"/>
      <c r="S24" s="8"/>
      <c r="T24" s="8"/>
      <c r="U24" s="8"/>
      <c r="V24" s="38"/>
      <c r="W24" s="46"/>
      <c r="X24" s="8"/>
      <c r="Y24" s="38"/>
      <c r="Z24" s="47"/>
      <c r="AA24" s="8"/>
      <c r="AB24" s="8"/>
      <c r="AC24" s="8"/>
      <c r="AE24" s="49"/>
    </row>
    <row r="25" spans="1:31" ht="15.75" thickBot="1" x14ac:dyDescent="0.3">
      <c r="A25" s="49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O25" s="49"/>
      <c r="Q25" s="4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E25" s="49"/>
    </row>
    <row r="26" spans="1:31" x14ac:dyDescent="0.25">
      <c r="A26" s="49"/>
      <c r="C26" s="457"/>
      <c r="D26" s="458"/>
      <c r="E26" s="459"/>
      <c r="F26" s="8"/>
      <c r="G26" s="457"/>
      <c r="H26" s="458"/>
      <c r="I26" s="459"/>
      <c r="J26" s="8"/>
      <c r="K26" s="457"/>
      <c r="L26" s="458"/>
      <c r="M26" s="459"/>
      <c r="O26" s="49"/>
      <c r="Q26" s="49"/>
      <c r="S26" s="457"/>
      <c r="T26" s="458"/>
      <c r="U26" s="459"/>
      <c r="V26" s="8"/>
      <c r="W26" s="457"/>
      <c r="X26" s="458"/>
      <c r="Y26" s="459"/>
      <c r="Z26" s="8"/>
      <c r="AA26" s="457"/>
      <c r="AB26" s="458"/>
      <c r="AC26" s="459"/>
      <c r="AE26" s="49"/>
    </row>
    <row r="27" spans="1:31" ht="15.75" thickBot="1" x14ac:dyDescent="0.3">
      <c r="A27" s="49"/>
      <c r="C27" s="460"/>
      <c r="D27" s="461"/>
      <c r="E27" s="462"/>
      <c r="F27" s="9"/>
      <c r="G27" s="460"/>
      <c r="H27" s="461"/>
      <c r="I27" s="462"/>
      <c r="J27" s="8"/>
      <c r="K27" s="460"/>
      <c r="L27" s="461"/>
      <c r="M27" s="462"/>
      <c r="O27" s="49"/>
      <c r="Q27" s="49"/>
      <c r="S27" s="460"/>
      <c r="T27" s="461"/>
      <c r="U27" s="462"/>
      <c r="V27" s="9"/>
      <c r="W27" s="460"/>
      <c r="X27" s="461"/>
      <c r="Y27" s="462"/>
      <c r="Z27" s="8"/>
      <c r="AA27" s="460"/>
      <c r="AB27" s="461"/>
      <c r="AC27" s="462"/>
      <c r="AE27" s="49"/>
    </row>
    <row r="28" spans="1:31" ht="15.75" thickBot="1" x14ac:dyDescent="0.3">
      <c r="A28" s="49"/>
      <c r="C28" s="463" t="s">
        <v>89</v>
      </c>
      <c r="D28" s="464"/>
      <c r="E28" s="465"/>
      <c r="F28" s="48"/>
      <c r="G28" s="463" t="s">
        <v>90</v>
      </c>
      <c r="H28" s="464"/>
      <c r="I28" s="465"/>
      <c r="J28" s="8"/>
      <c r="K28" s="463" t="s">
        <v>91</v>
      </c>
      <c r="L28" s="464"/>
      <c r="M28" s="465"/>
      <c r="O28" s="49"/>
      <c r="Q28" s="49"/>
      <c r="S28" s="463" t="s">
        <v>89</v>
      </c>
      <c r="T28" s="464"/>
      <c r="U28" s="465"/>
      <c r="V28" s="48"/>
      <c r="W28" s="463" t="s">
        <v>90</v>
      </c>
      <c r="X28" s="464"/>
      <c r="Y28" s="465"/>
      <c r="Z28" s="8"/>
      <c r="AA28" s="463" t="s">
        <v>91</v>
      </c>
      <c r="AB28" s="464"/>
      <c r="AC28" s="465"/>
      <c r="AE28" s="49"/>
    </row>
    <row r="29" spans="1:31" x14ac:dyDescent="0.25">
      <c r="A29" s="199"/>
      <c r="B29" s="199"/>
      <c r="C29" s="200"/>
      <c r="D29" s="200"/>
      <c r="E29" s="200"/>
      <c r="F29" s="200"/>
      <c r="G29" s="200"/>
      <c r="H29" s="200"/>
      <c r="I29" s="200"/>
      <c r="J29" s="201"/>
      <c r="K29" s="200"/>
      <c r="L29" s="200"/>
      <c r="M29" s="200"/>
      <c r="N29" s="199"/>
      <c r="O29" s="49"/>
      <c r="Q29" s="199"/>
      <c r="R29" s="199"/>
      <c r="S29" s="200"/>
      <c r="T29" s="200"/>
      <c r="U29" s="200"/>
      <c r="V29" s="200"/>
      <c r="W29" s="200"/>
      <c r="X29" s="200"/>
      <c r="Y29" s="200"/>
      <c r="Z29" s="201"/>
      <c r="AA29" s="200"/>
      <c r="AB29" s="200"/>
      <c r="AC29" s="200"/>
      <c r="AD29" s="199"/>
      <c r="AE29" s="49"/>
    </row>
    <row r="30" spans="1:31" x14ac:dyDescent="0.25">
      <c r="C30" s="48"/>
      <c r="D30" s="48"/>
      <c r="E30" s="48"/>
      <c r="F30" s="48"/>
      <c r="G30" s="48"/>
      <c r="H30" s="48"/>
      <c r="I30" s="48"/>
      <c r="J30" s="8"/>
      <c r="K30" s="48"/>
      <c r="L30" s="48"/>
      <c r="M30" s="48"/>
      <c r="S30" s="48"/>
      <c r="T30" s="48"/>
      <c r="U30" s="48"/>
      <c r="V30" s="48"/>
      <c r="W30" s="48"/>
      <c r="X30" s="48"/>
      <c r="Y30" s="48"/>
      <c r="Z30" s="8"/>
      <c r="AA30" s="48"/>
      <c r="AB30" s="48"/>
      <c r="AC30" s="48"/>
    </row>
    <row r="31" spans="1:31" x14ac:dyDescent="0.25">
      <c r="A31" s="199"/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</row>
    <row r="32" spans="1:31" ht="23.25" x14ac:dyDescent="0.35">
      <c r="A32" s="49"/>
      <c r="C32" s="7" t="s">
        <v>572</v>
      </c>
      <c r="D32" s="8"/>
      <c r="E32" s="8"/>
      <c r="F32" s="8"/>
      <c r="G32" s="8"/>
      <c r="H32" s="8"/>
      <c r="I32" s="8"/>
      <c r="J32" s="8"/>
      <c r="K32" s="8"/>
      <c r="L32" s="8"/>
      <c r="M32" s="8"/>
      <c r="O32" s="49"/>
      <c r="Q32" s="49"/>
      <c r="S32" s="7" t="s">
        <v>572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E32" s="49"/>
    </row>
    <row r="33" spans="1:31" x14ac:dyDescent="0.25">
      <c r="A33" s="49"/>
      <c r="C33" s="8"/>
      <c r="D33" s="9" t="s">
        <v>76</v>
      </c>
      <c r="E33" s="8"/>
      <c r="F33" s="8"/>
      <c r="G33" s="8"/>
      <c r="H33" s="8"/>
      <c r="I33" s="8"/>
      <c r="J33" s="8"/>
      <c r="K33" s="8"/>
      <c r="L33" s="8"/>
      <c r="M33" s="8"/>
      <c r="O33" s="49"/>
      <c r="Q33" s="49"/>
      <c r="S33" s="8"/>
      <c r="T33" s="9" t="s">
        <v>76</v>
      </c>
      <c r="U33" s="8"/>
      <c r="V33" s="8"/>
      <c r="W33" s="8"/>
      <c r="X33" s="8"/>
      <c r="Y33" s="8"/>
      <c r="Z33" s="8"/>
      <c r="AA33" s="8"/>
      <c r="AB33" s="8"/>
      <c r="AC33" s="8"/>
      <c r="AE33" s="49"/>
    </row>
    <row r="34" spans="1:31" ht="20.25" x14ac:dyDescent="0.3">
      <c r="A34" s="49"/>
      <c r="C34" s="469" t="s">
        <v>77</v>
      </c>
      <c r="D34" s="469"/>
      <c r="E34" s="469"/>
      <c r="F34" s="469"/>
      <c r="G34" s="469"/>
      <c r="H34" s="469"/>
      <c r="I34" s="469"/>
      <c r="J34" s="469"/>
      <c r="K34" s="469"/>
      <c r="L34" s="469"/>
      <c r="M34" s="469"/>
      <c r="O34" s="49"/>
      <c r="Q34" s="49"/>
      <c r="S34" s="469" t="s">
        <v>77</v>
      </c>
      <c r="T34" s="469"/>
      <c r="U34" s="469"/>
      <c r="V34" s="469"/>
      <c r="W34" s="469"/>
      <c r="X34" s="469"/>
      <c r="Y34" s="469"/>
      <c r="Z34" s="469"/>
      <c r="AA34" s="469"/>
      <c r="AB34" s="469"/>
      <c r="AC34" s="469"/>
      <c r="AE34" s="49"/>
    </row>
    <row r="35" spans="1:31" ht="15.75" x14ac:dyDescent="0.25">
      <c r="A35" s="49"/>
      <c r="C35" s="10" t="s">
        <v>435</v>
      </c>
      <c r="D35" s="8"/>
      <c r="E35" s="8"/>
      <c r="F35" s="10" t="s">
        <v>118</v>
      </c>
      <c r="G35" s="8"/>
      <c r="H35" s="10"/>
      <c r="I35" s="8"/>
      <c r="J35" s="8"/>
      <c r="K35" s="8"/>
      <c r="L35" s="10"/>
      <c r="M35" s="8"/>
      <c r="O35" s="49"/>
      <c r="Q35" s="49"/>
      <c r="S35" s="10" t="s">
        <v>435</v>
      </c>
      <c r="T35" s="8"/>
      <c r="U35" s="8"/>
      <c r="V35" s="10" t="s">
        <v>118</v>
      </c>
      <c r="W35" s="8"/>
      <c r="X35" s="10"/>
      <c r="Y35" s="8"/>
      <c r="Z35" s="8"/>
      <c r="AA35" s="8"/>
      <c r="AB35" s="10"/>
      <c r="AC35" s="8"/>
      <c r="AE35" s="49"/>
    </row>
    <row r="36" spans="1:31" ht="20.25" x14ac:dyDescent="0.3">
      <c r="A36" s="49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O36" s="49"/>
      <c r="Q36" s="4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E36" s="49"/>
    </row>
    <row r="37" spans="1:31" ht="15.75" x14ac:dyDescent="0.25">
      <c r="A37" s="49"/>
      <c r="C37" s="10" t="s">
        <v>432</v>
      </c>
      <c r="D37" s="8"/>
      <c r="E37" s="8"/>
      <c r="F37" s="10" t="s">
        <v>119</v>
      </c>
      <c r="G37" s="8"/>
      <c r="H37" s="10"/>
      <c r="I37" s="8"/>
      <c r="J37" s="8"/>
      <c r="K37" s="8"/>
      <c r="L37" s="10"/>
      <c r="M37" s="8"/>
      <c r="O37" s="49"/>
      <c r="Q37" s="49"/>
      <c r="S37" s="10" t="s">
        <v>432</v>
      </c>
      <c r="T37" s="8"/>
      <c r="U37" s="8"/>
      <c r="V37" s="10" t="s">
        <v>119</v>
      </c>
      <c r="W37" s="8"/>
      <c r="X37" s="10"/>
      <c r="Y37" s="8"/>
      <c r="Z37" s="8"/>
      <c r="AA37" s="8"/>
      <c r="AB37" s="10"/>
      <c r="AC37" s="8"/>
      <c r="AE37" s="49"/>
    </row>
    <row r="38" spans="1:31" ht="15.75" thickBot="1" x14ac:dyDescent="0.3">
      <c r="A38" s="4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O38" s="49"/>
      <c r="Q38" s="49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E38" s="49"/>
    </row>
    <row r="39" spans="1:31" ht="15.75" customHeight="1" thickBot="1" x14ac:dyDescent="0.3">
      <c r="A39" s="49"/>
      <c r="C39" s="470" t="s">
        <v>78</v>
      </c>
      <c r="D39" s="12" t="s">
        <v>79</v>
      </c>
      <c r="E39" s="470" t="s">
        <v>80</v>
      </c>
      <c r="F39" s="472" t="s">
        <v>116</v>
      </c>
      <c r="G39" s="463" t="s">
        <v>81</v>
      </c>
      <c r="H39" s="464"/>
      <c r="I39" s="465"/>
      <c r="J39" s="463" t="s">
        <v>82</v>
      </c>
      <c r="K39" s="464"/>
      <c r="L39" s="465"/>
      <c r="M39" s="474" t="s">
        <v>83</v>
      </c>
      <c r="O39" s="49"/>
      <c r="Q39" s="49"/>
      <c r="S39" s="470" t="s">
        <v>78</v>
      </c>
      <c r="T39" s="12" t="s">
        <v>79</v>
      </c>
      <c r="U39" s="470" t="s">
        <v>80</v>
      </c>
      <c r="V39" s="472" t="s">
        <v>116</v>
      </c>
      <c r="W39" s="463" t="s">
        <v>81</v>
      </c>
      <c r="X39" s="464"/>
      <c r="Y39" s="465"/>
      <c r="Z39" s="463" t="s">
        <v>82</v>
      </c>
      <c r="AA39" s="464"/>
      <c r="AB39" s="465"/>
      <c r="AC39" s="474" t="s">
        <v>83</v>
      </c>
      <c r="AE39" s="49"/>
    </row>
    <row r="40" spans="1:31" ht="15.75" thickBot="1" x14ac:dyDescent="0.3">
      <c r="A40" s="49"/>
      <c r="C40" s="471"/>
      <c r="D40" s="13" t="s">
        <v>84</v>
      </c>
      <c r="E40" s="471"/>
      <c r="F40" s="473"/>
      <c r="G40" s="12" t="s">
        <v>85</v>
      </c>
      <c r="H40" s="12" t="s">
        <v>86</v>
      </c>
      <c r="I40" s="14" t="s">
        <v>87</v>
      </c>
      <c r="J40" s="12" t="s">
        <v>62</v>
      </c>
      <c r="K40" s="12" t="s">
        <v>63</v>
      </c>
      <c r="L40" s="14" t="s">
        <v>87</v>
      </c>
      <c r="M40" s="475"/>
      <c r="O40" s="49"/>
      <c r="Q40" s="49"/>
      <c r="S40" s="471"/>
      <c r="T40" s="13" t="s">
        <v>84</v>
      </c>
      <c r="U40" s="471"/>
      <c r="V40" s="473"/>
      <c r="W40" s="12" t="s">
        <v>85</v>
      </c>
      <c r="X40" s="12" t="s">
        <v>86</v>
      </c>
      <c r="Y40" s="14" t="s">
        <v>87</v>
      </c>
      <c r="Z40" s="12" t="s">
        <v>62</v>
      </c>
      <c r="AA40" s="12" t="s">
        <v>63</v>
      </c>
      <c r="AB40" s="14" t="s">
        <v>87</v>
      </c>
      <c r="AC40" s="475"/>
      <c r="AE40" s="49"/>
    </row>
    <row r="41" spans="1:31" x14ac:dyDescent="0.25">
      <c r="A41" s="49"/>
      <c r="C41" s="353">
        <v>44927</v>
      </c>
      <c r="D41" s="190"/>
      <c r="E41" s="190" t="s">
        <v>88</v>
      </c>
      <c r="F41" s="191">
        <v>7200</v>
      </c>
      <c r="G41" s="192">
        <v>9</v>
      </c>
      <c r="H41" s="193"/>
      <c r="I41" s="194">
        <f>G41-H41</f>
        <v>9</v>
      </c>
      <c r="J41" s="195">
        <v>7200</v>
      </c>
      <c r="K41" s="196"/>
      <c r="L41" s="197">
        <f>J41-K41</f>
        <v>7200</v>
      </c>
      <c r="M41" s="198">
        <f>L41/I41</f>
        <v>800</v>
      </c>
      <c r="O41" s="49"/>
      <c r="Q41" s="49"/>
      <c r="S41" s="189"/>
      <c r="T41" s="190"/>
      <c r="U41" s="190"/>
      <c r="V41" s="191"/>
      <c r="W41" s="192"/>
      <c r="X41" s="193"/>
      <c r="Y41" s="194"/>
      <c r="Z41" s="195"/>
      <c r="AA41" s="196"/>
      <c r="AB41" s="197"/>
      <c r="AC41" s="198"/>
      <c r="AE41" s="49"/>
    </row>
    <row r="42" spans="1:31" x14ac:dyDescent="0.25">
      <c r="A42" s="49"/>
      <c r="C42" s="354">
        <v>44929</v>
      </c>
      <c r="D42" s="205" t="s">
        <v>117</v>
      </c>
      <c r="E42" s="212" t="s">
        <v>460</v>
      </c>
      <c r="F42" s="206"/>
      <c r="G42" s="207"/>
      <c r="H42" s="18">
        <v>9</v>
      </c>
      <c r="I42" s="208">
        <f>+I41-H42</f>
        <v>0</v>
      </c>
      <c r="J42" s="209"/>
      <c r="K42" s="21">
        <f>+H42*M41</f>
        <v>7200</v>
      </c>
      <c r="L42" s="210">
        <f>+L41-K42</f>
        <v>0</v>
      </c>
      <c r="M42" s="211"/>
      <c r="O42" s="49"/>
      <c r="Q42" s="49"/>
      <c r="S42" s="204"/>
      <c r="T42" s="205"/>
      <c r="U42" s="212"/>
      <c r="V42" s="206"/>
      <c r="W42" s="207"/>
      <c r="X42" s="18"/>
      <c r="Y42" s="208"/>
      <c r="Z42" s="209"/>
      <c r="AA42" s="21"/>
      <c r="AB42" s="210"/>
      <c r="AC42" s="211"/>
      <c r="AE42" s="49"/>
    </row>
    <row r="43" spans="1:31" x14ac:dyDescent="0.25">
      <c r="A43" s="49"/>
      <c r="C43" s="15"/>
      <c r="D43" s="15"/>
      <c r="E43" s="15"/>
      <c r="F43" s="16"/>
      <c r="G43" s="17"/>
      <c r="H43" s="18"/>
      <c r="I43" s="19">
        <f t="shared" ref="I43:I45" si="0">IF(H43&gt;0,I42-H43,I42+G43)</f>
        <v>0</v>
      </c>
      <c r="J43" s="20"/>
      <c r="K43" s="21"/>
      <c r="L43" s="22">
        <f t="shared" ref="L43:L44" si="1">+L42-K43</f>
        <v>0</v>
      </c>
      <c r="M43" s="67"/>
      <c r="O43" s="49"/>
      <c r="Q43" s="49"/>
      <c r="S43" s="15"/>
      <c r="T43" s="15"/>
      <c r="U43" s="15"/>
      <c r="V43" s="16"/>
      <c r="W43" s="17"/>
      <c r="X43" s="18"/>
      <c r="Y43" s="19">
        <f t="shared" ref="Y43:Y45" si="2">IF(X43&gt;0,Y42-X43,Y42+W43)</f>
        <v>0</v>
      </c>
      <c r="Z43" s="20"/>
      <c r="AA43" s="21"/>
      <c r="AB43" s="22">
        <f t="shared" ref="AB43:AB44" si="3">+AB42-AA43</f>
        <v>0</v>
      </c>
      <c r="AC43" s="67"/>
      <c r="AE43" s="49"/>
    </row>
    <row r="44" spans="1:31" x14ac:dyDescent="0.25">
      <c r="A44" s="49"/>
      <c r="C44" s="15"/>
      <c r="D44" s="15"/>
      <c r="E44" s="15"/>
      <c r="F44" s="16"/>
      <c r="G44" s="17"/>
      <c r="H44" s="18"/>
      <c r="I44" s="19">
        <f t="shared" si="0"/>
        <v>0</v>
      </c>
      <c r="J44" s="20"/>
      <c r="K44" s="21"/>
      <c r="L44" s="22">
        <f t="shared" si="1"/>
        <v>0</v>
      </c>
      <c r="M44" s="67"/>
      <c r="O44" s="49"/>
      <c r="Q44" s="49"/>
      <c r="S44" s="15"/>
      <c r="T44" s="15"/>
      <c r="U44" s="15"/>
      <c r="V44" s="16"/>
      <c r="W44" s="17"/>
      <c r="X44" s="18"/>
      <c r="Y44" s="19">
        <f t="shared" si="2"/>
        <v>0</v>
      </c>
      <c r="Z44" s="20"/>
      <c r="AA44" s="21"/>
      <c r="AB44" s="22">
        <f t="shared" si="3"/>
        <v>0</v>
      </c>
      <c r="AC44" s="67"/>
      <c r="AE44" s="49"/>
    </row>
    <row r="45" spans="1:31" x14ac:dyDescent="0.25">
      <c r="A45" s="49"/>
      <c r="C45" s="15"/>
      <c r="D45" s="15"/>
      <c r="E45" s="15"/>
      <c r="F45" s="16"/>
      <c r="G45" s="17"/>
      <c r="H45" s="18"/>
      <c r="I45" s="19">
        <f t="shared" si="0"/>
        <v>0</v>
      </c>
      <c r="J45" s="20"/>
      <c r="K45" s="21"/>
      <c r="L45" s="22"/>
      <c r="M45" s="67"/>
      <c r="O45" s="49"/>
      <c r="Q45" s="49"/>
      <c r="S45" s="15"/>
      <c r="T45" s="15"/>
      <c r="U45" s="15"/>
      <c r="V45" s="16"/>
      <c r="W45" s="17"/>
      <c r="X45" s="18"/>
      <c r="Y45" s="19">
        <f t="shared" si="2"/>
        <v>0</v>
      </c>
      <c r="Z45" s="20"/>
      <c r="AA45" s="21"/>
      <c r="AB45" s="22"/>
      <c r="AC45" s="67"/>
      <c r="AE45" s="49"/>
    </row>
    <row r="46" spans="1:31" ht="15.75" thickBot="1" x14ac:dyDescent="0.3">
      <c r="A46" s="49"/>
      <c r="C46" s="15"/>
      <c r="D46" s="15"/>
      <c r="E46" s="15"/>
      <c r="F46" s="16"/>
      <c r="G46" s="24"/>
      <c r="H46" s="25"/>
      <c r="I46" s="26"/>
      <c r="J46" s="27"/>
      <c r="K46" s="28"/>
      <c r="L46" s="29"/>
      <c r="M46" s="68"/>
      <c r="O46" s="49"/>
      <c r="Q46" s="49"/>
      <c r="S46" s="15"/>
      <c r="T46" s="15"/>
      <c r="U46" s="15"/>
      <c r="V46" s="16"/>
      <c r="W46" s="24"/>
      <c r="X46" s="25"/>
      <c r="Y46" s="26"/>
      <c r="Z46" s="27"/>
      <c r="AA46" s="28"/>
      <c r="AB46" s="29"/>
      <c r="AC46" s="68"/>
      <c r="AE46" s="49"/>
    </row>
    <row r="47" spans="1:31" ht="15.75" thickBot="1" x14ac:dyDescent="0.3">
      <c r="A47" s="49"/>
      <c r="C47" s="455" t="s">
        <v>761</v>
      </c>
      <c r="D47" s="455"/>
      <c r="E47" s="455"/>
      <c r="F47" s="456"/>
      <c r="G47" s="31">
        <f>SUM(G41:G46)</f>
        <v>9</v>
      </c>
      <c r="H47" s="32">
        <f>SUM(H41:H46)</f>
        <v>9</v>
      </c>
      <c r="I47" s="33">
        <f>G47-H47</f>
        <v>0</v>
      </c>
      <c r="J47" s="34">
        <f>SUM(J41:J46)</f>
        <v>7200</v>
      </c>
      <c r="K47" s="35">
        <f>SUM(K41:K46)</f>
        <v>7200</v>
      </c>
      <c r="L47" s="36">
        <f>J47-K47</f>
        <v>0</v>
      </c>
      <c r="M47" s="37">
        <v>0</v>
      </c>
      <c r="O47" s="49"/>
      <c r="Q47" s="49"/>
      <c r="S47" s="455" t="s">
        <v>784</v>
      </c>
      <c r="T47" s="455"/>
      <c r="U47" s="455"/>
      <c r="V47" s="456"/>
      <c r="W47" s="31">
        <f>SUM(W41:W46)</f>
        <v>0</v>
      </c>
      <c r="X47" s="32">
        <f>SUM(X41:X46)</f>
        <v>0</v>
      </c>
      <c r="Y47" s="33">
        <f>W47-X47</f>
        <v>0</v>
      </c>
      <c r="Z47" s="34">
        <f>SUM(Z41:Z46)</f>
        <v>0</v>
      </c>
      <c r="AA47" s="35">
        <f>SUM(AA41:AA46)</f>
        <v>0</v>
      </c>
      <c r="AB47" s="36">
        <f>Z47-AA47</f>
        <v>0</v>
      </c>
      <c r="AC47" s="37">
        <v>0</v>
      </c>
      <c r="AE47" s="49"/>
    </row>
    <row r="48" spans="1:31" ht="15.75" thickTop="1" x14ac:dyDescent="0.25">
      <c r="A48" s="49"/>
      <c r="C48" s="38"/>
      <c r="D48" s="38"/>
      <c r="E48" s="38"/>
      <c r="F48" s="38"/>
      <c r="G48" s="39"/>
      <c r="H48" s="40"/>
      <c r="I48" s="41"/>
      <c r="J48" s="42"/>
      <c r="K48" s="43"/>
      <c r="L48" s="44"/>
      <c r="M48" s="45"/>
      <c r="O48" s="49"/>
      <c r="Q48" s="49"/>
      <c r="S48" s="38"/>
      <c r="T48" s="38"/>
      <c r="U48" s="38"/>
      <c r="V48" s="38"/>
      <c r="W48" s="39"/>
      <c r="X48" s="40"/>
      <c r="Y48" s="41"/>
      <c r="Z48" s="42"/>
      <c r="AA48" s="43"/>
      <c r="AB48" s="44"/>
      <c r="AC48" s="45"/>
      <c r="AE48" s="49"/>
    </row>
    <row r="49" spans="1:31" x14ac:dyDescent="0.25">
      <c r="A49" s="49"/>
      <c r="C49" s="38"/>
      <c r="D49" s="38"/>
      <c r="E49" s="38"/>
      <c r="F49" s="38"/>
      <c r="G49" s="39"/>
      <c r="H49" s="40"/>
      <c r="I49" s="38"/>
      <c r="J49" s="39"/>
      <c r="K49" s="40"/>
      <c r="L49" s="44"/>
      <c r="M49" s="45"/>
      <c r="O49" s="49"/>
      <c r="Q49" s="49"/>
      <c r="S49" s="38"/>
      <c r="T49" s="38"/>
      <c r="U49" s="38"/>
      <c r="V49" s="38"/>
      <c r="W49" s="39"/>
      <c r="X49" s="40"/>
      <c r="Y49" s="38"/>
      <c r="Z49" s="39"/>
      <c r="AA49" s="40"/>
      <c r="AB49" s="44"/>
      <c r="AC49" s="45"/>
      <c r="AE49" s="49"/>
    </row>
    <row r="50" spans="1:31" x14ac:dyDescent="0.25">
      <c r="A50" s="49"/>
      <c r="C50" s="38"/>
      <c r="D50" s="38"/>
      <c r="E50" s="38"/>
      <c r="F50" s="38"/>
      <c r="G50" s="39"/>
      <c r="H50" s="40"/>
      <c r="I50" s="38"/>
      <c r="J50" s="42"/>
      <c r="K50" s="43"/>
      <c r="L50" s="44"/>
      <c r="M50" s="45"/>
      <c r="O50" s="49"/>
      <c r="Q50" s="49"/>
      <c r="S50" s="38"/>
      <c r="T50" s="38"/>
      <c r="U50" s="38"/>
      <c r="V50" s="38"/>
      <c r="W50" s="39"/>
      <c r="X50" s="40"/>
      <c r="Y50" s="38"/>
      <c r="Z50" s="42"/>
      <c r="AA50" s="43"/>
      <c r="AB50" s="44"/>
      <c r="AC50" s="45"/>
      <c r="AE50" s="49"/>
    </row>
    <row r="51" spans="1:31" x14ac:dyDescent="0.25">
      <c r="A51" s="49"/>
      <c r="C51" s="8"/>
      <c r="D51" s="8"/>
      <c r="E51" s="8"/>
      <c r="F51" s="38"/>
      <c r="G51" s="46"/>
      <c r="H51" s="8"/>
      <c r="I51" s="38"/>
      <c r="J51" s="47"/>
      <c r="K51" s="8"/>
      <c r="L51" s="8"/>
      <c r="M51" s="8"/>
      <c r="O51" s="49"/>
      <c r="Q51" s="49"/>
      <c r="S51" s="8"/>
      <c r="T51" s="8"/>
      <c r="U51" s="8"/>
      <c r="V51" s="38"/>
      <c r="W51" s="46"/>
      <c r="X51" s="8"/>
      <c r="Y51" s="38"/>
      <c r="Z51" s="47"/>
      <c r="AA51" s="8"/>
      <c r="AB51" s="8"/>
      <c r="AC51" s="8"/>
      <c r="AE51" s="49"/>
    </row>
    <row r="52" spans="1:31" ht="15.75" thickBot="1" x14ac:dyDescent="0.3">
      <c r="A52" s="4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O52" s="49"/>
      <c r="Q52" s="4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E52" s="49"/>
    </row>
    <row r="53" spans="1:31" x14ac:dyDescent="0.25">
      <c r="A53" s="49"/>
      <c r="C53" s="457"/>
      <c r="D53" s="458"/>
      <c r="E53" s="459"/>
      <c r="F53" s="8"/>
      <c r="G53" s="457"/>
      <c r="H53" s="458"/>
      <c r="I53" s="459"/>
      <c r="J53" s="8"/>
      <c r="K53" s="457"/>
      <c r="L53" s="458"/>
      <c r="M53" s="459"/>
      <c r="O53" s="49"/>
      <c r="Q53" s="49"/>
      <c r="S53" s="457"/>
      <c r="T53" s="458"/>
      <c r="U53" s="459"/>
      <c r="V53" s="8"/>
      <c r="W53" s="457"/>
      <c r="X53" s="458"/>
      <c r="Y53" s="459"/>
      <c r="Z53" s="8"/>
      <c r="AA53" s="457"/>
      <c r="AB53" s="458"/>
      <c r="AC53" s="459"/>
      <c r="AE53" s="49"/>
    </row>
    <row r="54" spans="1:31" ht="15.75" thickBot="1" x14ac:dyDescent="0.3">
      <c r="A54" s="49"/>
      <c r="C54" s="460"/>
      <c r="D54" s="461"/>
      <c r="E54" s="462"/>
      <c r="F54" s="9"/>
      <c r="G54" s="460"/>
      <c r="H54" s="461"/>
      <c r="I54" s="462"/>
      <c r="J54" s="8"/>
      <c r="K54" s="460"/>
      <c r="L54" s="461"/>
      <c r="M54" s="462"/>
      <c r="O54" s="49"/>
      <c r="Q54" s="49"/>
      <c r="S54" s="460"/>
      <c r="T54" s="461"/>
      <c r="U54" s="462"/>
      <c r="V54" s="9"/>
      <c r="W54" s="460"/>
      <c r="X54" s="461"/>
      <c r="Y54" s="462"/>
      <c r="Z54" s="8"/>
      <c r="AA54" s="460"/>
      <c r="AB54" s="461"/>
      <c r="AC54" s="462"/>
      <c r="AE54" s="49"/>
    </row>
    <row r="55" spans="1:31" ht="15.75" thickBot="1" x14ac:dyDescent="0.3">
      <c r="A55" s="49"/>
      <c r="C55" s="463" t="s">
        <v>89</v>
      </c>
      <c r="D55" s="464"/>
      <c r="E55" s="465"/>
      <c r="F55" s="48"/>
      <c r="G55" s="463" t="s">
        <v>90</v>
      </c>
      <c r="H55" s="464"/>
      <c r="I55" s="465"/>
      <c r="J55" s="8"/>
      <c r="K55" s="463" t="s">
        <v>91</v>
      </c>
      <c r="L55" s="464"/>
      <c r="M55" s="465"/>
      <c r="O55" s="49"/>
      <c r="Q55" s="49"/>
      <c r="S55" s="463" t="s">
        <v>89</v>
      </c>
      <c r="T55" s="464"/>
      <c r="U55" s="465"/>
      <c r="V55" s="48"/>
      <c r="W55" s="463" t="s">
        <v>90</v>
      </c>
      <c r="X55" s="464"/>
      <c r="Y55" s="465"/>
      <c r="Z55" s="8"/>
      <c r="AA55" s="463" t="s">
        <v>91</v>
      </c>
      <c r="AB55" s="464"/>
      <c r="AC55" s="465"/>
      <c r="AE55" s="49"/>
    </row>
    <row r="56" spans="1:31" ht="13.5" customHeight="1" x14ac:dyDescent="0.25">
      <c r="A56" s="199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4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49"/>
    </row>
    <row r="57" spans="1:31" ht="13.5" customHeight="1" x14ac:dyDescent="0.25"/>
    <row r="58" spans="1:31" ht="27" customHeight="1" x14ac:dyDescent="0.3">
      <c r="A58" s="466" t="s">
        <v>448</v>
      </c>
      <c r="B58" s="466"/>
      <c r="C58" s="466"/>
      <c r="D58" s="466"/>
      <c r="E58" s="466"/>
      <c r="F58" s="466"/>
      <c r="G58" s="466"/>
      <c r="H58" s="466"/>
      <c r="I58" s="466"/>
      <c r="J58" s="466"/>
      <c r="K58" s="466"/>
      <c r="L58" s="466"/>
      <c r="M58" s="466"/>
      <c r="N58" s="466"/>
      <c r="O58" s="466"/>
      <c r="Q58" s="466" t="s">
        <v>448</v>
      </c>
      <c r="R58" s="466"/>
      <c r="S58" s="466"/>
      <c r="T58" s="466"/>
      <c r="U58" s="466"/>
      <c r="V58" s="466"/>
      <c r="W58" s="466"/>
      <c r="X58" s="466"/>
      <c r="Y58" s="466"/>
      <c r="Z58" s="466"/>
      <c r="AA58" s="466"/>
      <c r="AB58" s="466"/>
      <c r="AC58" s="466"/>
      <c r="AD58" s="466"/>
      <c r="AE58" s="466"/>
    </row>
    <row r="59" spans="1:31" ht="27.75" x14ac:dyDescent="0.25">
      <c r="C59" s="467"/>
      <c r="D59" s="467"/>
      <c r="E59" s="467"/>
      <c r="F59" s="467"/>
      <c r="G59" s="467"/>
      <c r="H59" s="467"/>
      <c r="I59" s="467"/>
      <c r="J59" s="467"/>
      <c r="K59" s="467"/>
      <c r="L59" s="467"/>
      <c r="M59" s="467"/>
      <c r="S59" s="467"/>
      <c r="T59" s="467"/>
      <c r="U59" s="467"/>
      <c r="V59" s="467"/>
      <c r="W59" s="467"/>
      <c r="X59" s="467"/>
      <c r="Y59" s="467"/>
      <c r="Z59" s="467"/>
      <c r="AA59" s="467"/>
      <c r="AB59" s="467"/>
      <c r="AC59" s="467"/>
    </row>
    <row r="60" spans="1:31" ht="13.5" customHeight="1" x14ac:dyDescent="0.25">
      <c r="A60" s="199"/>
      <c r="B60" s="199"/>
      <c r="C60" s="468"/>
      <c r="D60" s="468"/>
      <c r="E60" s="468"/>
      <c r="F60" s="468"/>
      <c r="G60" s="468"/>
      <c r="H60" s="468"/>
      <c r="I60" s="468"/>
      <c r="J60" s="468"/>
      <c r="K60" s="468"/>
      <c r="L60" s="468"/>
      <c r="M60" s="468"/>
      <c r="N60" s="199"/>
      <c r="O60" s="199"/>
      <c r="Q60" s="199"/>
      <c r="R60" s="199"/>
      <c r="S60" s="468"/>
      <c r="T60" s="468"/>
      <c r="U60" s="468"/>
      <c r="V60" s="468"/>
      <c r="W60" s="468"/>
      <c r="X60" s="468"/>
      <c r="Y60" s="468"/>
      <c r="Z60" s="468"/>
      <c r="AA60" s="468"/>
      <c r="AB60" s="468"/>
      <c r="AC60" s="468"/>
      <c r="AD60" s="199"/>
      <c r="AE60" s="199"/>
    </row>
    <row r="61" spans="1:31" ht="23.25" x14ac:dyDescent="0.35">
      <c r="A61" s="49"/>
      <c r="C61" s="7" t="s">
        <v>572</v>
      </c>
      <c r="D61" s="8"/>
      <c r="E61" s="8"/>
      <c r="F61" s="8"/>
      <c r="G61" s="8"/>
      <c r="H61" s="8"/>
      <c r="I61" s="8"/>
      <c r="J61" s="8"/>
      <c r="K61" s="8"/>
      <c r="L61" s="8"/>
      <c r="M61" s="8"/>
      <c r="O61" s="49"/>
      <c r="Q61" s="49"/>
      <c r="S61" s="7" t="s">
        <v>572</v>
      </c>
      <c r="T61" s="8"/>
      <c r="U61" s="8"/>
      <c r="V61" s="8"/>
      <c r="W61" s="8"/>
      <c r="X61" s="8"/>
      <c r="Y61" s="8"/>
      <c r="Z61" s="8"/>
      <c r="AA61" s="8"/>
      <c r="AB61" s="8"/>
      <c r="AC61" s="8"/>
      <c r="AE61" s="49"/>
    </row>
    <row r="62" spans="1:31" x14ac:dyDescent="0.25">
      <c r="A62" s="49"/>
      <c r="C62" s="8"/>
      <c r="D62" s="9" t="s">
        <v>76</v>
      </c>
      <c r="E62" s="8"/>
      <c r="F62" s="8"/>
      <c r="G62" s="8"/>
      <c r="H62" s="8"/>
      <c r="I62" s="8"/>
      <c r="J62" s="8"/>
      <c r="K62" s="8"/>
      <c r="L62" s="8"/>
      <c r="M62" s="8"/>
      <c r="O62" s="49"/>
      <c r="Q62" s="49"/>
      <c r="S62" s="8"/>
      <c r="T62" s="9" t="s">
        <v>76</v>
      </c>
      <c r="U62" s="8"/>
      <c r="V62" s="8"/>
      <c r="W62" s="8"/>
      <c r="X62" s="8"/>
      <c r="Y62" s="8"/>
      <c r="Z62" s="8"/>
      <c r="AA62" s="8"/>
      <c r="AB62" s="8"/>
      <c r="AC62" s="8"/>
      <c r="AE62" s="49"/>
    </row>
    <row r="63" spans="1:31" ht="20.25" x14ac:dyDescent="0.3">
      <c r="A63" s="49"/>
      <c r="C63" s="469" t="s">
        <v>77</v>
      </c>
      <c r="D63" s="469"/>
      <c r="E63" s="469"/>
      <c r="F63" s="469"/>
      <c r="G63" s="469"/>
      <c r="H63" s="469"/>
      <c r="I63" s="469"/>
      <c r="J63" s="469"/>
      <c r="K63" s="469"/>
      <c r="L63" s="469"/>
      <c r="M63" s="469"/>
      <c r="O63" s="49"/>
      <c r="Q63" s="49"/>
      <c r="S63" s="469" t="s">
        <v>77</v>
      </c>
      <c r="T63" s="469"/>
      <c r="U63" s="469"/>
      <c r="V63" s="469"/>
      <c r="W63" s="469"/>
      <c r="X63" s="469"/>
      <c r="Y63" s="469"/>
      <c r="Z63" s="469"/>
      <c r="AA63" s="469"/>
      <c r="AB63" s="469"/>
      <c r="AC63" s="469"/>
      <c r="AE63" s="49"/>
    </row>
    <row r="64" spans="1:31" ht="15.75" x14ac:dyDescent="0.25">
      <c r="A64" s="49"/>
      <c r="C64" s="10" t="s">
        <v>436</v>
      </c>
      <c r="D64" s="8"/>
      <c r="E64" s="8"/>
      <c r="F64" s="10" t="s">
        <v>438</v>
      </c>
      <c r="G64" s="8"/>
      <c r="H64" s="10"/>
      <c r="I64" s="8"/>
      <c r="J64" s="8"/>
      <c r="K64" s="8"/>
      <c r="L64" s="10"/>
      <c r="M64" s="8"/>
      <c r="O64" s="49"/>
      <c r="Q64" s="49"/>
      <c r="S64" s="10" t="s">
        <v>436</v>
      </c>
      <c r="T64" s="8"/>
      <c r="U64" s="8"/>
      <c r="V64" s="10" t="s">
        <v>438</v>
      </c>
      <c r="W64" s="8"/>
      <c r="X64" s="10"/>
      <c r="Y64" s="8"/>
      <c r="Z64" s="8"/>
      <c r="AA64" s="8"/>
      <c r="AB64" s="10"/>
      <c r="AC64" s="8"/>
      <c r="AE64" s="49"/>
    </row>
    <row r="65" spans="1:31" ht="20.25" x14ac:dyDescent="0.3">
      <c r="A65" s="49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O65" s="49"/>
      <c r="Q65" s="4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E65" s="49"/>
    </row>
    <row r="66" spans="1:31" ht="15.75" x14ac:dyDescent="0.25">
      <c r="A66" s="49"/>
      <c r="C66" s="10" t="s">
        <v>433</v>
      </c>
      <c r="D66" s="8"/>
      <c r="E66" s="8"/>
      <c r="F66" s="10" t="s">
        <v>437</v>
      </c>
      <c r="G66" s="8"/>
      <c r="H66" s="10"/>
      <c r="I66" s="8"/>
      <c r="J66" s="8"/>
      <c r="K66" s="8"/>
      <c r="L66" s="10"/>
      <c r="M66" s="8"/>
      <c r="O66" s="49"/>
      <c r="Q66" s="49"/>
      <c r="S66" s="10" t="s">
        <v>433</v>
      </c>
      <c r="T66" s="8"/>
      <c r="U66" s="8"/>
      <c r="V66" s="10" t="s">
        <v>437</v>
      </c>
      <c r="W66" s="8"/>
      <c r="X66" s="10"/>
      <c r="Y66" s="8"/>
      <c r="Z66" s="8"/>
      <c r="AA66" s="8"/>
      <c r="AB66" s="10"/>
      <c r="AC66" s="8"/>
      <c r="AE66" s="49"/>
    </row>
    <row r="67" spans="1:31" ht="15.75" thickBot="1" x14ac:dyDescent="0.3">
      <c r="A67" s="4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O67" s="49"/>
      <c r="Q67" s="49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E67" s="49"/>
    </row>
    <row r="68" spans="1:31" ht="15.75" customHeight="1" thickBot="1" x14ac:dyDescent="0.3">
      <c r="A68" s="49"/>
      <c r="C68" s="470" t="s">
        <v>78</v>
      </c>
      <c r="D68" s="12" t="s">
        <v>79</v>
      </c>
      <c r="E68" s="470" t="s">
        <v>80</v>
      </c>
      <c r="F68" s="472" t="s">
        <v>489</v>
      </c>
      <c r="G68" s="463" t="s">
        <v>81</v>
      </c>
      <c r="H68" s="464"/>
      <c r="I68" s="465"/>
      <c r="J68" s="463" t="s">
        <v>82</v>
      </c>
      <c r="K68" s="464"/>
      <c r="L68" s="465"/>
      <c r="M68" s="474" t="s">
        <v>83</v>
      </c>
      <c r="O68" s="49"/>
      <c r="Q68" s="49"/>
      <c r="S68" s="470" t="s">
        <v>78</v>
      </c>
      <c r="T68" s="12" t="s">
        <v>79</v>
      </c>
      <c r="U68" s="470" t="s">
        <v>80</v>
      </c>
      <c r="V68" s="472" t="s">
        <v>489</v>
      </c>
      <c r="W68" s="463" t="s">
        <v>81</v>
      </c>
      <c r="X68" s="464"/>
      <c r="Y68" s="465"/>
      <c r="Z68" s="463" t="s">
        <v>82</v>
      </c>
      <c r="AA68" s="464"/>
      <c r="AB68" s="465"/>
      <c r="AC68" s="474" t="s">
        <v>83</v>
      </c>
      <c r="AE68" s="49"/>
    </row>
    <row r="69" spans="1:31" ht="15.75" thickBot="1" x14ac:dyDescent="0.3">
      <c r="A69" s="49"/>
      <c r="C69" s="471"/>
      <c r="D69" s="13" t="s">
        <v>84</v>
      </c>
      <c r="E69" s="471"/>
      <c r="F69" s="473"/>
      <c r="G69" s="12" t="s">
        <v>85</v>
      </c>
      <c r="H69" s="12" t="s">
        <v>86</v>
      </c>
      <c r="I69" s="14" t="s">
        <v>87</v>
      </c>
      <c r="J69" s="12" t="s">
        <v>62</v>
      </c>
      <c r="K69" s="12" t="s">
        <v>63</v>
      </c>
      <c r="L69" s="14" t="s">
        <v>87</v>
      </c>
      <c r="M69" s="475"/>
      <c r="O69" s="49"/>
      <c r="Q69" s="49"/>
      <c r="S69" s="471"/>
      <c r="T69" s="13" t="s">
        <v>84</v>
      </c>
      <c r="U69" s="471"/>
      <c r="V69" s="473"/>
      <c r="W69" s="12" t="s">
        <v>85</v>
      </c>
      <c r="X69" s="12" t="s">
        <v>86</v>
      </c>
      <c r="Y69" s="14" t="s">
        <v>87</v>
      </c>
      <c r="Z69" s="12" t="s">
        <v>62</v>
      </c>
      <c r="AA69" s="12" t="s">
        <v>63</v>
      </c>
      <c r="AB69" s="14" t="s">
        <v>87</v>
      </c>
      <c r="AC69" s="475"/>
      <c r="AE69" s="49"/>
    </row>
    <row r="70" spans="1:31" x14ac:dyDescent="0.25">
      <c r="A70" s="49"/>
      <c r="C70" s="353">
        <v>44927</v>
      </c>
      <c r="D70" s="190"/>
      <c r="E70" s="190" t="s">
        <v>88</v>
      </c>
      <c r="F70" s="191"/>
      <c r="G70" s="192">
        <v>200</v>
      </c>
      <c r="H70" s="193"/>
      <c r="I70" s="194">
        <f>G70-H70</f>
        <v>200</v>
      </c>
      <c r="J70" s="195">
        <f>600</f>
        <v>600</v>
      </c>
      <c r="K70" s="196"/>
      <c r="L70" s="197">
        <f>J70-K70</f>
        <v>600</v>
      </c>
      <c r="M70" s="202">
        <f>L70/I70</f>
        <v>3</v>
      </c>
      <c r="O70" s="49"/>
      <c r="Q70" s="49"/>
      <c r="S70" s="189"/>
      <c r="T70" s="190"/>
      <c r="U70" s="190"/>
      <c r="V70" s="191"/>
      <c r="W70" s="192"/>
      <c r="X70" s="193"/>
      <c r="Y70" s="194"/>
      <c r="Z70" s="195"/>
      <c r="AA70" s="196"/>
      <c r="AB70" s="197"/>
      <c r="AC70" s="202"/>
      <c r="AE70" s="49"/>
    </row>
    <row r="71" spans="1:31" x14ac:dyDescent="0.25">
      <c r="A71" s="49"/>
      <c r="C71" s="354">
        <v>44929</v>
      </c>
      <c r="D71" s="355" t="s">
        <v>665</v>
      </c>
      <c r="E71" s="205" t="s">
        <v>459</v>
      </c>
      <c r="F71" s="16"/>
      <c r="G71" s="17"/>
      <c r="H71" s="18">
        <v>200</v>
      </c>
      <c r="I71" s="19">
        <f>I70+G71-H71</f>
        <v>0</v>
      </c>
      <c r="J71" s="20"/>
      <c r="K71" s="21">
        <f>M70*H71</f>
        <v>600</v>
      </c>
      <c r="L71" s="22"/>
      <c r="M71" s="23" t="e">
        <f>L71/I71</f>
        <v>#DIV/0!</v>
      </c>
      <c r="O71" s="49"/>
      <c r="Q71" s="49"/>
      <c r="S71" s="204"/>
      <c r="T71" s="205"/>
      <c r="U71" s="205"/>
      <c r="V71" s="16"/>
      <c r="W71" s="17"/>
      <c r="X71" s="18"/>
      <c r="Y71" s="19"/>
      <c r="Z71" s="20"/>
      <c r="AA71" s="21"/>
      <c r="AB71" s="22"/>
      <c r="AC71" s="23"/>
      <c r="AE71" s="49"/>
    </row>
    <row r="72" spans="1:31" x14ac:dyDescent="0.25">
      <c r="A72" s="49"/>
      <c r="C72" s="15"/>
      <c r="D72" s="15"/>
      <c r="E72" s="15"/>
      <c r="F72" s="16"/>
      <c r="G72" s="17"/>
      <c r="H72" s="18"/>
      <c r="I72" s="19"/>
      <c r="J72" s="20"/>
      <c r="K72" s="21"/>
      <c r="L72" s="22"/>
      <c r="M72" s="23"/>
      <c r="O72" s="49"/>
      <c r="Q72" s="49"/>
      <c r="S72" s="15"/>
      <c r="T72" s="15"/>
      <c r="U72" s="15"/>
      <c r="V72" s="16"/>
      <c r="W72" s="17"/>
      <c r="X72" s="18"/>
      <c r="Y72" s="19"/>
      <c r="Z72" s="20"/>
      <c r="AA72" s="21"/>
      <c r="AB72" s="22"/>
      <c r="AC72" s="23"/>
      <c r="AE72" s="49"/>
    </row>
    <row r="73" spans="1:31" x14ac:dyDescent="0.25">
      <c r="A73" s="49"/>
      <c r="C73" s="15"/>
      <c r="D73" s="15"/>
      <c r="E73" s="15"/>
      <c r="F73" s="16"/>
      <c r="G73" s="17"/>
      <c r="H73" s="18"/>
      <c r="I73" s="19"/>
      <c r="J73" s="20"/>
      <c r="K73" s="21"/>
      <c r="L73" s="22"/>
      <c r="M73" s="23"/>
      <c r="O73" s="49"/>
      <c r="Q73" s="49"/>
      <c r="S73" s="15"/>
      <c r="T73" s="15"/>
      <c r="U73" s="15"/>
      <c r="V73" s="16"/>
      <c r="W73" s="17"/>
      <c r="X73" s="18"/>
      <c r="Y73" s="19"/>
      <c r="Z73" s="20"/>
      <c r="AA73" s="21"/>
      <c r="AB73" s="22"/>
      <c r="AC73" s="23"/>
      <c r="AE73" s="49"/>
    </row>
    <row r="74" spans="1:31" x14ac:dyDescent="0.25">
      <c r="A74" s="49"/>
      <c r="C74" s="15"/>
      <c r="D74" s="15"/>
      <c r="E74" s="15"/>
      <c r="F74" s="16"/>
      <c r="G74" s="17"/>
      <c r="H74" s="18"/>
      <c r="I74" s="19"/>
      <c r="J74" s="20"/>
      <c r="K74" s="21"/>
      <c r="L74" s="22"/>
      <c r="M74" s="23"/>
      <c r="O74" s="49"/>
      <c r="Q74" s="49"/>
      <c r="S74" s="15"/>
      <c r="T74" s="15"/>
      <c r="U74" s="15"/>
      <c r="V74" s="16"/>
      <c r="W74" s="17"/>
      <c r="X74" s="18"/>
      <c r="Y74" s="19"/>
      <c r="Z74" s="20"/>
      <c r="AA74" s="21"/>
      <c r="AB74" s="22"/>
      <c r="AC74" s="23"/>
      <c r="AE74" s="49"/>
    </row>
    <row r="75" spans="1:31" ht="15.75" thickBot="1" x14ac:dyDescent="0.3">
      <c r="A75" s="49"/>
      <c r="C75" s="15"/>
      <c r="D75" s="15"/>
      <c r="E75" s="15"/>
      <c r="F75" s="16"/>
      <c r="G75" s="24"/>
      <c r="H75" s="25"/>
      <c r="I75" s="26"/>
      <c r="J75" s="27"/>
      <c r="K75" s="28"/>
      <c r="L75" s="29"/>
      <c r="M75" s="30"/>
      <c r="O75" s="49"/>
      <c r="Q75" s="49"/>
      <c r="S75" s="15"/>
      <c r="T75" s="15"/>
      <c r="U75" s="15"/>
      <c r="V75" s="16"/>
      <c r="W75" s="24"/>
      <c r="X75" s="25"/>
      <c r="Y75" s="26"/>
      <c r="Z75" s="27"/>
      <c r="AA75" s="28"/>
      <c r="AB75" s="29"/>
      <c r="AC75" s="30"/>
      <c r="AE75" s="49"/>
    </row>
    <row r="76" spans="1:31" ht="15.75" thickBot="1" x14ac:dyDescent="0.3">
      <c r="A76" s="49"/>
      <c r="C76" s="455" t="s">
        <v>761</v>
      </c>
      <c r="D76" s="455"/>
      <c r="E76" s="455"/>
      <c r="F76" s="456"/>
      <c r="G76" s="31">
        <f>SUM(G70:G75)</f>
        <v>200</v>
      </c>
      <c r="H76" s="32">
        <f>SUM(H70:H75)</f>
        <v>200</v>
      </c>
      <c r="I76" s="33">
        <f>G76-H76</f>
        <v>0</v>
      </c>
      <c r="J76" s="34">
        <f>SUM(J70:J75)</f>
        <v>600</v>
      </c>
      <c r="K76" s="35">
        <f>SUM(K70:K75)</f>
        <v>600</v>
      </c>
      <c r="L76" s="36">
        <f>J76-K76</f>
        <v>0</v>
      </c>
      <c r="M76" s="37" t="e">
        <f>L76/I76</f>
        <v>#DIV/0!</v>
      </c>
      <c r="O76" s="49"/>
      <c r="Q76" s="49"/>
      <c r="S76" s="455" t="s">
        <v>784</v>
      </c>
      <c r="T76" s="455"/>
      <c r="U76" s="455"/>
      <c r="V76" s="456"/>
      <c r="W76" s="31">
        <f>SUM(W70:W75)</f>
        <v>0</v>
      </c>
      <c r="X76" s="32">
        <f>SUM(X70:X75)</f>
        <v>0</v>
      </c>
      <c r="Y76" s="33">
        <f>W76-X76</f>
        <v>0</v>
      </c>
      <c r="Z76" s="34">
        <f>SUM(Z70:Z75)</f>
        <v>0</v>
      </c>
      <c r="AA76" s="35">
        <f>SUM(AA70:AA75)</f>
        <v>0</v>
      </c>
      <c r="AB76" s="36">
        <f>Z76-AA76</f>
        <v>0</v>
      </c>
      <c r="AC76" s="37" t="e">
        <f>AB76/Y76</f>
        <v>#DIV/0!</v>
      </c>
      <c r="AE76" s="49"/>
    </row>
    <row r="77" spans="1:31" ht="15.75" thickTop="1" x14ac:dyDescent="0.25">
      <c r="A77" s="49"/>
      <c r="C77" s="38"/>
      <c r="D77" s="38"/>
      <c r="E77" s="38"/>
      <c r="F77" s="38"/>
      <c r="G77" s="39"/>
      <c r="H77" s="40"/>
      <c r="I77" s="41"/>
      <c r="J77" s="42"/>
      <c r="K77" s="43"/>
      <c r="L77" s="44"/>
      <c r="M77" s="45"/>
      <c r="O77" s="49"/>
      <c r="Q77" s="49"/>
      <c r="S77" s="38"/>
      <c r="T77" s="38"/>
      <c r="U77" s="38"/>
      <c r="V77" s="38"/>
      <c r="W77" s="39"/>
      <c r="X77" s="40"/>
      <c r="Y77" s="41"/>
      <c r="Z77" s="42"/>
      <c r="AA77" s="43"/>
      <c r="AB77" s="44"/>
      <c r="AC77" s="45"/>
      <c r="AE77" s="49"/>
    </row>
    <row r="78" spans="1:31" x14ac:dyDescent="0.25">
      <c r="A78" s="49"/>
      <c r="C78" s="38"/>
      <c r="D78" s="38"/>
      <c r="E78" s="38"/>
      <c r="F78" s="38"/>
      <c r="G78" s="39"/>
      <c r="H78" s="40"/>
      <c r="I78" s="38"/>
      <c r="J78" s="39"/>
      <c r="K78" s="40"/>
      <c r="L78" s="44"/>
      <c r="M78" s="45"/>
      <c r="O78" s="49"/>
      <c r="Q78" s="49"/>
      <c r="S78" s="38"/>
      <c r="T78" s="38"/>
      <c r="U78" s="38"/>
      <c r="V78" s="38"/>
      <c r="W78" s="39"/>
      <c r="X78" s="40"/>
      <c r="Y78" s="38"/>
      <c r="Z78" s="39"/>
      <c r="AA78" s="40"/>
      <c r="AB78" s="44"/>
      <c r="AC78" s="45"/>
      <c r="AE78" s="49"/>
    </row>
    <row r="79" spans="1:31" x14ac:dyDescent="0.25">
      <c r="A79" s="49"/>
      <c r="C79" s="38"/>
      <c r="D79" s="38"/>
      <c r="E79" s="38"/>
      <c r="F79" s="38"/>
      <c r="G79" s="39"/>
      <c r="H79" s="40"/>
      <c r="I79" s="38"/>
      <c r="J79" s="42"/>
      <c r="K79" s="43"/>
      <c r="L79" s="44"/>
      <c r="M79" s="45"/>
      <c r="O79" s="49"/>
      <c r="Q79" s="49"/>
      <c r="S79" s="38"/>
      <c r="T79" s="38"/>
      <c r="U79" s="38"/>
      <c r="V79" s="38"/>
      <c r="W79" s="39"/>
      <c r="X79" s="40"/>
      <c r="Y79" s="38"/>
      <c r="Z79" s="42"/>
      <c r="AA79" s="43"/>
      <c r="AB79" s="44"/>
      <c r="AC79" s="45"/>
      <c r="AE79" s="49"/>
    </row>
    <row r="80" spans="1:31" x14ac:dyDescent="0.25">
      <c r="A80" s="49"/>
      <c r="C80" s="8"/>
      <c r="D80" s="8"/>
      <c r="E80" s="8"/>
      <c r="F80" s="38"/>
      <c r="G80" s="46"/>
      <c r="H80" s="8"/>
      <c r="I80" s="38"/>
      <c r="J80" s="47"/>
      <c r="K80" s="8"/>
      <c r="L80" s="8"/>
      <c r="M80" s="8"/>
      <c r="O80" s="49"/>
      <c r="Q80" s="49"/>
      <c r="S80" s="8"/>
      <c r="T80" s="8"/>
      <c r="U80" s="8"/>
      <c r="V80" s="38"/>
      <c r="W80" s="46"/>
      <c r="X80" s="8"/>
      <c r="Y80" s="38"/>
      <c r="Z80" s="47"/>
      <c r="AA80" s="8"/>
      <c r="AB80" s="8"/>
      <c r="AC80" s="8"/>
      <c r="AE80" s="49"/>
    </row>
    <row r="81" spans="1:31" ht="15.75" thickBot="1" x14ac:dyDescent="0.3">
      <c r="A81" s="4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O81" s="49"/>
      <c r="Q81" s="49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E81" s="49"/>
    </row>
    <row r="82" spans="1:31" x14ac:dyDescent="0.25">
      <c r="A82" s="49"/>
      <c r="C82" s="457"/>
      <c r="D82" s="458"/>
      <c r="E82" s="459"/>
      <c r="F82" s="8"/>
      <c r="G82" s="457"/>
      <c r="H82" s="458"/>
      <c r="I82" s="459"/>
      <c r="J82" s="8"/>
      <c r="K82" s="457"/>
      <c r="L82" s="458"/>
      <c r="M82" s="459"/>
      <c r="O82" s="49"/>
      <c r="Q82" s="49"/>
      <c r="S82" s="457"/>
      <c r="T82" s="458"/>
      <c r="U82" s="459"/>
      <c r="V82" s="8"/>
      <c r="W82" s="457"/>
      <c r="X82" s="458"/>
      <c r="Y82" s="459"/>
      <c r="Z82" s="8"/>
      <c r="AA82" s="457"/>
      <c r="AB82" s="458"/>
      <c r="AC82" s="459"/>
      <c r="AE82" s="49"/>
    </row>
    <row r="83" spans="1:31" ht="15.75" thickBot="1" x14ac:dyDescent="0.3">
      <c r="A83" s="49"/>
      <c r="C83" s="460"/>
      <c r="D83" s="461"/>
      <c r="E83" s="462"/>
      <c r="F83" s="9"/>
      <c r="G83" s="460"/>
      <c r="H83" s="461"/>
      <c r="I83" s="462"/>
      <c r="J83" s="8"/>
      <c r="K83" s="460"/>
      <c r="L83" s="461"/>
      <c r="M83" s="462"/>
      <c r="O83" s="49"/>
      <c r="Q83" s="49"/>
      <c r="S83" s="460"/>
      <c r="T83" s="461"/>
      <c r="U83" s="462"/>
      <c r="V83" s="9"/>
      <c r="W83" s="460"/>
      <c r="X83" s="461"/>
      <c r="Y83" s="462"/>
      <c r="Z83" s="8"/>
      <c r="AA83" s="460"/>
      <c r="AB83" s="461"/>
      <c r="AC83" s="462"/>
      <c r="AE83" s="49"/>
    </row>
    <row r="84" spans="1:31" ht="15.75" thickBot="1" x14ac:dyDescent="0.3">
      <c r="A84" s="49"/>
      <c r="C84" s="463" t="s">
        <v>89</v>
      </c>
      <c r="D84" s="464"/>
      <c r="E84" s="465"/>
      <c r="F84" s="48"/>
      <c r="G84" s="463" t="s">
        <v>90</v>
      </c>
      <c r="H84" s="464"/>
      <c r="I84" s="465"/>
      <c r="J84" s="8"/>
      <c r="K84" s="463" t="s">
        <v>91</v>
      </c>
      <c r="L84" s="464"/>
      <c r="M84" s="465"/>
      <c r="O84" s="49"/>
      <c r="Q84" s="49"/>
      <c r="S84" s="463" t="s">
        <v>89</v>
      </c>
      <c r="T84" s="464"/>
      <c r="U84" s="465"/>
      <c r="V84" s="48"/>
      <c r="W84" s="463" t="s">
        <v>90</v>
      </c>
      <c r="X84" s="464"/>
      <c r="Y84" s="465"/>
      <c r="Z84" s="8"/>
      <c r="AA84" s="463" t="s">
        <v>91</v>
      </c>
      <c r="AB84" s="464"/>
      <c r="AC84" s="465"/>
      <c r="AE84" s="49"/>
    </row>
    <row r="85" spans="1:31" x14ac:dyDescent="0.25">
      <c r="A85" s="49"/>
      <c r="O85" s="49"/>
      <c r="Q85" s="49"/>
      <c r="AE85" s="49"/>
    </row>
    <row r="86" spans="1:31" x14ac:dyDescent="0.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</row>
    <row r="87" spans="1:31" ht="28.5" customHeight="1" x14ac:dyDescent="0.25"/>
    <row r="88" spans="1:31" ht="12.75" customHeight="1" x14ac:dyDescent="0.25">
      <c r="A88" s="199"/>
      <c r="B88" s="199"/>
      <c r="C88" s="468"/>
      <c r="D88" s="468"/>
      <c r="E88" s="468"/>
      <c r="F88" s="468"/>
      <c r="G88" s="468"/>
      <c r="H88" s="468"/>
      <c r="I88" s="468"/>
      <c r="J88" s="468"/>
      <c r="K88" s="468"/>
      <c r="L88" s="468"/>
      <c r="M88" s="468"/>
      <c r="N88" s="199"/>
      <c r="O88" s="199"/>
      <c r="Q88" s="199"/>
      <c r="R88" s="199"/>
      <c r="S88" s="468"/>
      <c r="T88" s="468"/>
      <c r="U88" s="468"/>
      <c r="V88" s="468"/>
      <c r="W88" s="468"/>
      <c r="X88" s="468"/>
      <c r="Y88" s="468"/>
      <c r="Z88" s="468"/>
      <c r="AA88" s="468"/>
      <c r="AB88" s="468"/>
      <c r="AC88" s="468"/>
      <c r="AD88" s="199"/>
      <c r="AE88" s="199"/>
    </row>
    <row r="89" spans="1:31" ht="23.25" x14ac:dyDescent="0.35">
      <c r="A89" s="49"/>
      <c r="C89" s="7" t="s">
        <v>572</v>
      </c>
      <c r="D89" s="8"/>
      <c r="E89" s="8"/>
      <c r="F89" s="8"/>
      <c r="G89" s="8"/>
      <c r="H89" s="8"/>
      <c r="I89" s="8"/>
      <c r="J89" s="8"/>
      <c r="K89" s="8"/>
      <c r="L89" s="8"/>
      <c r="M89" s="8"/>
      <c r="O89" s="49"/>
      <c r="Q89" s="49"/>
      <c r="S89" s="7" t="s">
        <v>572</v>
      </c>
      <c r="T89" s="8"/>
      <c r="U89" s="8"/>
      <c r="V89" s="8"/>
      <c r="W89" s="8"/>
      <c r="X89" s="8"/>
      <c r="Y89" s="8"/>
      <c r="Z89" s="8"/>
      <c r="AA89" s="8"/>
      <c r="AB89" s="8"/>
      <c r="AC89" s="8"/>
      <c r="AE89" s="49"/>
    </row>
    <row r="90" spans="1:31" x14ac:dyDescent="0.25">
      <c r="A90" s="49"/>
      <c r="C90" s="8"/>
      <c r="D90" s="9" t="s">
        <v>76</v>
      </c>
      <c r="E90" s="8"/>
      <c r="F90" s="8"/>
      <c r="G90" s="8"/>
      <c r="H90" s="8"/>
      <c r="I90" s="8"/>
      <c r="J90" s="8"/>
      <c r="K90" s="8"/>
      <c r="L90" s="8"/>
      <c r="M90" s="8"/>
      <c r="O90" s="49"/>
      <c r="Q90" s="49"/>
      <c r="S90" s="8"/>
      <c r="T90" s="9" t="s">
        <v>76</v>
      </c>
      <c r="U90" s="8"/>
      <c r="V90" s="8"/>
      <c r="W90" s="8"/>
      <c r="X90" s="8"/>
      <c r="Y90" s="8"/>
      <c r="Z90" s="8"/>
      <c r="AA90" s="8"/>
      <c r="AB90" s="8"/>
      <c r="AC90" s="8"/>
      <c r="AE90" s="49"/>
    </row>
    <row r="91" spans="1:31" ht="20.25" x14ac:dyDescent="0.3">
      <c r="A91" s="49"/>
      <c r="C91" s="469" t="s">
        <v>77</v>
      </c>
      <c r="D91" s="469"/>
      <c r="E91" s="469"/>
      <c r="F91" s="469"/>
      <c r="G91" s="469"/>
      <c r="H91" s="469"/>
      <c r="I91" s="469"/>
      <c r="J91" s="469"/>
      <c r="K91" s="469"/>
      <c r="L91" s="469"/>
      <c r="M91" s="469"/>
      <c r="O91" s="49"/>
      <c r="Q91" s="49"/>
      <c r="S91" s="469" t="s">
        <v>77</v>
      </c>
      <c r="T91" s="469"/>
      <c r="U91" s="469"/>
      <c r="V91" s="469"/>
      <c r="W91" s="469"/>
      <c r="X91" s="469"/>
      <c r="Y91" s="469"/>
      <c r="Z91" s="469"/>
      <c r="AA91" s="469"/>
      <c r="AB91" s="469"/>
      <c r="AC91" s="469"/>
      <c r="AE91" s="49"/>
    </row>
    <row r="92" spans="1:31" ht="15.75" x14ac:dyDescent="0.25">
      <c r="A92" s="49"/>
      <c r="C92" s="10" t="s">
        <v>439</v>
      </c>
      <c r="D92" s="8"/>
      <c r="E92" s="8"/>
      <c r="F92" s="10" t="s">
        <v>440</v>
      </c>
      <c r="G92" s="8"/>
      <c r="H92" s="10"/>
      <c r="I92" s="8"/>
      <c r="J92" s="8"/>
      <c r="K92" s="8"/>
      <c r="L92" s="10"/>
      <c r="M92" s="8"/>
      <c r="O92" s="49"/>
      <c r="Q92" s="49"/>
      <c r="S92" s="10" t="s">
        <v>439</v>
      </c>
      <c r="T92" s="8"/>
      <c r="U92" s="8"/>
      <c r="V92" s="10" t="s">
        <v>440</v>
      </c>
      <c r="W92" s="8"/>
      <c r="X92" s="10"/>
      <c r="Y92" s="8"/>
      <c r="Z92" s="8"/>
      <c r="AA92" s="8"/>
      <c r="AB92" s="10"/>
      <c r="AC92" s="8"/>
      <c r="AE92" s="49"/>
    </row>
    <row r="93" spans="1:31" ht="20.25" x14ac:dyDescent="0.3">
      <c r="A93" s="49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O93" s="49"/>
      <c r="Q93" s="4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E93" s="49"/>
    </row>
    <row r="94" spans="1:31" ht="15.75" x14ac:dyDescent="0.25">
      <c r="A94" s="49"/>
      <c r="C94" s="10" t="s">
        <v>441</v>
      </c>
      <c r="D94" s="8"/>
      <c r="E94" s="8"/>
      <c r="F94" s="10" t="s">
        <v>442</v>
      </c>
      <c r="G94" s="8"/>
      <c r="H94" s="10"/>
      <c r="I94" s="8"/>
      <c r="J94" s="8"/>
      <c r="K94" s="8"/>
      <c r="L94" s="10"/>
      <c r="M94" s="8"/>
      <c r="O94" s="49"/>
      <c r="Q94" s="49"/>
      <c r="S94" s="10" t="s">
        <v>441</v>
      </c>
      <c r="T94" s="8"/>
      <c r="U94" s="8"/>
      <c r="V94" s="10" t="s">
        <v>442</v>
      </c>
      <c r="W94" s="8"/>
      <c r="X94" s="10"/>
      <c r="Y94" s="8"/>
      <c r="Z94" s="8"/>
      <c r="AA94" s="8"/>
      <c r="AB94" s="10"/>
      <c r="AC94" s="8"/>
      <c r="AE94" s="49"/>
    </row>
    <row r="95" spans="1:31" ht="15.75" thickBot="1" x14ac:dyDescent="0.3">
      <c r="A95" s="4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O95" s="49"/>
      <c r="Q95" s="49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E95" s="49"/>
    </row>
    <row r="96" spans="1:31" ht="15.75" customHeight="1" thickBot="1" x14ac:dyDescent="0.3">
      <c r="A96" s="49"/>
      <c r="C96" s="470" t="s">
        <v>78</v>
      </c>
      <c r="D96" s="12" t="s">
        <v>79</v>
      </c>
      <c r="E96" s="470" t="s">
        <v>80</v>
      </c>
      <c r="F96" s="472" t="s">
        <v>489</v>
      </c>
      <c r="G96" s="463" t="s">
        <v>81</v>
      </c>
      <c r="H96" s="464"/>
      <c r="I96" s="465"/>
      <c r="J96" s="463" t="s">
        <v>82</v>
      </c>
      <c r="K96" s="464"/>
      <c r="L96" s="465"/>
      <c r="M96" s="474" t="s">
        <v>83</v>
      </c>
      <c r="O96" s="49"/>
      <c r="Q96" s="49"/>
      <c r="S96" s="470" t="s">
        <v>78</v>
      </c>
      <c r="T96" s="12" t="s">
        <v>79</v>
      </c>
      <c r="U96" s="470" t="s">
        <v>80</v>
      </c>
      <c r="V96" s="472" t="s">
        <v>489</v>
      </c>
      <c r="W96" s="463" t="s">
        <v>81</v>
      </c>
      <c r="X96" s="464"/>
      <c r="Y96" s="465"/>
      <c r="Z96" s="463" t="s">
        <v>82</v>
      </c>
      <c r="AA96" s="464"/>
      <c r="AB96" s="465"/>
      <c r="AC96" s="474" t="s">
        <v>83</v>
      </c>
      <c r="AE96" s="49"/>
    </row>
    <row r="97" spans="1:31" ht="15.75" thickBot="1" x14ac:dyDescent="0.3">
      <c r="A97" s="49"/>
      <c r="C97" s="471"/>
      <c r="D97" s="13" t="s">
        <v>84</v>
      </c>
      <c r="E97" s="471"/>
      <c r="F97" s="473"/>
      <c r="G97" s="12" t="s">
        <v>85</v>
      </c>
      <c r="H97" s="12" t="s">
        <v>86</v>
      </c>
      <c r="I97" s="14" t="s">
        <v>87</v>
      </c>
      <c r="J97" s="12" t="s">
        <v>62</v>
      </c>
      <c r="K97" s="12" t="s">
        <v>63</v>
      </c>
      <c r="L97" s="14" t="s">
        <v>87</v>
      </c>
      <c r="M97" s="475"/>
      <c r="O97" s="49"/>
      <c r="Q97" s="49"/>
      <c r="S97" s="471"/>
      <c r="T97" s="13" t="s">
        <v>84</v>
      </c>
      <c r="U97" s="471"/>
      <c r="V97" s="473"/>
      <c r="W97" s="12" t="s">
        <v>85</v>
      </c>
      <c r="X97" s="12" t="s">
        <v>86</v>
      </c>
      <c r="Y97" s="14" t="s">
        <v>87</v>
      </c>
      <c r="Z97" s="12" t="s">
        <v>62</v>
      </c>
      <c r="AA97" s="12" t="s">
        <v>63</v>
      </c>
      <c r="AB97" s="14" t="s">
        <v>87</v>
      </c>
      <c r="AC97" s="475"/>
      <c r="AE97" s="49"/>
    </row>
    <row r="98" spans="1:31" x14ac:dyDescent="0.25">
      <c r="A98" s="49"/>
      <c r="C98" s="353">
        <v>44927</v>
      </c>
      <c r="D98" s="190"/>
      <c r="E98" s="190" t="s">
        <v>88</v>
      </c>
      <c r="F98" s="191"/>
      <c r="G98" s="192">
        <v>300</v>
      </c>
      <c r="H98" s="193"/>
      <c r="I98" s="194">
        <f>G98-H98</f>
        <v>300</v>
      </c>
      <c r="J98" s="195">
        <v>750</v>
      </c>
      <c r="K98" s="196"/>
      <c r="L98" s="197">
        <f>J98-K98</f>
        <v>750</v>
      </c>
      <c r="M98" s="202">
        <f>L98/I98</f>
        <v>2.5</v>
      </c>
      <c r="O98" s="49"/>
      <c r="Q98" s="49"/>
      <c r="S98" s="189"/>
      <c r="T98" s="190"/>
      <c r="U98" s="190"/>
      <c r="V98" s="191"/>
      <c r="W98" s="192"/>
      <c r="X98" s="193"/>
      <c r="Y98" s="194"/>
      <c r="Z98" s="195"/>
      <c r="AA98" s="196"/>
      <c r="AB98" s="197"/>
      <c r="AC98" s="202"/>
      <c r="AE98" s="49"/>
    </row>
    <row r="99" spans="1:31" x14ac:dyDescent="0.25">
      <c r="A99" s="49"/>
      <c r="C99" s="354">
        <v>44929</v>
      </c>
      <c r="D99" s="355" t="s">
        <v>665</v>
      </c>
      <c r="E99" s="205" t="s">
        <v>459</v>
      </c>
      <c r="F99" s="16"/>
      <c r="G99" s="17"/>
      <c r="H99" s="18">
        <v>300</v>
      </c>
      <c r="I99" s="19">
        <f>I98+G99-H99</f>
        <v>0</v>
      </c>
      <c r="J99" s="20"/>
      <c r="K99" s="21">
        <f>M98*H99</f>
        <v>750</v>
      </c>
      <c r="L99" s="22"/>
      <c r="M99" s="23" t="e">
        <f>L99/I99</f>
        <v>#DIV/0!</v>
      </c>
      <c r="O99" s="49"/>
      <c r="Q99" s="49"/>
      <c r="S99" s="204"/>
      <c r="T99" s="205"/>
      <c r="U99" s="205"/>
      <c r="V99" s="16"/>
      <c r="W99" s="17"/>
      <c r="X99" s="18"/>
      <c r="Y99" s="19"/>
      <c r="Z99" s="20"/>
      <c r="AA99" s="21"/>
      <c r="AB99" s="22"/>
      <c r="AC99" s="23"/>
      <c r="AE99" s="49"/>
    </row>
    <row r="100" spans="1:31" x14ac:dyDescent="0.25">
      <c r="A100" s="49"/>
      <c r="C100" s="15"/>
      <c r="D100" s="15"/>
      <c r="E100" s="15"/>
      <c r="F100" s="16"/>
      <c r="G100" s="17"/>
      <c r="H100" s="18"/>
      <c r="I100" s="19"/>
      <c r="J100" s="20"/>
      <c r="K100" s="21"/>
      <c r="L100" s="22"/>
      <c r="M100" s="23"/>
      <c r="O100" s="49"/>
      <c r="Q100" s="49"/>
      <c r="S100" s="15"/>
      <c r="T100" s="15"/>
      <c r="U100" s="15"/>
      <c r="V100" s="16"/>
      <c r="W100" s="17"/>
      <c r="X100" s="18"/>
      <c r="Y100" s="19"/>
      <c r="Z100" s="20"/>
      <c r="AA100" s="21"/>
      <c r="AB100" s="22"/>
      <c r="AC100" s="23"/>
      <c r="AE100" s="49"/>
    </row>
    <row r="101" spans="1:31" x14ac:dyDescent="0.25">
      <c r="A101" s="49"/>
      <c r="C101" s="15"/>
      <c r="D101" s="15"/>
      <c r="E101" s="15"/>
      <c r="F101" s="16"/>
      <c r="G101" s="17"/>
      <c r="H101" s="18"/>
      <c r="I101" s="19"/>
      <c r="J101" s="20"/>
      <c r="K101" s="21"/>
      <c r="L101" s="22"/>
      <c r="M101" s="23"/>
      <c r="O101" s="49"/>
      <c r="Q101" s="49"/>
      <c r="S101" s="15"/>
      <c r="T101" s="15"/>
      <c r="U101" s="15"/>
      <c r="V101" s="16"/>
      <c r="W101" s="17"/>
      <c r="X101" s="18"/>
      <c r="Y101" s="19"/>
      <c r="Z101" s="20"/>
      <c r="AA101" s="21"/>
      <c r="AB101" s="22"/>
      <c r="AC101" s="23"/>
      <c r="AE101" s="49"/>
    </row>
    <row r="102" spans="1:31" x14ac:dyDescent="0.25">
      <c r="A102" s="49"/>
      <c r="C102" s="15"/>
      <c r="D102" s="15"/>
      <c r="E102" s="15"/>
      <c r="F102" s="16"/>
      <c r="G102" s="17"/>
      <c r="H102" s="18"/>
      <c r="I102" s="19"/>
      <c r="J102" s="20"/>
      <c r="K102" s="21"/>
      <c r="L102" s="22"/>
      <c r="M102" s="23"/>
      <c r="O102" s="49"/>
      <c r="Q102" s="49"/>
      <c r="S102" s="15"/>
      <c r="T102" s="15"/>
      <c r="U102" s="15"/>
      <c r="V102" s="16"/>
      <c r="W102" s="17"/>
      <c r="X102" s="18"/>
      <c r="Y102" s="19"/>
      <c r="Z102" s="20"/>
      <c r="AA102" s="21"/>
      <c r="AB102" s="22"/>
      <c r="AC102" s="23"/>
      <c r="AE102" s="49"/>
    </row>
    <row r="103" spans="1:31" ht="15.75" thickBot="1" x14ac:dyDescent="0.3">
      <c r="A103" s="49"/>
      <c r="C103" s="15"/>
      <c r="D103" s="15"/>
      <c r="E103" s="15"/>
      <c r="F103" s="16"/>
      <c r="G103" s="24"/>
      <c r="H103" s="25"/>
      <c r="I103" s="26"/>
      <c r="J103" s="27"/>
      <c r="K103" s="28"/>
      <c r="L103" s="29"/>
      <c r="M103" s="30"/>
      <c r="O103" s="49"/>
      <c r="Q103" s="49"/>
      <c r="S103" s="15"/>
      <c r="T103" s="15"/>
      <c r="U103" s="15"/>
      <c r="V103" s="16"/>
      <c r="W103" s="24"/>
      <c r="X103" s="25"/>
      <c r="Y103" s="26"/>
      <c r="Z103" s="27"/>
      <c r="AA103" s="28"/>
      <c r="AB103" s="29"/>
      <c r="AC103" s="30"/>
      <c r="AE103" s="49"/>
    </row>
    <row r="104" spans="1:31" ht="15.75" thickBot="1" x14ac:dyDescent="0.3">
      <c r="A104" s="49"/>
      <c r="C104" s="455" t="s">
        <v>761</v>
      </c>
      <c r="D104" s="455"/>
      <c r="E104" s="455"/>
      <c r="F104" s="456"/>
      <c r="G104" s="31">
        <f>SUM(G98:G103)</f>
        <v>300</v>
      </c>
      <c r="H104" s="32">
        <f>SUM(H98:H103)</f>
        <v>300</v>
      </c>
      <c r="I104" s="33">
        <f>G104-H104</f>
        <v>0</v>
      </c>
      <c r="J104" s="34">
        <f>SUM(J98:J103)</f>
        <v>750</v>
      </c>
      <c r="K104" s="35">
        <f>SUM(K98:K103)</f>
        <v>750</v>
      </c>
      <c r="L104" s="36">
        <f>J104-K104</f>
        <v>0</v>
      </c>
      <c r="M104" s="37" t="e">
        <f>L104/I104</f>
        <v>#DIV/0!</v>
      </c>
      <c r="O104" s="49"/>
      <c r="Q104" s="49"/>
      <c r="S104" s="455" t="s">
        <v>784</v>
      </c>
      <c r="T104" s="455"/>
      <c r="U104" s="455"/>
      <c r="V104" s="456"/>
      <c r="W104" s="31">
        <f>SUM(W98:W103)</f>
        <v>0</v>
      </c>
      <c r="X104" s="32">
        <f>SUM(X98:X103)</f>
        <v>0</v>
      </c>
      <c r="Y104" s="33">
        <f>W104-X104</f>
        <v>0</v>
      </c>
      <c r="Z104" s="34">
        <f>SUM(Z98:Z103)</f>
        <v>0</v>
      </c>
      <c r="AA104" s="35">
        <f>SUM(AA98:AA103)</f>
        <v>0</v>
      </c>
      <c r="AB104" s="36">
        <f>Z104-AA104</f>
        <v>0</v>
      </c>
      <c r="AC104" s="37" t="e">
        <f>AB104/Y104</f>
        <v>#DIV/0!</v>
      </c>
      <c r="AE104" s="49"/>
    </row>
    <row r="105" spans="1:31" ht="15.75" thickTop="1" x14ac:dyDescent="0.25">
      <c r="A105" s="49"/>
      <c r="C105" s="38"/>
      <c r="D105" s="38"/>
      <c r="E105" s="38"/>
      <c r="F105" s="38"/>
      <c r="G105" s="39"/>
      <c r="H105" s="40"/>
      <c r="I105" s="41"/>
      <c r="J105" s="42"/>
      <c r="K105" s="43"/>
      <c r="L105" s="44"/>
      <c r="M105" s="45"/>
      <c r="O105" s="49"/>
      <c r="Q105" s="49"/>
      <c r="S105" s="38"/>
      <c r="T105" s="38"/>
      <c r="U105" s="38"/>
      <c r="V105" s="38"/>
      <c r="W105" s="39"/>
      <c r="X105" s="40"/>
      <c r="Y105" s="41"/>
      <c r="Z105" s="42"/>
      <c r="AA105" s="43"/>
      <c r="AB105" s="44"/>
      <c r="AC105" s="45"/>
      <c r="AE105" s="49"/>
    </row>
    <row r="106" spans="1:31" x14ac:dyDescent="0.25">
      <c r="A106" s="49"/>
      <c r="C106" s="38"/>
      <c r="D106" s="38"/>
      <c r="E106" s="38"/>
      <c r="F106" s="38"/>
      <c r="G106" s="39"/>
      <c r="H106" s="40"/>
      <c r="I106" s="38"/>
      <c r="J106" s="39"/>
      <c r="K106" s="40"/>
      <c r="L106" s="44"/>
      <c r="M106" s="45"/>
      <c r="O106" s="49"/>
      <c r="Q106" s="49"/>
      <c r="S106" s="38"/>
      <c r="T106" s="38"/>
      <c r="U106" s="38"/>
      <c r="V106" s="38"/>
      <c r="W106" s="39"/>
      <c r="X106" s="40"/>
      <c r="Y106" s="38"/>
      <c r="Z106" s="39"/>
      <c r="AA106" s="40"/>
      <c r="AB106" s="44"/>
      <c r="AC106" s="45"/>
      <c r="AE106" s="49"/>
    </row>
    <row r="107" spans="1:31" x14ac:dyDescent="0.25">
      <c r="A107" s="49"/>
      <c r="C107" s="38"/>
      <c r="D107" s="38"/>
      <c r="E107" s="38"/>
      <c r="F107" s="38"/>
      <c r="G107" s="39"/>
      <c r="H107" s="40"/>
      <c r="I107" s="38"/>
      <c r="J107" s="42"/>
      <c r="K107" s="43"/>
      <c r="L107" s="44"/>
      <c r="M107" s="45"/>
      <c r="O107" s="49"/>
      <c r="Q107" s="49"/>
      <c r="S107" s="38"/>
      <c r="T107" s="38"/>
      <c r="U107" s="38"/>
      <c r="V107" s="38"/>
      <c r="W107" s="39"/>
      <c r="X107" s="40"/>
      <c r="Y107" s="38"/>
      <c r="Z107" s="42"/>
      <c r="AA107" s="43"/>
      <c r="AB107" s="44"/>
      <c r="AC107" s="45"/>
      <c r="AE107" s="49"/>
    </row>
    <row r="108" spans="1:31" x14ac:dyDescent="0.25">
      <c r="A108" s="49"/>
      <c r="C108" s="8"/>
      <c r="D108" s="8"/>
      <c r="E108" s="8"/>
      <c r="F108" s="38"/>
      <c r="G108" s="46"/>
      <c r="H108" s="8"/>
      <c r="I108" s="38"/>
      <c r="J108" s="47"/>
      <c r="K108" s="8"/>
      <c r="L108" s="8"/>
      <c r="M108" s="8"/>
      <c r="O108" s="49"/>
      <c r="Q108" s="49"/>
      <c r="S108" s="8"/>
      <c r="T108" s="8"/>
      <c r="U108" s="8"/>
      <c r="V108" s="38"/>
      <c r="W108" s="46"/>
      <c r="X108" s="8"/>
      <c r="Y108" s="38"/>
      <c r="Z108" s="47"/>
      <c r="AA108" s="8"/>
      <c r="AB108" s="8"/>
      <c r="AC108" s="8"/>
      <c r="AE108" s="49"/>
    </row>
    <row r="109" spans="1:31" ht="15.75" thickBot="1" x14ac:dyDescent="0.3">
      <c r="A109" s="49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O109" s="49"/>
      <c r="Q109" s="49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E109" s="49"/>
    </row>
    <row r="110" spans="1:31" x14ac:dyDescent="0.25">
      <c r="A110" s="49"/>
      <c r="C110" s="457"/>
      <c r="D110" s="458"/>
      <c r="E110" s="459"/>
      <c r="F110" s="8"/>
      <c r="G110" s="457"/>
      <c r="H110" s="458"/>
      <c r="I110" s="459"/>
      <c r="J110" s="8"/>
      <c r="K110" s="457"/>
      <c r="L110" s="458"/>
      <c r="M110" s="459"/>
      <c r="O110" s="49"/>
      <c r="Q110" s="49"/>
      <c r="S110" s="457"/>
      <c r="T110" s="458"/>
      <c r="U110" s="459"/>
      <c r="V110" s="8"/>
      <c r="W110" s="457"/>
      <c r="X110" s="458"/>
      <c r="Y110" s="459"/>
      <c r="Z110" s="8"/>
      <c r="AA110" s="457"/>
      <c r="AB110" s="458"/>
      <c r="AC110" s="459"/>
      <c r="AE110" s="49"/>
    </row>
    <row r="111" spans="1:31" ht="15.75" thickBot="1" x14ac:dyDescent="0.3">
      <c r="A111" s="49"/>
      <c r="C111" s="460"/>
      <c r="D111" s="461"/>
      <c r="E111" s="462"/>
      <c r="F111" s="9"/>
      <c r="G111" s="460"/>
      <c r="H111" s="461"/>
      <c r="I111" s="462"/>
      <c r="J111" s="8"/>
      <c r="K111" s="460"/>
      <c r="L111" s="461"/>
      <c r="M111" s="462"/>
      <c r="O111" s="49"/>
      <c r="Q111" s="49"/>
      <c r="S111" s="460"/>
      <c r="T111" s="461"/>
      <c r="U111" s="462"/>
      <c r="V111" s="9"/>
      <c r="W111" s="460"/>
      <c r="X111" s="461"/>
      <c r="Y111" s="462"/>
      <c r="Z111" s="8"/>
      <c r="AA111" s="460"/>
      <c r="AB111" s="461"/>
      <c r="AC111" s="462"/>
      <c r="AE111" s="49"/>
    </row>
    <row r="112" spans="1:31" ht="15.75" thickBot="1" x14ac:dyDescent="0.3">
      <c r="A112" s="49"/>
      <c r="C112" s="463" t="s">
        <v>89</v>
      </c>
      <c r="D112" s="464"/>
      <c r="E112" s="465"/>
      <c r="F112" s="48"/>
      <c r="G112" s="463" t="s">
        <v>90</v>
      </c>
      <c r="H112" s="464"/>
      <c r="I112" s="465"/>
      <c r="J112" s="8"/>
      <c r="K112" s="463" t="s">
        <v>91</v>
      </c>
      <c r="L112" s="464"/>
      <c r="M112" s="465"/>
      <c r="O112" s="49"/>
      <c r="Q112" s="49"/>
      <c r="S112" s="463" t="s">
        <v>89</v>
      </c>
      <c r="T112" s="464"/>
      <c r="U112" s="465"/>
      <c r="V112" s="48"/>
      <c r="W112" s="463" t="s">
        <v>90</v>
      </c>
      <c r="X112" s="464"/>
      <c r="Y112" s="465"/>
      <c r="Z112" s="8"/>
      <c r="AA112" s="463" t="s">
        <v>91</v>
      </c>
      <c r="AB112" s="464"/>
      <c r="AC112" s="465"/>
      <c r="AE112" s="49"/>
    </row>
    <row r="113" spans="1:31" x14ac:dyDescent="0.25">
      <c r="A113" s="49"/>
      <c r="O113" s="49"/>
      <c r="Q113" s="49"/>
      <c r="AE113" s="49"/>
    </row>
    <row r="114" spans="1:31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</row>
    <row r="115" spans="1:31" ht="29.25" customHeight="1" x14ac:dyDescent="0.25"/>
    <row r="116" spans="1:31" ht="13.5" customHeight="1" x14ac:dyDescent="0.25">
      <c r="A116" s="199"/>
      <c r="B116" s="199"/>
      <c r="C116" s="468"/>
      <c r="D116" s="468"/>
      <c r="E116" s="468"/>
      <c r="F116" s="468"/>
      <c r="G116" s="468"/>
      <c r="H116" s="468"/>
      <c r="I116" s="468"/>
      <c r="J116" s="468"/>
      <c r="K116" s="468"/>
      <c r="L116" s="468"/>
      <c r="M116" s="468"/>
      <c r="N116" s="199"/>
      <c r="O116" s="199"/>
      <c r="Q116" s="199"/>
      <c r="R116" s="199"/>
      <c r="S116" s="468"/>
      <c r="T116" s="468"/>
      <c r="U116" s="468"/>
      <c r="V116" s="468"/>
      <c r="W116" s="468"/>
      <c r="X116" s="468"/>
      <c r="Y116" s="468"/>
      <c r="Z116" s="468"/>
      <c r="AA116" s="468"/>
      <c r="AB116" s="468"/>
      <c r="AC116" s="468"/>
      <c r="AD116" s="199"/>
      <c r="AE116" s="199"/>
    </row>
    <row r="117" spans="1:31" ht="23.25" x14ac:dyDescent="0.35">
      <c r="A117" s="49"/>
      <c r="C117" s="7" t="s">
        <v>572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O117" s="49"/>
      <c r="Q117" s="49"/>
      <c r="S117" s="7" t="s">
        <v>572</v>
      </c>
      <c r="T117" s="8"/>
      <c r="U117" s="8"/>
      <c r="V117" s="8"/>
      <c r="W117" s="8"/>
      <c r="X117" s="8"/>
      <c r="Y117" s="8"/>
      <c r="Z117" s="8"/>
      <c r="AA117" s="8"/>
      <c r="AB117" s="8"/>
      <c r="AC117" s="8"/>
      <c r="AE117" s="49"/>
    </row>
    <row r="118" spans="1:31" x14ac:dyDescent="0.25">
      <c r="A118" s="49"/>
      <c r="C118" s="8"/>
      <c r="D118" s="9" t="s">
        <v>76</v>
      </c>
      <c r="E118" s="8"/>
      <c r="F118" s="8"/>
      <c r="G118" s="8"/>
      <c r="H118" s="8"/>
      <c r="I118" s="8"/>
      <c r="J118" s="8"/>
      <c r="K118" s="8"/>
      <c r="L118" s="8"/>
      <c r="M118" s="8"/>
      <c r="O118" s="49"/>
      <c r="Q118" s="49"/>
      <c r="S118" s="8"/>
      <c r="T118" s="9" t="s">
        <v>76</v>
      </c>
      <c r="U118" s="8"/>
      <c r="V118" s="8"/>
      <c r="W118" s="8"/>
      <c r="X118" s="8"/>
      <c r="Y118" s="8"/>
      <c r="Z118" s="8"/>
      <c r="AA118" s="8"/>
      <c r="AB118" s="8"/>
      <c r="AC118" s="8"/>
      <c r="AE118" s="49"/>
    </row>
    <row r="119" spans="1:31" ht="20.25" x14ac:dyDescent="0.3">
      <c r="A119" s="49"/>
      <c r="C119" s="469" t="s">
        <v>77</v>
      </c>
      <c r="D119" s="469"/>
      <c r="E119" s="469"/>
      <c r="F119" s="469"/>
      <c r="G119" s="469"/>
      <c r="H119" s="469"/>
      <c r="I119" s="469"/>
      <c r="J119" s="469"/>
      <c r="K119" s="469"/>
      <c r="L119" s="469"/>
      <c r="M119" s="469"/>
      <c r="O119" s="49"/>
      <c r="Q119" s="49"/>
      <c r="S119" s="469" t="s">
        <v>77</v>
      </c>
      <c r="T119" s="469"/>
      <c r="U119" s="469"/>
      <c r="V119" s="469"/>
      <c r="W119" s="469"/>
      <c r="X119" s="469"/>
      <c r="Y119" s="469"/>
      <c r="Z119" s="469"/>
      <c r="AA119" s="469"/>
      <c r="AB119" s="469"/>
      <c r="AC119" s="469"/>
      <c r="AE119" s="49"/>
    </row>
    <row r="120" spans="1:31" ht="15.75" x14ac:dyDescent="0.25">
      <c r="A120" s="49"/>
      <c r="C120" s="10" t="s">
        <v>443</v>
      </c>
      <c r="D120" s="8"/>
      <c r="E120" s="8"/>
      <c r="F120" s="10" t="s">
        <v>444</v>
      </c>
      <c r="G120" s="8"/>
      <c r="H120" s="10"/>
      <c r="I120" s="8"/>
      <c r="J120" s="8"/>
      <c r="K120" s="8"/>
      <c r="L120" s="10"/>
      <c r="M120" s="8"/>
      <c r="O120" s="49"/>
      <c r="Q120" s="49"/>
      <c r="S120" s="10" t="s">
        <v>443</v>
      </c>
      <c r="T120" s="8"/>
      <c r="U120" s="8"/>
      <c r="V120" s="10" t="s">
        <v>444</v>
      </c>
      <c r="W120" s="8"/>
      <c r="X120" s="10"/>
      <c r="Y120" s="8"/>
      <c r="Z120" s="8"/>
      <c r="AA120" s="8"/>
      <c r="AB120" s="10"/>
      <c r="AC120" s="8"/>
      <c r="AE120" s="49"/>
    </row>
    <row r="121" spans="1:31" ht="20.25" x14ac:dyDescent="0.3">
      <c r="A121" s="49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O121" s="49"/>
      <c r="Q121" s="4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E121" s="49"/>
    </row>
    <row r="122" spans="1:31" ht="15.75" x14ac:dyDescent="0.25">
      <c r="A122" s="49"/>
      <c r="C122" s="10" t="s">
        <v>445</v>
      </c>
      <c r="D122" s="8"/>
      <c r="E122" s="8"/>
      <c r="F122" s="10" t="s">
        <v>446</v>
      </c>
      <c r="G122" s="8"/>
      <c r="H122" s="10"/>
      <c r="I122" s="8"/>
      <c r="J122" s="8"/>
      <c r="K122" s="8"/>
      <c r="L122" s="10"/>
      <c r="M122" s="8"/>
      <c r="O122" s="49"/>
      <c r="Q122" s="49"/>
      <c r="S122" s="10" t="s">
        <v>445</v>
      </c>
      <c r="T122" s="8"/>
      <c r="U122" s="8"/>
      <c r="V122" s="10" t="s">
        <v>446</v>
      </c>
      <c r="W122" s="8"/>
      <c r="X122" s="10"/>
      <c r="Y122" s="8"/>
      <c r="Z122" s="8"/>
      <c r="AA122" s="8"/>
      <c r="AB122" s="10"/>
      <c r="AC122" s="8"/>
      <c r="AE122" s="49"/>
    </row>
    <row r="123" spans="1:31" ht="15.75" thickBot="1" x14ac:dyDescent="0.3">
      <c r="A123" s="4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O123" s="49"/>
      <c r="Q123" s="49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E123" s="49"/>
    </row>
    <row r="124" spans="1:31" ht="15.75" customHeight="1" thickBot="1" x14ac:dyDescent="0.3">
      <c r="A124" s="49"/>
      <c r="C124" s="470" t="s">
        <v>78</v>
      </c>
      <c r="D124" s="12" t="s">
        <v>79</v>
      </c>
      <c r="E124" s="470" t="s">
        <v>80</v>
      </c>
      <c r="F124" s="472" t="s">
        <v>489</v>
      </c>
      <c r="G124" s="463" t="s">
        <v>81</v>
      </c>
      <c r="H124" s="464"/>
      <c r="I124" s="465"/>
      <c r="J124" s="463" t="s">
        <v>82</v>
      </c>
      <c r="K124" s="464"/>
      <c r="L124" s="465"/>
      <c r="M124" s="474" t="s">
        <v>83</v>
      </c>
      <c r="O124" s="49"/>
      <c r="Q124" s="49"/>
      <c r="S124" s="470" t="s">
        <v>78</v>
      </c>
      <c r="T124" s="12" t="s">
        <v>79</v>
      </c>
      <c r="U124" s="470" t="s">
        <v>80</v>
      </c>
      <c r="V124" s="472" t="s">
        <v>489</v>
      </c>
      <c r="W124" s="463" t="s">
        <v>81</v>
      </c>
      <c r="X124" s="464"/>
      <c r="Y124" s="465"/>
      <c r="Z124" s="463" t="s">
        <v>82</v>
      </c>
      <c r="AA124" s="464"/>
      <c r="AB124" s="465"/>
      <c r="AC124" s="474" t="s">
        <v>83</v>
      </c>
      <c r="AE124" s="49"/>
    </row>
    <row r="125" spans="1:31" ht="15.75" thickBot="1" x14ac:dyDescent="0.3">
      <c r="A125" s="49"/>
      <c r="C125" s="471"/>
      <c r="D125" s="13" t="s">
        <v>84</v>
      </c>
      <c r="E125" s="471"/>
      <c r="F125" s="473"/>
      <c r="G125" s="12" t="s">
        <v>85</v>
      </c>
      <c r="H125" s="12" t="s">
        <v>86</v>
      </c>
      <c r="I125" s="14" t="s">
        <v>87</v>
      </c>
      <c r="J125" s="12" t="s">
        <v>62</v>
      </c>
      <c r="K125" s="12" t="s">
        <v>63</v>
      </c>
      <c r="L125" s="14" t="s">
        <v>87</v>
      </c>
      <c r="M125" s="475"/>
      <c r="O125" s="49"/>
      <c r="Q125" s="49"/>
      <c r="S125" s="471"/>
      <c r="T125" s="13" t="s">
        <v>84</v>
      </c>
      <c r="U125" s="471"/>
      <c r="V125" s="473"/>
      <c r="W125" s="12" t="s">
        <v>85</v>
      </c>
      <c r="X125" s="12" t="s">
        <v>86</v>
      </c>
      <c r="Y125" s="14" t="s">
        <v>87</v>
      </c>
      <c r="Z125" s="12" t="s">
        <v>62</v>
      </c>
      <c r="AA125" s="12" t="s">
        <v>63</v>
      </c>
      <c r="AB125" s="14" t="s">
        <v>87</v>
      </c>
      <c r="AC125" s="475"/>
      <c r="AE125" s="49"/>
    </row>
    <row r="126" spans="1:31" x14ac:dyDescent="0.25">
      <c r="A126" s="49"/>
      <c r="C126" s="353">
        <v>44927</v>
      </c>
      <c r="D126" s="190"/>
      <c r="E126" s="190" t="s">
        <v>88</v>
      </c>
      <c r="F126" s="191"/>
      <c r="G126" s="192">
        <v>400</v>
      </c>
      <c r="H126" s="193"/>
      <c r="I126" s="194">
        <f>G126-H126</f>
        <v>400</v>
      </c>
      <c r="J126" s="195">
        <v>1200</v>
      </c>
      <c r="K126" s="196"/>
      <c r="L126" s="197">
        <f>J126-K126</f>
        <v>1200</v>
      </c>
      <c r="M126" s="202">
        <f>L126/I126</f>
        <v>3</v>
      </c>
      <c r="O126" s="49"/>
      <c r="Q126" s="49"/>
      <c r="S126" s="189"/>
      <c r="T126" s="190"/>
      <c r="U126" s="190"/>
      <c r="V126" s="191"/>
      <c r="W126" s="192"/>
      <c r="X126" s="193"/>
      <c r="Y126" s="194"/>
      <c r="Z126" s="195"/>
      <c r="AA126" s="196"/>
      <c r="AB126" s="197"/>
      <c r="AC126" s="202"/>
      <c r="AE126" s="49"/>
    </row>
    <row r="127" spans="1:31" x14ac:dyDescent="0.25">
      <c r="A127" s="49"/>
      <c r="C127" s="354">
        <v>44929</v>
      </c>
      <c r="D127" s="355" t="s">
        <v>665</v>
      </c>
      <c r="E127" s="205" t="s">
        <v>459</v>
      </c>
      <c r="F127" s="16"/>
      <c r="G127" s="17"/>
      <c r="H127" s="18">
        <v>400</v>
      </c>
      <c r="I127" s="19">
        <f>I126+G127-H127</f>
        <v>0</v>
      </c>
      <c r="J127" s="20"/>
      <c r="K127" s="21">
        <f>M126*H127</f>
        <v>1200</v>
      </c>
      <c r="L127" s="22"/>
      <c r="M127" s="23" t="e">
        <f>L127/I127</f>
        <v>#DIV/0!</v>
      </c>
      <c r="O127" s="49"/>
      <c r="Q127" s="49"/>
      <c r="S127" s="204"/>
      <c r="T127" s="205"/>
      <c r="U127" s="205"/>
      <c r="V127" s="16"/>
      <c r="W127" s="17"/>
      <c r="X127" s="18"/>
      <c r="Y127" s="19"/>
      <c r="Z127" s="20"/>
      <c r="AA127" s="21"/>
      <c r="AB127" s="22"/>
      <c r="AC127" s="23"/>
      <c r="AE127" s="49"/>
    </row>
    <row r="128" spans="1:31" x14ac:dyDescent="0.25">
      <c r="A128" s="49"/>
      <c r="C128" s="15"/>
      <c r="D128" s="15"/>
      <c r="E128" s="15"/>
      <c r="F128" s="16"/>
      <c r="G128" s="17"/>
      <c r="H128" s="18"/>
      <c r="I128" s="19"/>
      <c r="J128" s="20"/>
      <c r="K128" s="21"/>
      <c r="L128" s="22"/>
      <c r="M128" s="23"/>
      <c r="O128" s="49"/>
      <c r="Q128" s="49"/>
      <c r="S128" s="15"/>
      <c r="T128" s="15"/>
      <c r="U128" s="15"/>
      <c r="V128" s="16"/>
      <c r="W128" s="17"/>
      <c r="X128" s="18"/>
      <c r="Y128" s="19"/>
      <c r="Z128" s="20"/>
      <c r="AA128" s="21"/>
      <c r="AB128" s="22"/>
      <c r="AC128" s="23"/>
      <c r="AE128" s="49"/>
    </row>
    <row r="129" spans="1:31" x14ac:dyDescent="0.25">
      <c r="A129" s="49"/>
      <c r="C129" s="15"/>
      <c r="D129" s="15"/>
      <c r="E129" s="15"/>
      <c r="F129" s="16"/>
      <c r="G129" s="17"/>
      <c r="H129" s="18"/>
      <c r="I129" s="19"/>
      <c r="J129" s="20"/>
      <c r="K129" s="21"/>
      <c r="L129" s="22"/>
      <c r="M129" s="23"/>
      <c r="O129" s="49"/>
      <c r="Q129" s="49"/>
      <c r="S129" s="15"/>
      <c r="T129" s="15"/>
      <c r="U129" s="15"/>
      <c r="V129" s="16"/>
      <c r="W129" s="17"/>
      <c r="X129" s="18"/>
      <c r="Y129" s="19"/>
      <c r="Z129" s="20"/>
      <c r="AA129" s="21"/>
      <c r="AB129" s="22"/>
      <c r="AC129" s="23"/>
      <c r="AE129" s="49"/>
    </row>
    <row r="130" spans="1:31" x14ac:dyDescent="0.25">
      <c r="A130" s="49"/>
      <c r="C130" s="15"/>
      <c r="D130" s="15"/>
      <c r="E130" s="15"/>
      <c r="F130" s="16"/>
      <c r="G130" s="17"/>
      <c r="H130" s="18"/>
      <c r="I130" s="19"/>
      <c r="J130" s="20"/>
      <c r="K130" s="21"/>
      <c r="L130" s="22"/>
      <c r="M130" s="23"/>
      <c r="O130" s="49"/>
      <c r="Q130" s="49"/>
      <c r="S130" s="15"/>
      <c r="T130" s="15"/>
      <c r="U130" s="15"/>
      <c r="V130" s="16"/>
      <c r="W130" s="17"/>
      <c r="X130" s="18"/>
      <c r="Y130" s="19"/>
      <c r="Z130" s="20"/>
      <c r="AA130" s="21"/>
      <c r="AB130" s="22"/>
      <c r="AC130" s="23"/>
      <c r="AE130" s="49"/>
    </row>
    <row r="131" spans="1:31" ht="15.75" thickBot="1" x14ac:dyDescent="0.3">
      <c r="A131" s="49"/>
      <c r="C131" s="15"/>
      <c r="D131" s="15"/>
      <c r="E131" s="15"/>
      <c r="F131" s="16"/>
      <c r="G131" s="24"/>
      <c r="H131" s="25"/>
      <c r="I131" s="26"/>
      <c r="J131" s="27"/>
      <c r="K131" s="28"/>
      <c r="L131" s="29"/>
      <c r="M131" s="30"/>
      <c r="O131" s="49"/>
      <c r="Q131" s="49"/>
      <c r="S131" s="15"/>
      <c r="T131" s="15"/>
      <c r="U131" s="15"/>
      <c r="V131" s="16"/>
      <c r="W131" s="24"/>
      <c r="X131" s="25"/>
      <c r="Y131" s="26"/>
      <c r="Z131" s="27"/>
      <c r="AA131" s="28"/>
      <c r="AB131" s="29"/>
      <c r="AC131" s="30"/>
      <c r="AE131" s="49"/>
    </row>
    <row r="132" spans="1:31" ht="15.75" thickBot="1" x14ac:dyDescent="0.3">
      <c r="A132" s="49"/>
      <c r="C132" s="455" t="s">
        <v>761</v>
      </c>
      <c r="D132" s="455"/>
      <c r="E132" s="455"/>
      <c r="F132" s="456"/>
      <c r="G132" s="31">
        <f>SUM(G126:G131)</f>
        <v>400</v>
      </c>
      <c r="H132" s="32">
        <f>SUM(H126:H131)</f>
        <v>400</v>
      </c>
      <c r="I132" s="33">
        <f>G132-H132</f>
        <v>0</v>
      </c>
      <c r="J132" s="34">
        <f>SUM(J126:J131)</f>
        <v>1200</v>
      </c>
      <c r="K132" s="35">
        <f>SUM(K126:K131)</f>
        <v>1200</v>
      </c>
      <c r="L132" s="36">
        <f>J132-K132</f>
        <v>0</v>
      </c>
      <c r="M132" s="37" t="e">
        <f>L132/I132</f>
        <v>#DIV/0!</v>
      </c>
      <c r="O132" s="49"/>
      <c r="Q132" s="49"/>
      <c r="S132" s="455" t="s">
        <v>784</v>
      </c>
      <c r="T132" s="455"/>
      <c r="U132" s="455"/>
      <c r="V132" s="456"/>
      <c r="W132" s="31">
        <f>SUM(W126:W131)</f>
        <v>0</v>
      </c>
      <c r="X132" s="32">
        <f>SUM(X126:X131)</f>
        <v>0</v>
      </c>
      <c r="Y132" s="33">
        <f>W132-X132</f>
        <v>0</v>
      </c>
      <c r="Z132" s="34">
        <f>SUM(Z126:Z131)</f>
        <v>0</v>
      </c>
      <c r="AA132" s="35">
        <f>SUM(AA126:AA131)</f>
        <v>0</v>
      </c>
      <c r="AB132" s="36">
        <f>Z132-AA132</f>
        <v>0</v>
      </c>
      <c r="AC132" s="37" t="e">
        <f>AB132/Y132</f>
        <v>#DIV/0!</v>
      </c>
      <c r="AE132" s="49"/>
    </row>
    <row r="133" spans="1:31" ht="15.75" thickTop="1" x14ac:dyDescent="0.25">
      <c r="A133" s="49"/>
      <c r="C133" s="38"/>
      <c r="D133" s="38"/>
      <c r="E133" s="38"/>
      <c r="F133" s="38"/>
      <c r="G133" s="39"/>
      <c r="H133" s="40"/>
      <c r="I133" s="41"/>
      <c r="J133" s="42"/>
      <c r="K133" s="43"/>
      <c r="L133" s="44"/>
      <c r="M133" s="45"/>
      <c r="O133" s="49"/>
      <c r="Q133" s="49"/>
      <c r="S133" s="38"/>
      <c r="T133" s="38"/>
      <c r="U133" s="38"/>
      <c r="V133" s="38"/>
      <c r="W133" s="39"/>
      <c r="X133" s="40"/>
      <c r="Y133" s="41"/>
      <c r="Z133" s="42"/>
      <c r="AA133" s="43"/>
      <c r="AB133" s="44"/>
      <c r="AC133" s="45"/>
      <c r="AE133" s="49"/>
    </row>
    <row r="134" spans="1:31" x14ac:dyDescent="0.25">
      <c r="A134" s="49"/>
      <c r="C134" s="38"/>
      <c r="D134" s="38"/>
      <c r="E134" s="38"/>
      <c r="F134" s="38"/>
      <c r="G134" s="39"/>
      <c r="H134" s="40"/>
      <c r="I134" s="38"/>
      <c r="J134" s="39"/>
      <c r="K134" s="40"/>
      <c r="L134" s="44"/>
      <c r="M134" s="45"/>
      <c r="O134" s="49"/>
      <c r="Q134" s="49"/>
      <c r="S134" s="38"/>
      <c r="T134" s="38"/>
      <c r="U134" s="38"/>
      <c r="V134" s="38"/>
      <c r="W134" s="39"/>
      <c r="X134" s="40"/>
      <c r="Y134" s="38"/>
      <c r="Z134" s="39"/>
      <c r="AA134" s="40"/>
      <c r="AB134" s="44"/>
      <c r="AC134" s="45"/>
      <c r="AE134" s="49"/>
    </row>
    <row r="135" spans="1:31" x14ac:dyDescent="0.25">
      <c r="A135" s="49"/>
      <c r="C135" s="38"/>
      <c r="D135" s="38"/>
      <c r="E135" s="38"/>
      <c r="F135" s="38"/>
      <c r="G135" s="39"/>
      <c r="H135" s="40"/>
      <c r="I135" s="38"/>
      <c r="J135" s="42"/>
      <c r="K135" s="43"/>
      <c r="L135" s="44"/>
      <c r="M135" s="45"/>
      <c r="O135" s="49"/>
      <c r="Q135" s="49"/>
      <c r="S135" s="38"/>
      <c r="T135" s="38"/>
      <c r="U135" s="38"/>
      <c r="V135" s="38"/>
      <c r="W135" s="39"/>
      <c r="X135" s="40"/>
      <c r="Y135" s="38"/>
      <c r="Z135" s="42"/>
      <c r="AA135" s="43"/>
      <c r="AB135" s="44"/>
      <c r="AC135" s="45"/>
      <c r="AE135" s="49"/>
    </row>
    <row r="136" spans="1:31" x14ac:dyDescent="0.25">
      <c r="A136" s="49"/>
      <c r="C136" s="8"/>
      <c r="D136" s="8"/>
      <c r="E136" s="8"/>
      <c r="F136" s="38"/>
      <c r="G136" s="46"/>
      <c r="H136" s="8"/>
      <c r="I136" s="38"/>
      <c r="J136" s="47"/>
      <c r="K136" s="8"/>
      <c r="L136" s="8"/>
      <c r="M136" s="8"/>
      <c r="O136" s="49"/>
      <c r="Q136" s="49"/>
      <c r="S136" s="8"/>
      <c r="T136" s="8"/>
      <c r="U136" s="8"/>
      <c r="V136" s="38"/>
      <c r="W136" s="46"/>
      <c r="X136" s="8"/>
      <c r="Y136" s="38"/>
      <c r="Z136" s="47"/>
      <c r="AA136" s="8"/>
      <c r="AB136" s="8"/>
      <c r="AC136" s="8"/>
      <c r="AE136" s="49"/>
    </row>
    <row r="137" spans="1:31" ht="15.75" thickBot="1" x14ac:dyDescent="0.3">
      <c r="A137" s="4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O137" s="49"/>
      <c r="Q137" s="49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E137" s="49"/>
    </row>
    <row r="138" spans="1:31" x14ac:dyDescent="0.25">
      <c r="A138" s="49"/>
      <c r="C138" s="457"/>
      <c r="D138" s="458"/>
      <c r="E138" s="459"/>
      <c r="F138" s="8"/>
      <c r="G138" s="457"/>
      <c r="H138" s="458"/>
      <c r="I138" s="459"/>
      <c r="J138" s="8"/>
      <c r="K138" s="457"/>
      <c r="L138" s="458"/>
      <c r="M138" s="459"/>
      <c r="O138" s="49"/>
      <c r="Q138" s="49"/>
      <c r="S138" s="457"/>
      <c r="T138" s="458"/>
      <c r="U138" s="459"/>
      <c r="V138" s="8"/>
      <c r="W138" s="457"/>
      <c r="X138" s="458"/>
      <c r="Y138" s="459"/>
      <c r="Z138" s="8"/>
      <c r="AA138" s="457"/>
      <c r="AB138" s="458"/>
      <c r="AC138" s="459"/>
      <c r="AE138" s="49"/>
    </row>
    <row r="139" spans="1:31" ht="15.75" thickBot="1" x14ac:dyDescent="0.3">
      <c r="A139" s="49"/>
      <c r="C139" s="460"/>
      <c r="D139" s="461"/>
      <c r="E139" s="462"/>
      <c r="F139" s="9"/>
      <c r="G139" s="460"/>
      <c r="H139" s="461"/>
      <c r="I139" s="462"/>
      <c r="J139" s="8"/>
      <c r="K139" s="460"/>
      <c r="L139" s="461"/>
      <c r="M139" s="462"/>
      <c r="O139" s="49"/>
      <c r="Q139" s="49"/>
      <c r="S139" s="460"/>
      <c r="T139" s="461"/>
      <c r="U139" s="462"/>
      <c r="V139" s="9"/>
      <c r="W139" s="460"/>
      <c r="X139" s="461"/>
      <c r="Y139" s="462"/>
      <c r="Z139" s="8"/>
      <c r="AA139" s="460"/>
      <c r="AB139" s="461"/>
      <c r="AC139" s="462"/>
      <c r="AE139" s="49"/>
    </row>
    <row r="140" spans="1:31" ht="15.75" thickBot="1" x14ac:dyDescent="0.3">
      <c r="A140" s="49"/>
      <c r="C140" s="463" t="s">
        <v>89</v>
      </c>
      <c r="D140" s="464"/>
      <c r="E140" s="465"/>
      <c r="F140" s="48"/>
      <c r="G140" s="463" t="s">
        <v>90</v>
      </c>
      <c r="H140" s="464"/>
      <c r="I140" s="465"/>
      <c r="J140" s="8"/>
      <c r="K140" s="463" t="s">
        <v>91</v>
      </c>
      <c r="L140" s="464"/>
      <c r="M140" s="465"/>
      <c r="O140" s="49"/>
      <c r="Q140" s="49"/>
      <c r="S140" s="463" t="s">
        <v>89</v>
      </c>
      <c r="T140" s="464"/>
      <c r="U140" s="465"/>
      <c r="V140" s="48"/>
      <c r="W140" s="463" t="s">
        <v>90</v>
      </c>
      <c r="X140" s="464"/>
      <c r="Y140" s="465"/>
      <c r="Z140" s="8"/>
      <c r="AA140" s="463" t="s">
        <v>91</v>
      </c>
      <c r="AB140" s="464"/>
      <c r="AC140" s="465"/>
      <c r="AE140" s="49"/>
    </row>
    <row r="141" spans="1:31" x14ac:dyDescent="0.25">
      <c r="A141" s="49"/>
      <c r="O141" s="49"/>
      <c r="Q141" s="49"/>
      <c r="AE141" s="49"/>
    </row>
    <row r="142" spans="1:31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</row>
    <row r="145" spans="1:31" ht="28.5" customHeight="1" x14ac:dyDescent="0.3">
      <c r="A145" s="466" t="s">
        <v>449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Q145" s="466" t="s">
        <v>449</v>
      </c>
      <c r="R145" s="466"/>
      <c r="S145" s="466"/>
      <c r="T145" s="466"/>
      <c r="U145" s="466"/>
      <c r="V145" s="466"/>
      <c r="W145" s="466"/>
      <c r="X145" s="466"/>
      <c r="Y145" s="466"/>
      <c r="Z145" s="466"/>
      <c r="AA145" s="466"/>
      <c r="AB145" s="466"/>
      <c r="AC145" s="466"/>
      <c r="AD145" s="466"/>
      <c r="AE145" s="466"/>
    </row>
    <row r="146" spans="1:31" ht="27.75" x14ac:dyDescent="0.25">
      <c r="C146" s="467"/>
      <c r="D146" s="467"/>
      <c r="E146" s="467"/>
      <c r="F146" s="467"/>
      <c r="G146" s="467"/>
      <c r="H146" s="467"/>
      <c r="I146" s="467"/>
      <c r="J146" s="467"/>
      <c r="K146" s="467"/>
      <c r="L146" s="467"/>
      <c r="M146" s="467"/>
      <c r="S146" s="467"/>
      <c r="T146" s="467"/>
      <c r="U146" s="467"/>
      <c r="V146" s="467"/>
      <c r="W146" s="467"/>
      <c r="X146" s="467"/>
      <c r="Y146" s="467"/>
      <c r="Z146" s="467"/>
      <c r="AA146" s="467"/>
      <c r="AB146" s="467"/>
      <c r="AC146" s="467"/>
    </row>
    <row r="147" spans="1:31" ht="13.5" customHeight="1" x14ac:dyDescent="0.25">
      <c r="A147" s="199"/>
      <c r="B147" s="199"/>
      <c r="C147" s="468"/>
      <c r="D147" s="468"/>
      <c r="E147" s="468"/>
      <c r="F147" s="468"/>
      <c r="G147" s="468"/>
      <c r="H147" s="468"/>
      <c r="I147" s="468"/>
      <c r="J147" s="468"/>
      <c r="K147" s="468"/>
      <c r="L147" s="468"/>
      <c r="M147" s="468"/>
      <c r="N147" s="199"/>
      <c r="O147" s="199"/>
      <c r="Q147" s="199"/>
      <c r="R147" s="199"/>
      <c r="S147" s="468"/>
      <c r="T147" s="468"/>
      <c r="U147" s="468"/>
      <c r="V147" s="468"/>
      <c r="W147" s="468"/>
      <c r="X147" s="468"/>
      <c r="Y147" s="468"/>
      <c r="Z147" s="468"/>
      <c r="AA147" s="468"/>
      <c r="AB147" s="468"/>
      <c r="AC147" s="468"/>
      <c r="AD147" s="199"/>
      <c r="AE147" s="199"/>
    </row>
    <row r="148" spans="1:31" ht="23.25" x14ac:dyDescent="0.35">
      <c r="A148" s="49"/>
      <c r="C148" s="7" t="s">
        <v>572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O148" s="49"/>
      <c r="Q148" s="49"/>
      <c r="S148" s="7" t="s">
        <v>572</v>
      </c>
      <c r="T148" s="8"/>
      <c r="U148" s="8"/>
      <c r="V148" s="8"/>
      <c r="W148" s="8"/>
      <c r="X148" s="8"/>
      <c r="Y148" s="8"/>
      <c r="Z148" s="8"/>
      <c r="AA148" s="8"/>
      <c r="AB148" s="8"/>
      <c r="AC148" s="8"/>
      <c r="AE148" s="49"/>
    </row>
    <row r="149" spans="1:31" x14ac:dyDescent="0.25">
      <c r="A149" s="49"/>
      <c r="C149" s="8"/>
      <c r="D149" s="9" t="s">
        <v>76</v>
      </c>
      <c r="E149" s="8"/>
      <c r="F149" s="8"/>
      <c r="G149" s="8"/>
      <c r="H149" s="8"/>
      <c r="I149" s="8"/>
      <c r="J149" s="8"/>
      <c r="K149" s="8"/>
      <c r="L149" s="8"/>
      <c r="M149" s="8"/>
      <c r="O149" s="49"/>
      <c r="Q149" s="49"/>
      <c r="S149" s="8"/>
      <c r="T149" s="9" t="s">
        <v>76</v>
      </c>
      <c r="U149" s="8"/>
      <c r="V149" s="8"/>
      <c r="W149" s="8"/>
      <c r="X149" s="8"/>
      <c r="Y149" s="8"/>
      <c r="Z149" s="8"/>
      <c r="AA149" s="8"/>
      <c r="AB149" s="8"/>
      <c r="AC149" s="8"/>
      <c r="AE149" s="49"/>
    </row>
    <row r="150" spans="1:31" ht="20.25" x14ac:dyDescent="0.3">
      <c r="A150" s="49"/>
      <c r="C150" s="469" t="s">
        <v>77</v>
      </c>
      <c r="D150" s="469"/>
      <c r="E150" s="469"/>
      <c r="F150" s="469"/>
      <c r="G150" s="469"/>
      <c r="H150" s="469"/>
      <c r="I150" s="469"/>
      <c r="J150" s="469"/>
      <c r="K150" s="469"/>
      <c r="L150" s="469"/>
      <c r="M150" s="469"/>
      <c r="O150" s="49"/>
      <c r="Q150" s="49"/>
      <c r="S150" s="469" t="s">
        <v>77</v>
      </c>
      <c r="T150" s="469"/>
      <c r="U150" s="469"/>
      <c r="V150" s="469"/>
      <c r="W150" s="469"/>
      <c r="X150" s="469"/>
      <c r="Y150" s="469"/>
      <c r="Z150" s="469"/>
      <c r="AA150" s="469"/>
      <c r="AB150" s="469"/>
      <c r="AC150" s="469"/>
      <c r="AE150" s="49"/>
    </row>
    <row r="151" spans="1:31" ht="15.75" x14ac:dyDescent="0.25">
      <c r="A151" s="49"/>
      <c r="C151" s="10" t="s">
        <v>450</v>
      </c>
      <c r="D151" s="8"/>
      <c r="E151" s="8"/>
      <c r="F151" s="10" t="s">
        <v>451</v>
      </c>
      <c r="G151" s="8"/>
      <c r="H151" s="10"/>
      <c r="I151" s="8"/>
      <c r="J151" s="8"/>
      <c r="K151" s="8"/>
      <c r="L151" s="10"/>
      <c r="M151" s="8"/>
      <c r="O151" s="49"/>
      <c r="Q151" s="49"/>
      <c r="S151" s="10" t="s">
        <v>450</v>
      </c>
      <c r="T151" s="8"/>
      <c r="U151" s="8"/>
      <c r="V151" s="10" t="s">
        <v>451</v>
      </c>
      <c r="W151" s="8"/>
      <c r="X151" s="10"/>
      <c r="Y151" s="8"/>
      <c r="Z151" s="8"/>
      <c r="AA151" s="8"/>
      <c r="AB151" s="10"/>
      <c r="AC151" s="8"/>
      <c r="AE151" s="49"/>
    </row>
    <row r="152" spans="1:31" ht="20.25" x14ac:dyDescent="0.3">
      <c r="A152" s="49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O152" s="49"/>
      <c r="Q152" s="4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E152" s="49"/>
    </row>
    <row r="153" spans="1:31" ht="15.75" x14ac:dyDescent="0.25">
      <c r="A153" s="49"/>
      <c r="C153" s="10" t="s">
        <v>452</v>
      </c>
      <c r="D153" s="8"/>
      <c r="E153" s="8"/>
      <c r="F153" s="10" t="s">
        <v>453</v>
      </c>
      <c r="G153" s="8"/>
      <c r="H153" s="10"/>
      <c r="I153" s="8"/>
      <c r="J153" s="8"/>
      <c r="K153" s="8"/>
      <c r="L153" s="10"/>
      <c r="M153" s="8"/>
      <c r="O153" s="49"/>
      <c r="Q153" s="49"/>
      <c r="S153" s="10" t="s">
        <v>452</v>
      </c>
      <c r="T153" s="8"/>
      <c r="U153" s="8"/>
      <c r="V153" s="10" t="s">
        <v>453</v>
      </c>
      <c r="W153" s="8"/>
      <c r="X153" s="10"/>
      <c r="Y153" s="8"/>
      <c r="Z153" s="8"/>
      <c r="AA153" s="8"/>
      <c r="AB153" s="10"/>
      <c r="AC153" s="8"/>
      <c r="AE153" s="49"/>
    </row>
    <row r="154" spans="1:31" ht="15.75" thickBot="1" x14ac:dyDescent="0.3">
      <c r="A154" s="49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O154" s="49"/>
      <c r="Q154" s="49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E154" s="49"/>
    </row>
    <row r="155" spans="1:31" ht="15.75" customHeight="1" thickBot="1" x14ac:dyDescent="0.3">
      <c r="A155" s="49"/>
      <c r="C155" s="470" t="s">
        <v>78</v>
      </c>
      <c r="D155" s="12" t="s">
        <v>79</v>
      </c>
      <c r="E155" s="470" t="s">
        <v>80</v>
      </c>
      <c r="F155" s="472" t="s">
        <v>489</v>
      </c>
      <c r="G155" s="463" t="s">
        <v>81</v>
      </c>
      <c r="H155" s="464"/>
      <c r="I155" s="465"/>
      <c r="J155" s="463" t="s">
        <v>82</v>
      </c>
      <c r="K155" s="464"/>
      <c r="L155" s="465"/>
      <c r="M155" s="474" t="s">
        <v>83</v>
      </c>
      <c r="O155" s="49"/>
      <c r="Q155" s="49"/>
      <c r="S155" s="470" t="s">
        <v>78</v>
      </c>
      <c r="T155" s="12" t="s">
        <v>79</v>
      </c>
      <c r="U155" s="470" t="s">
        <v>80</v>
      </c>
      <c r="V155" s="472" t="s">
        <v>489</v>
      </c>
      <c r="W155" s="463" t="s">
        <v>81</v>
      </c>
      <c r="X155" s="464"/>
      <c r="Y155" s="465"/>
      <c r="Z155" s="463" t="s">
        <v>82</v>
      </c>
      <c r="AA155" s="464"/>
      <c r="AB155" s="465"/>
      <c r="AC155" s="474" t="s">
        <v>83</v>
      </c>
      <c r="AE155" s="49"/>
    </row>
    <row r="156" spans="1:31" ht="15.75" thickBot="1" x14ac:dyDescent="0.3">
      <c r="A156" s="49"/>
      <c r="C156" s="471"/>
      <c r="D156" s="13" t="s">
        <v>84</v>
      </c>
      <c r="E156" s="471"/>
      <c r="F156" s="473"/>
      <c r="G156" s="12" t="s">
        <v>85</v>
      </c>
      <c r="H156" s="12" t="s">
        <v>86</v>
      </c>
      <c r="I156" s="14" t="s">
        <v>87</v>
      </c>
      <c r="J156" s="12" t="s">
        <v>62</v>
      </c>
      <c r="K156" s="12" t="s">
        <v>63</v>
      </c>
      <c r="L156" s="14" t="s">
        <v>87</v>
      </c>
      <c r="M156" s="475"/>
      <c r="O156" s="49"/>
      <c r="Q156" s="49"/>
      <c r="S156" s="471"/>
      <c r="T156" s="13" t="s">
        <v>84</v>
      </c>
      <c r="U156" s="471"/>
      <c r="V156" s="473"/>
      <c r="W156" s="12" t="s">
        <v>85</v>
      </c>
      <c r="X156" s="12" t="s">
        <v>86</v>
      </c>
      <c r="Y156" s="14" t="s">
        <v>87</v>
      </c>
      <c r="Z156" s="12" t="s">
        <v>62</v>
      </c>
      <c r="AA156" s="12" t="s">
        <v>63</v>
      </c>
      <c r="AB156" s="14" t="s">
        <v>87</v>
      </c>
      <c r="AC156" s="475"/>
      <c r="AE156" s="49"/>
    </row>
    <row r="157" spans="1:31" x14ac:dyDescent="0.25">
      <c r="A157" s="49"/>
      <c r="C157" s="353">
        <v>44927</v>
      </c>
      <c r="D157" s="190"/>
      <c r="E157" s="190" t="s">
        <v>88</v>
      </c>
      <c r="F157" s="191"/>
      <c r="G157" s="192">
        <v>15</v>
      </c>
      <c r="H157" s="193"/>
      <c r="I157" s="194">
        <f>G157-H157</f>
        <v>15</v>
      </c>
      <c r="J157" s="195">
        <v>950</v>
      </c>
      <c r="K157" s="196"/>
      <c r="L157" s="197">
        <f>J157-K157</f>
        <v>950</v>
      </c>
      <c r="M157" s="203">
        <f>L157/I157</f>
        <v>63.333333333333336</v>
      </c>
      <c r="O157" s="49"/>
      <c r="Q157" s="49"/>
      <c r="S157" s="189"/>
      <c r="T157" s="190"/>
      <c r="U157" s="190"/>
      <c r="V157" s="191"/>
      <c r="W157" s="192"/>
      <c r="X157" s="193"/>
      <c r="Y157" s="194"/>
      <c r="Z157" s="195"/>
      <c r="AA157" s="196"/>
      <c r="AB157" s="197"/>
      <c r="AC157" s="203"/>
      <c r="AE157" s="49"/>
    </row>
    <row r="158" spans="1:31" x14ac:dyDescent="0.25">
      <c r="A158" s="49"/>
      <c r="C158" s="354">
        <v>44936</v>
      </c>
      <c r="D158" s="355" t="s">
        <v>635</v>
      </c>
      <c r="E158" s="205" t="s">
        <v>634</v>
      </c>
      <c r="F158" s="16"/>
      <c r="G158" s="17"/>
      <c r="H158" s="18">
        <v>15</v>
      </c>
      <c r="I158" s="19">
        <f>I157+G158-H158</f>
        <v>0</v>
      </c>
      <c r="J158" s="20"/>
      <c r="K158" s="21">
        <f>M157*H158</f>
        <v>950</v>
      </c>
      <c r="L158" s="22"/>
      <c r="M158" s="23" t="e">
        <f>L158/I158</f>
        <v>#DIV/0!</v>
      </c>
      <c r="O158" s="49"/>
      <c r="Q158" s="49"/>
      <c r="S158" s="204"/>
      <c r="T158" s="205"/>
      <c r="U158" s="205"/>
      <c r="V158" s="16"/>
      <c r="W158" s="17"/>
      <c r="X158" s="18"/>
      <c r="Y158" s="19"/>
      <c r="Z158" s="20"/>
      <c r="AA158" s="21"/>
      <c r="AB158" s="22"/>
      <c r="AC158" s="23"/>
      <c r="AE158" s="49"/>
    </row>
    <row r="159" spans="1:31" x14ac:dyDescent="0.25">
      <c r="A159" s="49"/>
      <c r="C159" s="15"/>
      <c r="D159" s="15"/>
      <c r="E159" s="15"/>
      <c r="F159" s="16"/>
      <c r="G159" s="17"/>
      <c r="H159" s="18"/>
      <c r="I159" s="19"/>
      <c r="J159" s="20"/>
      <c r="K159" s="21"/>
      <c r="L159" s="22"/>
      <c r="M159" s="23"/>
      <c r="O159" s="49"/>
      <c r="Q159" s="49"/>
      <c r="S159" s="15"/>
      <c r="T159" s="15"/>
      <c r="U159" s="15"/>
      <c r="V159" s="16"/>
      <c r="W159" s="17"/>
      <c r="X159" s="18"/>
      <c r="Y159" s="19"/>
      <c r="Z159" s="20"/>
      <c r="AA159" s="21"/>
      <c r="AB159" s="22"/>
      <c r="AC159" s="23"/>
      <c r="AE159" s="49"/>
    </row>
    <row r="160" spans="1:31" x14ac:dyDescent="0.25">
      <c r="A160" s="49"/>
      <c r="C160" s="15"/>
      <c r="D160" s="15"/>
      <c r="E160" s="15"/>
      <c r="F160" s="16"/>
      <c r="G160" s="17"/>
      <c r="H160" s="18"/>
      <c r="I160" s="19"/>
      <c r="J160" s="20"/>
      <c r="K160" s="21"/>
      <c r="L160" s="22"/>
      <c r="M160" s="23"/>
      <c r="O160" s="49"/>
      <c r="Q160" s="49"/>
      <c r="S160" s="15"/>
      <c r="T160" s="15"/>
      <c r="U160" s="15"/>
      <c r="V160" s="16"/>
      <c r="W160" s="17"/>
      <c r="X160" s="18"/>
      <c r="Y160" s="19"/>
      <c r="Z160" s="20"/>
      <c r="AA160" s="21"/>
      <c r="AB160" s="22"/>
      <c r="AC160" s="23"/>
      <c r="AE160" s="49"/>
    </row>
    <row r="161" spans="1:31" x14ac:dyDescent="0.25">
      <c r="A161" s="49"/>
      <c r="C161" s="15"/>
      <c r="D161" s="15"/>
      <c r="E161" s="15"/>
      <c r="F161" s="16"/>
      <c r="G161" s="17"/>
      <c r="H161" s="18"/>
      <c r="I161" s="19"/>
      <c r="J161" s="20"/>
      <c r="K161" s="21"/>
      <c r="L161" s="22"/>
      <c r="M161" s="23"/>
      <c r="O161" s="49"/>
      <c r="Q161" s="49"/>
      <c r="S161" s="15"/>
      <c r="T161" s="15"/>
      <c r="U161" s="15"/>
      <c r="V161" s="16"/>
      <c r="W161" s="17"/>
      <c r="X161" s="18"/>
      <c r="Y161" s="19"/>
      <c r="Z161" s="20"/>
      <c r="AA161" s="21"/>
      <c r="AB161" s="22"/>
      <c r="AC161" s="23"/>
      <c r="AE161" s="49"/>
    </row>
    <row r="162" spans="1:31" ht="15.75" thickBot="1" x14ac:dyDescent="0.3">
      <c r="A162" s="49"/>
      <c r="C162" s="15"/>
      <c r="D162" s="15"/>
      <c r="E162" s="15"/>
      <c r="F162" s="16"/>
      <c r="G162" s="24"/>
      <c r="H162" s="25"/>
      <c r="I162" s="26"/>
      <c r="J162" s="27"/>
      <c r="K162" s="28"/>
      <c r="L162" s="29"/>
      <c r="M162" s="30"/>
      <c r="O162" s="49"/>
      <c r="Q162" s="49"/>
      <c r="S162" s="15"/>
      <c r="T162" s="15"/>
      <c r="U162" s="15"/>
      <c r="V162" s="16"/>
      <c r="W162" s="24"/>
      <c r="X162" s="25"/>
      <c r="Y162" s="26"/>
      <c r="Z162" s="27"/>
      <c r="AA162" s="28"/>
      <c r="AB162" s="29"/>
      <c r="AC162" s="30"/>
      <c r="AE162" s="49"/>
    </row>
    <row r="163" spans="1:31" ht="15.75" thickBot="1" x14ac:dyDescent="0.3">
      <c r="A163" s="49"/>
      <c r="C163" s="455" t="s">
        <v>761</v>
      </c>
      <c r="D163" s="455"/>
      <c r="E163" s="455"/>
      <c r="F163" s="456"/>
      <c r="G163" s="31">
        <f>SUM(G157:G162)</f>
        <v>15</v>
      </c>
      <c r="H163" s="32">
        <f>SUM(H157:H162)</f>
        <v>15</v>
      </c>
      <c r="I163" s="33">
        <f>G163-H163</f>
        <v>0</v>
      </c>
      <c r="J163" s="34">
        <f>SUM(J157:J162)</f>
        <v>950</v>
      </c>
      <c r="K163" s="35">
        <f>SUM(K157:K162)</f>
        <v>950</v>
      </c>
      <c r="L163" s="36">
        <f>J163-K163</f>
        <v>0</v>
      </c>
      <c r="M163" s="229" t="e">
        <f>L163/I163</f>
        <v>#DIV/0!</v>
      </c>
      <c r="O163" s="49"/>
      <c r="Q163" s="49"/>
      <c r="S163" s="455" t="s">
        <v>784</v>
      </c>
      <c r="T163" s="455"/>
      <c r="U163" s="455"/>
      <c r="V163" s="456"/>
      <c r="W163" s="31">
        <f>SUM(W157:W162)</f>
        <v>0</v>
      </c>
      <c r="X163" s="32">
        <f>SUM(X157:X162)</f>
        <v>0</v>
      </c>
      <c r="Y163" s="33">
        <f>W163-X163</f>
        <v>0</v>
      </c>
      <c r="Z163" s="34">
        <f>SUM(Z157:Z162)</f>
        <v>0</v>
      </c>
      <c r="AA163" s="35">
        <f>SUM(AA157:AA162)</f>
        <v>0</v>
      </c>
      <c r="AB163" s="36">
        <f>Z163-AA163</f>
        <v>0</v>
      </c>
      <c r="AC163" s="229" t="e">
        <f>AB163/Y163</f>
        <v>#DIV/0!</v>
      </c>
      <c r="AE163" s="49"/>
    </row>
    <row r="164" spans="1:31" ht="15.75" thickTop="1" x14ac:dyDescent="0.25">
      <c r="A164" s="49"/>
      <c r="C164" s="38"/>
      <c r="D164" s="38"/>
      <c r="E164" s="38"/>
      <c r="F164" s="38"/>
      <c r="G164" s="39"/>
      <c r="H164" s="40"/>
      <c r="I164" s="41"/>
      <c r="J164" s="42"/>
      <c r="K164" s="43"/>
      <c r="L164" s="44"/>
      <c r="M164" s="45"/>
      <c r="O164" s="49"/>
      <c r="Q164" s="49"/>
      <c r="S164" s="38"/>
      <c r="T164" s="38"/>
      <c r="U164" s="38"/>
      <c r="V164" s="38"/>
      <c r="W164" s="39"/>
      <c r="X164" s="40"/>
      <c r="Y164" s="41"/>
      <c r="Z164" s="42"/>
      <c r="AA164" s="43"/>
      <c r="AB164" s="44"/>
      <c r="AC164" s="45"/>
      <c r="AE164" s="49"/>
    </row>
    <row r="165" spans="1:31" x14ac:dyDescent="0.25">
      <c r="A165" s="49"/>
      <c r="C165" s="38"/>
      <c r="D165" s="38"/>
      <c r="E165" s="38"/>
      <c r="F165" s="38"/>
      <c r="G165" s="39"/>
      <c r="H165" s="40"/>
      <c r="I165" s="38"/>
      <c r="J165" s="39"/>
      <c r="K165" s="40"/>
      <c r="L165" s="44"/>
      <c r="M165" s="45"/>
      <c r="O165" s="49"/>
      <c r="Q165" s="49"/>
      <c r="S165" s="38"/>
      <c r="T165" s="38"/>
      <c r="U165" s="38"/>
      <c r="V165" s="38"/>
      <c r="W165" s="39"/>
      <c r="X165" s="40"/>
      <c r="Y165" s="38"/>
      <c r="Z165" s="39"/>
      <c r="AA165" s="40"/>
      <c r="AB165" s="44"/>
      <c r="AC165" s="45"/>
      <c r="AE165" s="49"/>
    </row>
    <row r="166" spans="1:31" x14ac:dyDescent="0.25">
      <c r="A166" s="49"/>
      <c r="C166" s="38"/>
      <c r="D166" s="38"/>
      <c r="E166" s="38"/>
      <c r="F166" s="38"/>
      <c r="G166" s="39"/>
      <c r="H166" s="40"/>
      <c r="I166" s="38"/>
      <c r="J166" s="42"/>
      <c r="K166" s="43"/>
      <c r="L166" s="44"/>
      <c r="M166" s="45"/>
      <c r="O166" s="49"/>
      <c r="Q166" s="49"/>
      <c r="S166" s="38"/>
      <c r="T166" s="38"/>
      <c r="U166" s="38"/>
      <c r="V166" s="38"/>
      <c r="W166" s="39"/>
      <c r="X166" s="40"/>
      <c r="Y166" s="38"/>
      <c r="Z166" s="42"/>
      <c r="AA166" s="43"/>
      <c r="AB166" s="44"/>
      <c r="AC166" s="45"/>
      <c r="AE166" s="49"/>
    </row>
    <row r="167" spans="1:31" x14ac:dyDescent="0.25">
      <c r="A167" s="49"/>
      <c r="C167" s="8"/>
      <c r="D167" s="8"/>
      <c r="E167" s="8"/>
      <c r="F167" s="38"/>
      <c r="G167" s="46"/>
      <c r="H167" s="8"/>
      <c r="I167" s="38"/>
      <c r="J167" s="47"/>
      <c r="K167" s="8"/>
      <c r="L167" s="8"/>
      <c r="M167" s="8"/>
      <c r="O167" s="49"/>
      <c r="Q167" s="49"/>
      <c r="S167" s="8"/>
      <c r="T167" s="8"/>
      <c r="U167" s="8"/>
      <c r="V167" s="38"/>
      <c r="W167" s="46"/>
      <c r="X167" s="8"/>
      <c r="Y167" s="38"/>
      <c r="Z167" s="47"/>
      <c r="AA167" s="8"/>
      <c r="AB167" s="8"/>
      <c r="AC167" s="8"/>
      <c r="AE167" s="49"/>
    </row>
    <row r="168" spans="1:31" ht="15.75" thickBot="1" x14ac:dyDescent="0.3">
      <c r="A168" s="49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O168" s="49"/>
      <c r="Q168" s="49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E168" s="49"/>
    </row>
    <row r="169" spans="1:31" x14ac:dyDescent="0.25">
      <c r="A169" s="49"/>
      <c r="C169" s="457"/>
      <c r="D169" s="458"/>
      <c r="E169" s="459"/>
      <c r="F169" s="8"/>
      <c r="G169" s="457"/>
      <c r="H169" s="458"/>
      <c r="I169" s="459"/>
      <c r="J169" s="8"/>
      <c r="K169" s="457"/>
      <c r="L169" s="458"/>
      <c r="M169" s="459"/>
      <c r="O169" s="49"/>
      <c r="Q169" s="49"/>
      <c r="S169" s="457"/>
      <c r="T169" s="458"/>
      <c r="U169" s="459"/>
      <c r="V169" s="8"/>
      <c r="W169" s="457"/>
      <c r="X169" s="458"/>
      <c r="Y169" s="459"/>
      <c r="Z169" s="8"/>
      <c r="AA169" s="457"/>
      <c r="AB169" s="458"/>
      <c r="AC169" s="459"/>
      <c r="AE169" s="49"/>
    </row>
    <row r="170" spans="1:31" ht="15.75" thickBot="1" x14ac:dyDescent="0.3">
      <c r="A170" s="49"/>
      <c r="C170" s="460"/>
      <c r="D170" s="461"/>
      <c r="E170" s="462"/>
      <c r="F170" s="9"/>
      <c r="G170" s="460"/>
      <c r="H170" s="461"/>
      <c r="I170" s="462"/>
      <c r="J170" s="8"/>
      <c r="K170" s="460"/>
      <c r="L170" s="461"/>
      <c r="M170" s="462"/>
      <c r="O170" s="49"/>
      <c r="Q170" s="49"/>
      <c r="S170" s="460"/>
      <c r="T170" s="461"/>
      <c r="U170" s="462"/>
      <c r="V170" s="9"/>
      <c r="W170" s="460"/>
      <c r="X170" s="461"/>
      <c r="Y170" s="462"/>
      <c r="Z170" s="8"/>
      <c r="AA170" s="460"/>
      <c r="AB170" s="461"/>
      <c r="AC170" s="462"/>
      <c r="AE170" s="49"/>
    </row>
    <row r="171" spans="1:31" ht="15.75" thickBot="1" x14ac:dyDescent="0.3">
      <c r="A171" s="49"/>
      <c r="C171" s="463" t="s">
        <v>89</v>
      </c>
      <c r="D171" s="464"/>
      <c r="E171" s="465"/>
      <c r="F171" s="48"/>
      <c r="G171" s="463" t="s">
        <v>90</v>
      </c>
      <c r="H171" s="464"/>
      <c r="I171" s="465"/>
      <c r="J171" s="8"/>
      <c r="K171" s="463" t="s">
        <v>91</v>
      </c>
      <c r="L171" s="464"/>
      <c r="M171" s="465"/>
      <c r="O171" s="49"/>
      <c r="Q171" s="49"/>
      <c r="S171" s="463" t="s">
        <v>89</v>
      </c>
      <c r="T171" s="464"/>
      <c r="U171" s="465"/>
      <c r="V171" s="48"/>
      <c r="W171" s="463" t="s">
        <v>90</v>
      </c>
      <c r="X171" s="464"/>
      <c r="Y171" s="465"/>
      <c r="Z171" s="8"/>
      <c r="AA171" s="463" t="s">
        <v>91</v>
      </c>
      <c r="AB171" s="464"/>
      <c r="AC171" s="465"/>
      <c r="AE171" s="49"/>
    </row>
    <row r="172" spans="1:31" x14ac:dyDescent="0.25">
      <c r="A172" s="49"/>
      <c r="O172" s="49"/>
      <c r="Q172" s="49"/>
      <c r="AE172" s="49"/>
    </row>
    <row r="173" spans="1:31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</row>
    <row r="174" spans="1:31" ht="28.5" customHeight="1" x14ac:dyDescent="0.25"/>
    <row r="175" spans="1:31" ht="12.75" customHeight="1" x14ac:dyDescent="0.25">
      <c r="A175" s="199"/>
      <c r="B175" s="199"/>
      <c r="C175" s="468"/>
      <c r="D175" s="468"/>
      <c r="E175" s="468"/>
      <c r="F175" s="468"/>
      <c r="G175" s="468"/>
      <c r="H175" s="468"/>
      <c r="I175" s="468"/>
      <c r="J175" s="468"/>
      <c r="K175" s="468"/>
      <c r="L175" s="468"/>
      <c r="M175" s="468"/>
      <c r="N175" s="199"/>
      <c r="O175" s="199"/>
      <c r="Q175" s="199"/>
      <c r="R175" s="199"/>
      <c r="S175" s="468"/>
      <c r="T175" s="468"/>
      <c r="U175" s="468"/>
      <c r="V175" s="468"/>
      <c r="W175" s="468"/>
      <c r="X175" s="468"/>
      <c r="Y175" s="468"/>
      <c r="Z175" s="468"/>
      <c r="AA175" s="468"/>
      <c r="AB175" s="468"/>
      <c r="AC175" s="468"/>
      <c r="AD175" s="199"/>
      <c r="AE175" s="199"/>
    </row>
    <row r="176" spans="1:31" ht="23.25" x14ac:dyDescent="0.35">
      <c r="A176" s="49"/>
      <c r="C176" s="7" t="s">
        <v>572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O176" s="49"/>
      <c r="Q176" s="49"/>
      <c r="S176" s="7" t="s">
        <v>572</v>
      </c>
      <c r="T176" s="8"/>
      <c r="U176" s="8"/>
      <c r="V176" s="8"/>
      <c r="W176" s="8"/>
      <c r="X176" s="8"/>
      <c r="Y176" s="8"/>
      <c r="Z176" s="8"/>
      <c r="AA176" s="8"/>
      <c r="AB176" s="8"/>
      <c r="AC176" s="8"/>
      <c r="AE176" s="49"/>
    </row>
    <row r="177" spans="1:31" x14ac:dyDescent="0.25">
      <c r="A177" s="49"/>
      <c r="C177" s="8"/>
      <c r="D177" s="9" t="s">
        <v>76</v>
      </c>
      <c r="E177" s="8"/>
      <c r="F177" s="8"/>
      <c r="G177" s="8"/>
      <c r="H177" s="8"/>
      <c r="I177" s="8"/>
      <c r="J177" s="8"/>
      <c r="K177" s="8"/>
      <c r="L177" s="8"/>
      <c r="M177" s="8"/>
      <c r="O177" s="49"/>
      <c r="Q177" s="49"/>
      <c r="S177" s="8"/>
      <c r="T177" s="9" t="s">
        <v>76</v>
      </c>
      <c r="U177" s="8"/>
      <c r="V177" s="8"/>
      <c r="W177" s="8"/>
      <c r="X177" s="8"/>
      <c r="Y177" s="8"/>
      <c r="Z177" s="8"/>
      <c r="AA177" s="8"/>
      <c r="AB177" s="8"/>
      <c r="AC177" s="8"/>
      <c r="AE177" s="49"/>
    </row>
    <row r="178" spans="1:31" ht="20.25" x14ac:dyDescent="0.3">
      <c r="A178" s="49"/>
      <c r="C178" s="469" t="s">
        <v>77</v>
      </c>
      <c r="D178" s="469"/>
      <c r="E178" s="469"/>
      <c r="F178" s="469"/>
      <c r="G178" s="469"/>
      <c r="H178" s="469"/>
      <c r="I178" s="469"/>
      <c r="J178" s="469"/>
      <c r="K178" s="469"/>
      <c r="L178" s="469"/>
      <c r="M178" s="469"/>
      <c r="O178" s="49"/>
      <c r="Q178" s="49"/>
      <c r="S178" s="469" t="s">
        <v>77</v>
      </c>
      <c r="T178" s="469"/>
      <c r="U178" s="469"/>
      <c r="V178" s="469"/>
      <c r="W178" s="469"/>
      <c r="X178" s="469"/>
      <c r="Y178" s="469"/>
      <c r="Z178" s="469"/>
      <c r="AA178" s="469"/>
      <c r="AB178" s="469"/>
      <c r="AC178" s="469"/>
      <c r="AE178" s="49"/>
    </row>
    <row r="179" spans="1:31" ht="15.75" x14ac:dyDescent="0.25">
      <c r="A179" s="49"/>
      <c r="C179" s="10" t="s">
        <v>455</v>
      </c>
      <c r="D179" s="8"/>
      <c r="E179" s="8"/>
      <c r="F179" s="10" t="s">
        <v>451</v>
      </c>
      <c r="G179" s="8"/>
      <c r="H179" s="10"/>
      <c r="I179" s="8"/>
      <c r="J179" s="8"/>
      <c r="K179" s="8"/>
      <c r="L179" s="10"/>
      <c r="M179" s="8"/>
      <c r="O179" s="49"/>
      <c r="Q179" s="49"/>
      <c r="S179" s="10" t="s">
        <v>455</v>
      </c>
      <c r="T179" s="8"/>
      <c r="U179" s="8"/>
      <c r="V179" s="10" t="s">
        <v>451</v>
      </c>
      <c r="W179" s="8"/>
      <c r="X179" s="10"/>
      <c r="Y179" s="8"/>
      <c r="Z179" s="8"/>
      <c r="AA179" s="8"/>
      <c r="AB179" s="10"/>
      <c r="AC179" s="8"/>
      <c r="AE179" s="49"/>
    </row>
    <row r="180" spans="1:31" ht="20.25" x14ac:dyDescent="0.3">
      <c r="A180" s="49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O180" s="49"/>
      <c r="Q180" s="49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E180" s="49"/>
    </row>
    <row r="181" spans="1:31" ht="15.75" x14ac:dyDescent="0.25">
      <c r="A181" s="49"/>
      <c r="C181" s="10" t="s">
        <v>454</v>
      </c>
      <c r="D181" s="8"/>
      <c r="E181" s="8"/>
      <c r="F181" s="10" t="s">
        <v>453</v>
      </c>
      <c r="G181" s="8"/>
      <c r="H181" s="10"/>
      <c r="I181" s="8"/>
      <c r="J181" s="8"/>
      <c r="K181" s="8"/>
      <c r="L181" s="10"/>
      <c r="M181" s="8"/>
      <c r="O181" s="49"/>
      <c r="Q181" s="49"/>
      <c r="S181" s="10" t="s">
        <v>454</v>
      </c>
      <c r="T181" s="8"/>
      <c r="U181" s="8"/>
      <c r="V181" s="10" t="s">
        <v>453</v>
      </c>
      <c r="W181" s="8"/>
      <c r="X181" s="10"/>
      <c r="Y181" s="8"/>
      <c r="Z181" s="8"/>
      <c r="AA181" s="8"/>
      <c r="AB181" s="10"/>
      <c r="AC181" s="8"/>
      <c r="AE181" s="49"/>
    </row>
    <row r="182" spans="1:31" ht="15.75" thickBot="1" x14ac:dyDescent="0.3">
      <c r="A182" s="49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O182" s="49"/>
      <c r="Q182" s="49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E182" s="49"/>
    </row>
    <row r="183" spans="1:31" ht="15.75" customHeight="1" thickBot="1" x14ac:dyDescent="0.3">
      <c r="A183" s="49"/>
      <c r="C183" s="470" t="s">
        <v>78</v>
      </c>
      <c r="D183" s="12" t="s">
        <v>79</v>
      </c>
      <c r="E183" s="470" t="s">
        <v>80</v>
      </c>
      <c r="F183" s="472" t="s">
        <v>489</v>
      </c>
      <c r="G183" s="463" t="s">
        <v>81</v>
      </c>
      <c r="H183" s="464"/>
      <c r="I183" s="465"/>
      <c r="J183" s="463" t="s">
        <v>82</v>
      </c>
      <c r="K183" s="464"/>
      <c r="L183" s="465"/>
      <c r="M183" s="474" t="s">
        <v>83</v>
      </c>
      <c r="O183" s="49"/>
      <c r="Q183" s="49"/>
      <c r="S183" s="470" t="s">
        <v>78</v>
      </c>
      <c r="T183" s="12" t="s">
        <v>79</v>
      </c>
      <c r="U183" s="470" t="s">
        <v>80</v>
      </c>
      <c r="V183" s="472" t="s">
        <v>489</v>
      </c>
      <c r="W183" s="463" t="s">
        <v>81</v>
      </c>
      <c r="X183" s="464"/>
      <c r="Y183" s="465"/>
      <c r="Z183" s="463" t="s">
        <v>82</v>
      </c>
      <c r="AA183" s="464"/>
      <c r="AB183" s="465"/>
      <c r="AC183" s="474" t="s">
        <v>83</v>
      </c>
      <c r="AE183" s="49"/>
    </row>
    <row r="184" spans="1:31" ht="15.75" thickBot="1" x14ac:dyDescent="0.3">
      <c r="A184" s="49"/>
      <c r="C184" s="471"/>
      <c r="D184" s="13" t="s">
        <v>84</v>
      </c>
      <c r="E184" s="471"/>
      <c r="F184" s="473"/>
      <c r="G184" s="12" t="s">
        <v>85</v>
      </c>
      <c r="H184" s="12" t="s">
        <v>86</v>
      </c>
      <c r="I184" s="14" t="s">
        <v>87</v>
      </c>
      <c r="J184" s="12" t="s">
        <v>62</v>
      </c>
      <c r="K184" s="12" t="s">
        <v>63</v>
      </c>
      <c r="L184" s="14" t="s">
        <v>87</v>
      </c>
      <c r="M184" s="475"/>
      <c r="O184" s="49"/>
      <c r="Q184" s="49"/>
      <c r="S184" s="471"/>
      <c r="T184" s="13" t="s">
        <v>84</v>
      </c>
      <c r="U184" s="471"/>
      <c r="V184" s="473"/>
      <c r="W184" s="12" t="s">
        <v>85</v>
      </c>
      <c r="X184" s="12" t="s">
        <v>86</v>
      </c>
      <c r="Y184" s="14" t="s">
        <v>87</v>
      </c>
      <c r="Z184" s="12" t="s">
        <v>62</v>
      </c>
      <c r="AA184" s="12" t="s">
        <v>63</v>
      </c>
      <c r="AB184" s="14" t="s">
        <v>87</v>
      </c>
      <c r="AC184" s="475"/>
      <c r="AE184" s="49"/>
    </row>
    <row r="185" spans="1:31" x14ac:dyDescent="0.25">
      <c r="A185" s="49"/>
      <c r="C185" s="353">
        <v>44927</v>
      </c>
      <c r="D185" s="190"/>
      <c r="E185" s="190" t="s">
        <v>88</v>
      </c>
      <c r="F185" s="191"/>
      <c r="G185" s="192">
        <v>30</v>
      </c>
      <c r="H185" s="193"/>
      <c r="I185" s="194">
        <f>G185-H185</f>
        <v>30</v>
      </c>
      <c r="J185" s="214">
        <v>2050</v>
      </c>
      <c r="K185" s="215"/>
      <c r="L185" s="216">
        <f>J185-K185</f>
        <v>2050</v>
      </c>
      <c r="M185" s="203">
        <f>L185/I185</f>
        <v>68.333333333333329</v>
      </c>
      <c r="O185" s="49"/>
      <c r="Q185" s="49"/>
      <c r="S185" s="353">
        <v>44958</v>
      </c>
      <c r="T185" s="190"/>
      <c r="U185" s="190" t="s">
        <v>88</v>
      </c>
      <c r="V185" s="191"/>
      <c r="W185" s="192">
        <v>25</v>
      </c>
      <c r="X185" s="193"/>
      <c r="Y185" s="194">
        <f>W185-X185</f>
        <v>25</v>
      </c>
      <c r="Z185" s="214">
        <v>1708.33</v>
      </c>
      <c r="AA185" s="215"/>
      <c r="AB185" s="216">
        <f>Z185-AA185</f>
        <v>1708.33</v>
      </c>
      <c r="AC185" s="203">
        <f>AB185/Y185</f>
        <v>68.333199999999991</v>
      </c>
      <c r="AE185" s="49"/>
    </row>
    <row r="186" spans="1:31" x14ac:dyDescent="0.25">
      <c r="A186" s="49"/>
      <c r="C186" s="354">
        <v>44936</v>
      </c>
      <c r="D186" s="355" t="s">
        <v>635</v>
      </c>
      <c r="E186" s="205" t="s">
        <v>634</v>
      </c>
      <c r="F186" s="16"/>
      <c r="G186" s="17"/>
      <c r="H186" s="18">
        <v>5</v>
      </c>
      <c r="I186" s="221">
        <f>I185+G186-H186</f>
        <v>25</v>
      </c>
      <c r="J186" s="217"/>
      <c r="K186" s="218">
        <f>M185*H186</f>
        <v>341.66666666666663</v>
      </c>
      <c r="L186" s="224">
        <f>L185+J186-K186</f>
        <v>1708.3333333333335</v>
      </c>
      <c r="M186" s="213">
        <f>L186/I186</f>
        <v>68.333333333333343</v>
      </c>
      <c r="O186" s="49"/>
      <c r="Q186" s="49"/>
      <c r="S186" s="354">
        <v>44967</v>
      </c>
      <c r="T186" s="355" t="s">
        <v>636</v>
      </c>
      <c r="U186" s="205" t="s">
        <v>634</v>
      </c>
      <c r="V186" s="16"/>
      <c r="W186" s="17"/>
      <c r="X186" s="18">
        <v>10</v>
      </c>
      <c r="Y186" s="221">
        <f>Y185+W186-X186</f>
        <v>15</v>
      </c>
      <c r="Z186" s="217"/>
      <c r="AA186" s="218">
        <f>AC185*X186</f>
        <v>683.33199999999988</v>
      </c>
      <c r="AB186" s="224">
        <f>AB185+Z186-AA186</f>
        <v>1024.998</v>
      </c>
      <c r="AC186" s="213">
        <f>AB186/Y186</f>
        <v>68.333200000000005</v>
      </c>
      <c r="AE186" s="49"/>
    </row>
    <row r="187" spans="1:31" x14ac:dyDescent="0.25">
      <c r="A187" s="49"/>
      <c r="C187" s="15"/>
      <c r="D187" s="15"/>
      <c r="E187" s="15"/>
      <c r="F187" s="16"/>
      <c r="G187" s="17"/>
      <c r="H187" s="18"/>
      <c r="I187" s="221"/>
      <c r="J187" s="217"/>
      <c r="K187" s="218"/>
      <c r="L187" s="224"/>
      <c r="M187" s="23"/>
      <c r="O187" s="49"/>
      <c r="Q187" s="49"/>
      <c r="S187" s="15"/>
      <c r="T187" s="15"/>
      <c r="U187" s="15"/>
      <c r="V187" s="16"/>
      <c r="W187" s="17"/>
      <c r="X187" s="18"/>
      <c r="Y187" s="221"/>
      <c r="Z187" s="217"/>
      <c r="AA187" s="218"/>
      <c r="AB187" s="224"/>
      <c r="AC187" s="23"/>
      <c r="AE187" s="49"/>
    </row>
    <row r="188" spans="1:31" x14ac:dyDescent="0.25">
      <c r="A188" s="49"/>
      <c r="C188" s="15"/>
      <c r="D188" s="15"/>
      <c r="E188" s="15"/>
      <c r="F188" s="16"/>
      <c r="G188" s="17"/>
      <c r="H188" s="18"/>
      <c r="I188" s="221"/>
      <c r="J188" s="217"/>
      <c r="K188" s="218"/>
      <c r="L188" s="224"/>
      <c r="M188" s="23"/>
      <c r="O188" s="49"/>
      <c r="Q188" s="49"/>
      <c r="S188" s="15"/>
      <c r="T188" s="15"/>
      <c r="U188" s="15"/>
      <c r="V188" s="16"/>
      <c r="W188" s="17"/>
      <c r="X188" s="18"/>
      <c r="Y188" s="221"/>
      <c r="Z188" s="217"/>
      <c r="AA188" s="218"/>
      <c r="AB188" s="224"/>
      <c r="AC188" s="23"/>
      <c r="AE188" s="49"/>
    </row>
    <row r="189" spans="1:31" x14ac:dyDescent="0.25">
      <c r="A189" s="49"/>
      <c r="C189" s="15"/>
      <c r="D189" s="15"/>
      <c r="E189" s="15"/>
      <c r="F189" s="16"/>
      <c r="G189" s="17"/>
      <c r="H189" s="18"/>
      <c r="I189" s="221"/>
      <c r="J189" s="217"/>
      <c r="K189" s="218"/>
      <c r="L189" s="224"/>
      <c r="M189" s="23"/>
      <c r="O189" s="49"/>
      <c r="Q189" s="49"/>
      <c r="S189" s="15"/>
      <c r="T189" s="15"/>
      <c r="U189" s="15"/>
      <c r="V189" s="16"/>
      <c r="W189" s="17"/>
      <c r="X189" s="18"/>
      <c r="Y189" s="221"/>
      <c r="Z189" s="217"/>
      <c r="AA189" s="218"/>
      <c r="AB189" s="224"/>
      <c r="AC189" s="23"/>
      <c r="AE189" s="49"/>
    </row>
    <row r="190" spans="1:31" ht="15.75" thickBot="1" x14ac:dyDescent="0.3">
      <c r="A190" s="49"/>
      <c r="C190" s="15"/>
      <c r="D190" s="15"/>
      <c r="E190" s="15"/>
      <c r="F190" s="16"/>
      <c r="G190" s="24"/>
      <c r="H190" s="25"/>
      <c r="I190" s="222"/>
      <c r="J190" s="219"/>
      <c r="K190" s="220"/>
      <c r="L190" s="225"/>
      <c r="M190" s="30"/>
      <c r="O190" s="49"/>
      <c r="Q190" s="49"/>
      <c r="S190" s="15"/>
      <c r="T190" s="15"/>
      <c r="U190" s="15"/>
      <c r="V190" s="16"/>
      <c r="W190" s="24"/>
      <c r="X190" s="25"/>
      <c r="Y190" s="222"/>
      <c r="Z190" s="219"/>
      <c r="AA190" s="220"/>
      <c r="AB190" s="225"/>
      <c r="AC190" s="30"/>
      <c r="AE190" s="49"/>
    </row>
    <row r="191" spans="1:31" ht="15.75" thickBot="1" x14ac:dyDescent="0.3">
      <c r="A191" s="49"/>
      <c r="C191" s="455" t="s">
        <v>761</v>
      </c>
      <c r="D191" s="455"/>
      <c r="E191" s="455"/>
      <c r="F191" s="456"/>
      <c r="G191" s="31">
        <f>SUM(G185:G190)</f>
        <v>30</v>
      </c>
      <c r="H191" s="32">
        <f>SUM(H185:H190)</f>
        <v>5</v>
      </c>
      <c r="I191" s="223">
        <f>G191-H191</f>
        <v>25</v>
      </c>
      <c r="J191" s="34">
        <f>SUM(J185:J190)</f>
        <v>2050</v>
      </c>
      <c r="K191" s="35">
        <f>SUM(K185:K190)</f>
        <v>341.66666666666663</v>
      </c>
      <c r="L191" s="226">
        <f>J191-K191</f>
        <v>1708.3333333333335</v>
      </c>
      <c r="M191" s="229">
        <f>L191/I191</f>
        <v>68.333333333333343</v>
      </c>
      <c r="O191" s="49"/>
      <c r="Q191" s="49"/>
      <c r="S191" s="455" t="s">
        <v>784</v>
      </c>
      <c r="T191" s="455"/>
      <c r="U191" s="455"/>
      <c r="V191" s="456"/>
      <c r="W191" s="31">
        <f>SUM(W185:W190)</f>
        <v>25</v>
      </c>
      <c r="X191" s="32">
        <f>SUM(X185:X190)</f>
        <v>10</v>
      </c>
      <c r="Y191" s="223">
        <f>W191-X191</f>
        <v>15</v>
      </c>
      <c r="Z191" s="34">
        <f>SUM(Z185:Z190)</f>
        <v>1708.33</v>
      </c>
      <c r="AA191" s="35">
        <f>SUM(AA185:AA190)</f>
        <v>683.33199999999988</v>
      </c>
      <c r="AB191" s="244">
        <f>Z191-AA191</f>
        <v>1024.998</v>
      </c>
      <c r="AC191" s="229">
        <f>AB191/Y191</f>
        <v>68.333200000000005</v>
      </c>
      <c r="AE191" s="49"/>
    </row>
    <row r="192" spans="1:31" ht="15.75" thickTop="1" x14ac:dyDescent="0.25">
      <c r="A192" s="49"/>
      <c r="C192" s="38"/>
      <c r="D192" s="38"/>
      <c r="E192" s="38"/>
      <c r="F192" s="38"/>
      <c r="G192" s="39"/>
      <c r="H192" s="40"/>
      <c r="I192" s="41"/>
      <c r="J192" s="42"/>
      <c r="K192" s="43"/>
      <c r="L192" s="44"/>
      <c r="M192" s="45"/>
      <c r="O192" s="49"/>
      <c r="Q192" s="49"/>
      <c r="S192" s="38"/>
      <c r="T192" s="38"/>
      <c r="U192" s="38"/>
      <c r="V192" s="38"/>
      <c r="W192" s="39"/>
      <c r="X192" s="40"/>
      <c r="Y192" s="41"/>
      <c r="Z192" s="42"/>
      <c r="AA192" s="43"/>
      <c r="AB192" s="44"/>
      <c r="AC192" s="45"/>
      <c r="AE192" s="49"/>
    </row>
    <row r="193" spans="1:31" x14ac:dyDescent="0.25">
      <c r="A193" s="49"/>
      <c r="C193" s="38"/>
      <c r="D193" s="38"/>
      <c r="E193" s="38"/>
      <c r="F193" s="38"/>
      <c r="G193" s="39"/>
      <c r="H193" s="40"/>
      <c r="I193" s="38"/>
      <c r="J193" s="39"/>
      <c r="K193" s="40"/>
      <c r="L193" s="44"/>
      <c r="M193" s="45"/>
      <c r="O193" s="49"/>
      <c r="Q193" s="49"/>
      <c r="S193" s="38"/>
      <c r="T193" s="38"/>
      <c r="U193" s="38"/>
      <c r="V193" s="38"/>
      <c r="W193" s="39"/>
      <c r="X193" s="40"/>
      <c r="Y193" s="38"/>
      <c r="Z193" s="39"/>
      <c r="AA193" s="40"/>
      <c r="AB193" s="44"/>
      <c r="AC193" s="45"/>
      <c r="AE193" s="49"/>
    </row>
    <row r="194" spans="1:31" x14ac:dyDescent="0.25">
      <c r="A194" s="49"/>
      <c r="C194" s="38"/>
      <c r="D194" s="38"/>
      <c r="E194" s="38"/>
      <c r="F194" s="38"/>
      <c r="G194" s="39"/>
      <c r="H194" s="40"/>
      <c r="I194" s="38"/>
      <c r="J194" s="42"/>
      <c r="K194" s="43"/>
      <c r="L194" s="44"/>
      <c r="M194" s="45"/>
      <c r="O194" s="49"/>
      <c r="Q194" s="49"/>
      <c r="S194" s="38"/>
      <c r="T194" s="38"/>
      <c r="U194" s="38"/>
      <c r="V194" s="38"/>
      <c r="W194" s="39"/>
      <c r="X194" s="40"/>
      <c r="Y194" s="38"/>
      <c r="Z194" s="42"/>
      <c r="AA194" s="43"/>
      <c r="AB194" s="44"/>
      <c r="AC194" s="45"/>
      <c r="AE194" s="49"/>
    </row>
    <row r="195" spans="1:31" x14ac:dyDescent="0.25">
      <c r="A195" s="49"/>
      <c r="C195" s="8"/>
      <c r="D195" s="8"/>
      <c r="E195" s="8"/>
      <c r="F195" s="38"/>
      <c r="G195" s="46"/>
      <c r="H195" s="8"/>
      <c r="I195" s="38"/>
      <c r="J195" s="47"/>
      <c r="K195" s="8"/>
      <c r="L195" s="8"/>
      <c r="M195" s="8"/>
      <c r="O195" s="49"/>
      <c r="Q195" s="49"/>
      <c r="S195" s="8"/>
      <c r="T195" s="8"/>
      <c r="U195" s="8"/>
      <c r="V195" s="38"/>
      <c r="W195" s="46"/>
      <c r="X195" s="8"/>
      <c r="Y195" s="38"/>
      <c r="Z195" s="47"/>
      <c r="AA195" s="8"/>
      <c r="AB195" s="8"/>
      <c r="AC195" s="8"/>
      <c r="AE195" s="49"/>
    </row>
    <row r="196" spans="1:31" ht="15.75" thickBot="1" x14ac:dyDescent="0.3">
      <c r="A196" s="4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O196" s="49"/>
      <c r="Q196" s="49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E196" s="49"/>
    </row>
    <row r="197" spans="1:31" x14ac:dyDescent="0.25">
      <c r="A197" s="49"/>
      <c r="C197" s="457"/>
      <c r="D197" s="458"/>
      <c r="E197" s="459"/>
      <c r="F197" s="8"/>
      <c r="G197" s="457"/>
      <c r="H197" s="458"/>
      <c r="I197" s="459"/>
      <c r="J197" s="8"/>
      <c r="K197" s="457"/>
      <c r="L197" s="458"/>
      <c r="M197" s="459"/>
      <c r="O197" s="49"/>
      <c r="Q197" s="49"/>
      <c r="S197" s="457"/>
      <c r="T197" s="458"/>
      <c r="U197" s="459"/>
      <c r="V197" s="8"/>
      <c r="W197" s="457"/>
      <c r="X197" s="458"/>
      <c r="Y197" s="459"/>
      <c r="Z197" s="8"/>
      <c r="AA197" s="457"/>
      <c r="AB197" s="458"/>
      <c r="AC197" s="459"/>
      <c r="AE197" s="49"/>
    </row>
    <row r="198" spans="1:31" ht="15.75" thickBot="1" x14ac:dyDescent="0.3">
      <c r="A198" s="49"/>
      <c r="C198" s="460"/>
      <c r="D198" s="461"/>
      <c r="E198" s="462"/>
      <c r="F198" s="9"/>
      <c r="G198" s="460"/>
      <c r="H198" s="461"/>
      <c r="I198" s="462"/>
      <c r="J198" s="8"/>
      <c r="K198" s="460"/>
      <c r="L198" s="461"/>
      <c r="M198" s="462"/>
      <c r="O198" s="49"/>
      <c r="Q198" s="49"/>
      <c r="S198" s="460"/>
      <c r="T198" s="461"/>
      <c r="U198" s="462"/>
      <c r="V198" s="9"/>
      <c r="W198" s="460"/>
      <c r="X198" s="461"/>
      <c r="Y198" s="462"/>
      <c r="Z198" s="8"/>
      <c r="AA198" s="460"/>
      <c r="AB198" s="461"/>
      <c r="AC198" s="462"/>
      <c r="AE198" s="49"/>
    </row>
    <row r="199" spans="1:31" ht="15.75" thickBot="1" x14ac:dyDescent="0.3">
      <c r="A199" s="49"/>
      <c r="C199" s="463" t="s">
        <v>89</v>
      </c>
      <c r="D199" s="464"/>
      <c r="E199" s="465"/>
      <c r="F199" s="48"/>
      <c r="G199" s="463" t="s">
        <v>90</v>
      </c>
      <c r="H199" s="464"/>
      <c r="I199" s="465"/>
      <c r="J199" s="8"/>
      <c r="K199" s="463" t="s">
        <v>91</v>
      </c>
      <c r="L199" s="464"/>
      <c r="M199" s="465"/>
      <c r="O199" s="49"/>
      <c r="Q199" s="49"/>
      <c r="S199" s="463" t="s">
        <v>89</v>
      </c>
      <c r="T199" s="464"/>
      <c r="U199" s="465"/>
      <c r="V199" s="48"/>
      <c r="W199" s="463" t="s">
        <v>90</v>
      </c>
      <c r="X199" s="464"/>
      <c r="Y199" s="465"/>
      <c r="Z199" s="8"/>
      <c r="AA199" s="463" t="s">
        <v>91</v>
      </c>
      <c r="AB199" s="464"/>
      <c r="AC199" s="465"/>
      <c r="AE199" s="49"/>
    </row>
    <row r="200" spans="1:31" x14ac:dyDescent="0.25">
      <c r="A200" s="49"/>
      <c r="O200" s="49"/>
      <c r="Q200" s="49"/>
      <c r="AE200" s="49"/>
    </row>
    <row r="201" spans="1:31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</row>
    <row r="202" spans="1:31" ht="29.25" customHeight="1" x14ac:dyDescent="0.25"/>
    <row r="203" spans="1:31" ht="13.5" customHeight="1" x14ac:dyDescent="0.25">
      <c r="A203" s="199"/>
      <c r="B203" s="199"/>
      <c r="C203" s="468"/>
      <c r="D203" s="468"/>
      <c r="E203" s="468"/>
      <c r="F203" s="468"/>
      <c r="G203" s="468"/>
      <c r="H203" s="468"/>
      <c r="I203" s="468"/>
      <c r="J203" s="468"/>
      <c r="K203" s="468"/>
      <c r="L203" s="468"/>
      <c r="M203" s="468"/>
      <c r="N203" s="199"/>
      <c r="O203" s="199"/>
      <c r="Q203" s="199"/>
      <c r="R203" s="199"/>
      <c r="S203" s="468"/>
      <c r="T203" s="468"/>
      <c r="U203" s="468"/>
      <c r="V203" s="468"/>
      <c r="W203" s="468"/>
      <c r="X203" s="468"/>
      <c r="Y203" s="468"/>
      <c r="Z203" s="468"/>
      <c r="AA203" s="468"/>
      <c r="AB203" s="468"/>
      <c r="AC203" s="468"/>
      <c r="AD203" s="199"/>
      <c r="AE203" s="199"/>
    </row>
    <row r="204" spans="1:31" ht="23.25" x14ac:dyDescent="0.35">
      <c r="A204" s="49"/>
      <c r="C204" s="7" t="s">
        <v>572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O204" s="49"/>
      <c r="Q204" s="49"/>
      <c r="S204" s="7" t="s">
        <v>572</v>
      </c>
      <c r="T204" s="8"/>
      <c r="U204" s="8"/>
      <c r="V204" s="8"/>
      <c r="W204" s="8"/>
      <c r="X204" s="8"/>
      <c r="Y204" s="8"/>
      <c r="Z204" s="8"/>
      <c r="AA204" s="8"/>
      <c r="AB204" s="8"/>
      <c r="AC204" s="8"/>
      <c r="AE204" s="49"/>
    </row>
    <row r="205" spans="1:31" x14ac:dyDescent="0.25">
      <c r="A205" s="49"/>
      <c r="C205" s="8"/>
      <c r="D205" s="9" t="s">
        <v>76</v>
      </c>
      <c r="E205" s="8"/>
      <c r="F205" s="8"/>
      <c r="G205" s="8"/>
      <c r="H205" s="8"/>
      <c r="I205" s="8"/>
      <c r="J205" s="8"/>
      <c r="K205" s="8"/>
      <c r="L205" s="8"/>
      <c r="M205" s="8"/>
      <c r="O205" s="49"/>
      <c r="Q205" s="49"/>
      <c r="S205" s="8"/>
      <c r="T205" s="9" t="s">
        <v>76</v>
      </c>
      <c r="U205" s="8"/>
      <c r="V205" s="8"/>
      <c r="W205" s="8"/>
      <c r="X205" s="8"/>
      <c r="Y205" s="8"/>
      <c r="Z205" s="8"/>
      <c r="AA205" s="8"/>
      <c r="AB205" s="8"/>
      <c r="AC205" s="8"/>
      <c r="AE205" s="49"/>
    </row>
    <row r="206" spans="1:31" ht="20.25" x14ac:dyDescent="0.3">
      <c r="A206" s="49"/>
      <c r="C206" s="469" t="s">
        <v>77</v>
      </c>
      <c r="D206" s="469"/>
      <c r="E206" s="469"/>
      <c r="F206" s="469"/>
      <c r="G206" s="469"/>
      <c r="H206" s="469"/>
      <c r="I206" s="469"/>
      <c r="J206" s="469"/>
      <c r="K206" s="469"/>
      <c r="L206" s="469"/>
      <c r="M206" s="469"/>
      <c r="O206" s="49"/>
      <c r="Q206" s="49"/>
      <c r="S206" s="469" t="s">
        <v>77</v>
      </c>
      <c r="T206" s="469"/>
      <c r="U206" s="469"/>
      <c r="V206" s="469"/>
      <c r="W206" s="469"/>
      <c r="X206" s="469"/>
      <c r="Y206" s="469"/>
      <c r="Z206" s="469"/>
      <c r="AA206" s="469"/>
      <c r="AB206" s="469"/>
      <c r="AC206" s="469"/>
      <c r="AE206" s="49"/>
    </row>
    <row r="207" spans="1:31" ht="15.75" x14ac:dyDescent="0.25">
      <c r="A207" s="49"/>
      <c r="C207" s="10" t="s">
        <v>456</v>
      </c>
      <c r="D207" s="8"/>
      <c r="E207" s="8"/>
      <c r="F207" s="10" t="s">
        <v>458</v>
      </c>
      <c r="G207" s="8"/>
      <c r="H207" s="10"/>
      <c r="I207" s="8"/>
      <c r="J207" s="8"/>
      <c r="K207" s="8"/>
      <c r="L207" s="10"/>
      <c r="M207" s="8"/>
      <c r="O207" s="49"/>
      <c r="Q207" s="49"/>
      <c r="S207" s="10" t="s">
        <v>456</v>
      </c>
      <c r="T207" s="8"/>
      <c r="U207" s="8"/>
      <c r="V207" s="10" t="s">
        <v>458</v>
      </c>
      <c r="W207" s="8"/>
      <c r="X207" s="10"/>
      <c r="Y207" s="8"/>
      <c r="Z207" s="8"/>
      <c r="AA207" s="8"/>
      <c r="AB207" s="10"/>
      <c r="AC207" s="8"/>
      <c r="AE207" s="49"/>
    </row>
    <row r="208" spans="1:31" ht="20.25" x14ac:dyDescent="0.3">
      <c r="A208" s="49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O208" s="49"/>
      <c r="Q208" s="49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E208" s="49"/>
    </row>
    <row r="209" spans="1:31" ht="15.75" x14ac:dyDescent="0.25">
      <c r="A209" s="49"/>
      <c r="C209" s="10" t="s">
        <v>457</v>
      </c>
      <c r="D209" s="8"/>
      <c r="E209" s="8"/>
      <c r="F209" s="10" t="s">
        <v>453</v>
      </c>
      <c r="G209" s="8"/>
      <c r="H209" s="10"/>
      <c r="I209" s="8"/>
      <c r="J209" s="8"/>
      <c r="K209" s="8"/>
      <c r="L209" s="10"/>
      <c r="M209" s="8"/>
      <c r="O209" s="49"/>
      <c r="Q209" s="49"/>
      <c r="S209" s="10" t="s">
        <v>457</v>
      </c>
      <c r="T209" s="8"/>
      <c r="U209" s="8"/>
      <c r="V209" s="10" t="s">
        <v>453</v>
      </c>
      <c r="W209" s="8"/>
      <c r="X209" s="10"/>
      <c r="Y209" s="8"/>
      <c r="Z209" s="8"/>
      <c r="AA209" s="8"/>
      <c r="AB209" s="10"/>
      <c r="AC209" s="8"/>
      <c r="AE209" s="49"/>
    </row>
    <row r="210" spans="1:31" ht="15.75" thickBot="1" x14ac:dyDescent="0.3">
      <c r="A210" s="49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O210" s="49"/>
      <c r="Q210" s="49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E210" s="49"/>
    </row>
    <row r="211" spans="1:31" ht="15.75" customHeight="1" thickBot="1" x14ac:dyDescent="0.3">
      <c r="A211" s="49"/>
      <c r="C211" s="470" t="s">
        <v>78</v>
      </c>
      <c r="D211" s="12" t="s">
        <v>79</v>
      </c>
      <c r="E211" s="470" t="s">
        <v>80</v>
      </c>
      <c r="F211" s="472" t="s">
        <v>489</v>
      </c>
      <c r="G211" s="463" t="s">
        <v>81</v>
      </c>
      <c r="H211" s="464"/>
      <c r="I211" s="465"/>
      <c r="J211" s="463" t="s">
        <v>82</v>
      </c>
      <c r="K211" s="464"/>
      <c r="L211" s="465"/>
      <c r="M211" s="474" t="s">
        <v>83</v>
      </c>
      <c r="O211" s="49"/>
      <c r="Q211" s="49"/>
      <c r="S211" s="470" t="s">
        <v>78</v>
      </c>
      <c r="T211" s="12" t="s">
        <v>79</v>
      </c>
      <c r="U211" s="470" t="s">
        <v>80</v>
      </c>
      <c r="V211" s="472" t="s">
        <v>489</v>
      </c>
      <c r="W211" s="463" t="s">
        <v>81</v>
      </c>
      <c r="X211" s="464"/>
      <c r="Y211" s="465"/>
      <c r="Z211" s="463" t="s">
        <v>82</v>
      </c>
      <c r="AA211" s="464"/>
      <c r="AB211" s="465"/>
      <c r="AC211" s="474" t="s">
        <v>83</v>
      </c>
      <c r="AE211" s="49"/>
    </row>
    <row r="212" spans="1:31" ht="15.75" thickBot="1" x14ac:dyDescent="0.3">
      <c r="A212" s="49"/>
      <c r="C212" s="471"/>
      <c r="D212" s="13" t="s">
        <v>84</v>
      </c>
      <c r="E212" s="471"/>
      <c r="F212" s="473"/>
      <c r="G212" s="12" t="s">
        <v>85</v>
      </c>
      <c r="H212" s="12" t="s">
        <v>86</v>
      </c>
      <c r="I212" s="14" t="s">
        <v>87</v>
      </c>
      <c r="J212" s="12" t="s">
        <v>62</v>
      </c>
      <c r="K212" s="12" t="s">
        <v>63</v>
      </c>
      <c r="L212" s="14" t="s">
        <v>87</v>
      </c>
      <c r="M212" s="475"/>
      <c r="O212" s="49"/>
      <c r="Q212" s="49"/>
      <c r="S212" s="471"/>
      <c r="T212" s="13" t="s">
        <v>84</v>
      </c>
      <c r="U212" s="471"/>
      <c r="V212" s="473"/>
      <c r="W212" s="12" t="s">
        <v>85</v>
      </c>
      <c r="X212" s="12" t="s">
        <v>86</v>
      </c>
      <c r="Y212" s="14" t="s">
        <v>87</v>
      </c>
      <c r="Z212" s="12" t="s">
        <v>62</v>
      </c>
      <c r="AA212" s="12" t="s">
        <v>63</v>
      </c>
      <c r="AB212" s="14" t="s">
        <v>87</v>
      </c>
      <c r="AC212" s="475"/>
      <c r="AE212" s="49"/>
    </row>
    <row r="213" spans="1:31" x14ac:dyDescent="0.25">
      <c r="A213" s="49"/>
      <c r="C213" s="353">
        <v>44927</v>
      </c>
      <c r="D213" s="190"/>
      <c r="E213" s="190" t="s">
        <v>88</v>
      </c>
      <c r="F213" s="191"/>
      <c r="G213" s="192">
        <v>20</v>
      </c>
      <c r="H213" s="193"/>
      <c r="I213" s="194">
        <f>G213-H213</f>
        <v>20</v>
      </c>
      <c r="J213" s="195">
        <v>1000</v>
      </c>
      <c r="K213" s="196"/>
      <c r="L213" s="197">
        <f>J213-K213</f>
        <v>1000</v>
      </c>
      <c r="M213" s="203">
        <f>L213/I213</f>
        <v>50</v>
      </c>
      <c r="O213" s="49"/>
      <c r="Q213" s="49"/>
      <c r="S213" s="353">
        <v>44958</v>
      </c>
      <c r="T213" s="190"/>
      <c r="U213" s="190" t="s">
        <v>88</v>
      </c>
      <c r="V213" s="191"/>
      <c r="W213" s="192">
        <v>15</v>
      </c>
      <c r="X213" s="193"/>
      <c r="Y213" s="194">
        <f>W213-X213</f>
        <v>15</v>
      </c>
      <c r="Z213" s="195">
        <v>750</v>
      </c>
      <c r="AA213" s="196"/>
      <c r="AB213" s="197">
        <f>Z213-AA213</f>
        <v>750</v>
      </c>
      <c r="AC213" s="203">
        <f>AB213/Y213</f>
        <v>50</v>
      </c>
      <c r="AE213" s="49"/>
    </row>
    <row r="214" spans="1:31" x14ac:dyDescent="0.25">
      <c r="A214" s="49"/>
      <c r="C214" s="354">
        <v>44936</v>
      </c>
      <c r="D214" s="355" t="s">
        <v>635</v>
      </c>
      <c r="E214" s="205" t="s">
        <v>634</v>
      </c>
      <c r="F214" s="16"/>
      <c r="G214" s="17"/>
      <c r="H214" s="18">
        <v>5</v>
      </c>
      <c r="I214" s="221">
        <f>I213+G214-H214</f>
        <v>15</v>
      </c>
      <c r="J214" s="217"/>
      <c r="K214" s="218">
        <f>M213*H214</f>
        <v>250</v>
      </c>
      <c r="L214" s="224">
        <f>L213+J214-K214</f>
        <v>750</v>
      </c>
      <c r="M214" s="213">
        <f>L214/I214</f>
        <v>50</v>
      </c>
      <c r="O214" s="49"/>
      <c r="Q214" s="49"/>
      <c r="S214" s="354">
        <v>44967</v>
      </c>
      <c r="T214" s="355" t="s">
        <v>636</v>
      </c>
      <c r="U214" s="205" t="s">
        <v>634</v>
      </c>
      <c r="V214" s="16"/>
      <c r="W214" s="17"/>
      <c r="X214" s="18">
        <v>10</v>
      </c>
      <c r="Y214" s="221">
        <f>Y213+W214-X214</f>
        <v>5</v>
      </c>
      <c r="Z214" s="217"/>
      <c r="AA214" s="218">
        <f>AC213*X214</f>
        <v>500</v>
      </c>
      <c r="AB214" s="224">
        <f>AB213+Z214-AA214</f>
        <v>250</v>
      </c>
      <c r="AC214" s="213">
        <f>AB214/Y214</f>
        <v>50</v>
      </c>
      <c r="AE214" s="49"/>
    </row>
    <row r="215" spans="1:31" x14ac:dyDescent="0.25">
      <c r="A215" s="49"/>
      <c r="C215" s="15"/>
      <c r="D215" s="15"/>
      <c r="E215" s="15"/>
      <c r="F215" s="16"/>
      <c r="G215" s="17"/>
      <c r="H215" s="18"/>
      <c r="I215" s="221"/>
      <c r="J215" s="20"/>
      <c r="K215" s="21"/>
      <c r="L215" s="227"/>
      <c r="M215" s="23"/>
      <c r="O215" s="49"/>
      <c r="Q215" s="49"/>
      <c r="S215" s="15"/>
      <c r="T215" s="15"/>
      <c r="U215" s="15"/>
      <c r="V215" s="16"/>
      <c r="W215" s="17"/>
      <c r="X215" s="18"/>
      <c r="Y215" s="221"/>
      <c r="Z215" s="20"/>
      <c r="AA215" s="21"/>
      <c r="AB215" s="227"/>
      <c r="AC215" s="23"/>
      <c r="AE215" s="49"/>
    </row>
    <row r="216" spans="1:31" x14ac:dyDescent="0.25">
      <c r="A216" s="49"/>
      <c r="C216" s="15"/>
      <c r="D216" s="15"/>
      <c r="E216" s="15"/>
      <c r="F216" s="16"/>
      <c r="G216" s="17"/>
      <c r="H216" s="18"/>
      <c r="I216" s="221"/>
      <c r="J216" s="20"/>
      <c r="K216" s="21"/>
      <c r="L216" s="227"/>
      <c r="M216" s="23"/>
      <c r="O216" s="49"/>
      <c r="Q216" s="49"/>
      <c r="S216" s="15"/>
      <c r="T216" s="15"/>
      <c r="U216" s="15"/>
      <c r="V216" s="16"/>
      <c r="W216" s="17"/>
      <c r="X216" s="18"/>
      <c r="Y216" s="221"/>
      <c r="Z216" s="20"/>
      <c r="AA216" s="21"/>
      <c r="AB216" s="227"/>
      <c r="AC216" s="23"/>
      <c r="AE216" s="49"/>
    </row>
    <row r="217" spans="1:31" x14ac:dyDescent="0.25">
      <c r="A217" s="49"/>
      <c r="C217" s="15"/>
      <c r="D217" s="15"/>
      <c r="E217" s="15"/>
      <c r="F217" s="16"/>
      <c r="G217" s="17"/>
      <c r="H217" s="18"/>
      <c r="I217" s="221"/>
      <c r="J217" s="20"/>
      <c r="K217" s="21"/>
      <c r="L217" s="227"/>
      <c r="M217" s="23"/>
      <c r="O217" s="49"/>
      <c r="Q217" s="49"/>
      <c r="S217" s="15"/>
      <c r="T217" s="15"/>
      <c r="U217" s="15"/>
      <c r="V217" s="16"/>
      <c r="W217" s="17"/>
      <c r="X217" s="18"/>
      <c r="Y217" s="221"/>
      <c r="Z217" s="20"/>
      <c r="AA217" s="21"/>
      <c r="AB217" s="227"/>
      <c r="AC217" s="23"/>
      <c r="AE217" s="49"/>
    </row>
    <row r="218" spans="1:31" ht="15.75" thickBot="1" x14ac:dyDescent="0.3">
      <c r="A218" s="49"/>
      <c r="C218" s="15"/>
      <c r="D218" s="15"/>
      <c r="E218" s="15"/>
      <c r="F218" s="16"/>
      <c r="G218" s="24"/>
      <c r="H218" s="25"/>
      <c r="I218" s="222"/>
      <c r="J218" s="27"/>
      <c r="K218" s="28"/>
      <c r="L218" s="228"/>
      <c r="M218" s="30"/>
      <c r="O218" s="49"/>
      <c r="Q218" s="49"/>
      <c r="S218" s="15"/>
      <c r="T218" s="15"/>
      <c r="U218" s="15"/>
      <c r="V218" s="16"/>
      <c r="W218" s="24"/>
      <c r="X218" s="25"/>
      <c r="Y218" s="222"/>
      <c r="Z218" s="27"/>
      <c r="AA218" s="28"/>
      <c r="AB218" s="228"/>
      <c r="AC218" s="30"/>
      <c r="AE218" s="49"/>
    </row>
    <row r="219" spans="1:31" ht="15.75" thickBot="1" x14ac:dyDescent="0.3">
      <c r="A219" s="49"/>
      <c r="C219" s="455" t="s">
        <v>761</v>
      </c>
      <c r="D219" s="455"/>
      <c r="E219" s="455"/>
      <c r="F219" s="456"/>
      <c r="G219" s="31">
        <f>SUM(G213:G218)</f>
        <v>20</v>
      </c>
      <c r="H219" s="32">
        <f>SUM(H213:H218)</f>
        <v>5</v>
      </c>
      <c r="I219" s="223">
        <f>G219-H219</f>
        <v>15</v>
      </c>
      <c r="J219" s="34">
        <f>SUM(J213:J218)</f>
        <v>1000</v>
      </c>
      <c r="K219" s="35">
        <f>SUM(K213:K218)</f>
        <v>250</v>
      </c>
      <c r="L219" s="226">
        <f>J219-K219</f>
        <v>750</v>
      </c>
      <c r="M219" s="229">
        <f>L219/I219</f>
        <v>50</v>
      </c>
      <c r="O219" s="49"/>
      <c r="Q219" s="49"/>
      <c r="S219" s="455" t="s">
        <v>784</v>
      </c>
      <c r="T219" s="455"/>
      <c r="U219" s="455"/>
      <c r="V219" s="456"/>
      <c r="W219" s="31">
        <f>SUM(W213:W218)</f>
        <v>15</v>
      </c>
      <c r="X219" s="32">
        <f>SUM(X213:X218)</f>
        <v>10</v>
      </c>
      <c r="Y219" s="223">
        <f>W219-X219</f>
        <v>5</v>
      </c>
      <c r="Z219" s="34">
        <f>SUM(Z213:Z218)</f>
        <v>750</v>
      </c>
      <c r="AA219" s="35">
        <f>SUM(AA213:AA218)</f>
        <v>500</v>
      </c>
      <c r="AB219" s="226">
        <f>Z219-AA219</f>
        <v>250</v>
      </c>
      <c r="AC219" s="229">
        <f>AB219/Y219</f>
        <v>50</v>
      </c>
      <c r="AE219" s="49"/>
    </row>
    <row r="220" spans="1:31" ht="15.75" thickTop="1" x14ac:dyDescent="0.25">
      <c r="A220" s="49"/>
      <c r="C220" s="38"/>
      <c r="D220" s="38"/>
      <c r="E220" s="38"/>
      <c r="F220" s="38"/>
      <c r="G220" s="39"/>
      <c r="H220" s="40"/>
      <c r="I220" s="41"/>
      <c r="J220" s="42"/>
      <c r="K220" s="43"/>
      <c r="L220" s="44"/>
      <c r="M220" s="45"/>
      <c r="O220" s="49"/>
      <c r="Q220" s="49"/>
      <c r="S220" s="38"/>
      <c r="T220" s="38"/>
      <c r="U220" s="38"/>
      <c r="V220" s="38"/>
      <c r="W220" s="39"/>
      <c r="X220" s="40"/>
      <c r="Y220" s="41"/>
      <c r="Z220" s="42"/>
      <c r="AA220" s="43"/>
      <c r="AB220" s="44"/>
      <c r="AC220" s="45"/>
      <c r="AE220" s="49"/>
    </row>
    <row r="221" spans="1:31" x14ac:dyDescent="0.25">
      <c r="A221" s="49"/>
      <c r="C221" s="38"/>
      <c r="D221" s="38"/>
      <c r="E221" s="38"/>
      <c r="F221" s="38"/>
      <c r="G221" s="39"/>
      <c r="H221" s="40"/>
      <c r="I221" s="38"/>
      <c r="J221" s="39"/>
      <c r="K221" s="40"/>
      <c r="L221" s="44"/>
      <c r="M221" s="45"/>
      <c r="O221" s="49"/>
      <c r="Q221" s="49"/>
      <c r="S221" s="38"/>
      <c r="T221" s="38"/>
      <c r="U221" s="38"/>
      <c r="V221" s="38"/>
      <c r="W221" s="39"/>
      <c r="X221" s="40"/>
      <c r="Y221" s="38"/>
      <c r="Z221" s="39"/>
      <c r="AA221" s="40"/>
      <c r="AB221" s="44"/>
      <c r="AC221" s="45"/>
      <c r="AE221" s="49"/>
    </row>
    <row r="222" spans="1:31" x14ac:dyDescent="0.25">
      <c r="A222" s="49"/>
      <c r="C222" s="38"/>
      <c r="D222" s="38"/>
      <c r="E222" s="38"/>
      <c r="F222" s="38"/>
      <c r="G222" s="39"/>
      <c r="H222" s="40"/>
      <c r="I222" s="38"/>
      <c r="J222" s="42"/>
      <c r="K222" s="43"/>
      <c r="L222" s="44"/>
      <c r="M222" s="45"/>
      <c r="O222" s="49"/>
      <c r="Q222" s="49"/>
      <c r="S222" s="38"/>
      <c r="T222" s="38"/>
      <c r="U222" s="38"/>
      <c r="V222" s="38"/>
      <c r="W222" s="39"/>
      <c r="X222" s="40"/>
      <c r="Y222" s="38"/>
      <c r="Z222" s="42"/>
      <c r="AA222" s="43"/>
      <c r="AB222" s="44"/>
      <c r="AC222" s="45"/>
      <c r="AE222" s="49"/>
    </row>
    <row r="223" spans="1:31" x14ac:dyDescent="0.25">
      <c r="A223" s="49"/>
      <c r="C223" s="8"/>
      <c r="D223" s="8"/>
      <c r="E223" s="8"/>
      <c r="F223" s="38"/>
      <c r="G223" s="46"/>
      <c r="H223" s="8"/>
      <c r="I223" s="38"/>
      <c r="J223" s="47"/>
      <c r="K223" s="8"/>
      <c r="L223" s="8"/>
      <c r="M223" s="8"/>
      <c r="O223" s="49"/>
      <c r="Q223" s="49"/>
      <c r="S223" s="8"/>
      <c r="T223" s="8"/>
      <c r="U223" s="8"/>
      <c r="V223" s="38"/>
      <c r="W223" s="46"/>
      <c r="X223" s="8"/>
      <c r="Y223" s="38"/>
      <c r="Z223" s="47"/>
      <c r="AA223" s="8"/>
      <c r="AB223" s="8"/>
      <c r="AC223" s="8"/>
      <c r="AE223" s="49"/>
    </row>
    <row r="224" spans="1:31" ht="15.75" thickBot="1" x14ac:dyDescent="0.3">
      <c r="A224" s="49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O224" s="49"/>
      <c r="Q224" s="49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E224" s="49"/>
    </row>
    <row r="225" spans="1:31" x14ac:dyDescent="0.25">
      <c r="A225" s="49"/>
      <c r="C225" s="457"/>
      <c r="D225" s="458"/>
      <c r="E225" s="459"/>
      <c r="F225" s="8"/>
      <c r="G225" s="457"/>
      <c r="H225" s="458"/>
      <c r="I225" s="459"/>
      <c r="J225" s="8"/>
      <c r="K225" s="457"/>
      <c r="L225" s="458"/>
      <c r="M225" s="459"/>
      <c r="O225" s="49"/>
      <c r="Q225" s="49"/>
      <c r="S225" s="457"/>
      <c r="T225" s="458"/>
      <c r="U225" s="459"/>
      <c r="V225" s="8"/>
      <c r="W225" s="457"/>
      <c r="X225" s="458"/>
      <c r="Y225" s="459"/>
      <c r="Z225" s="8"/>
      <c r="AA225" s="457"/>
      <c r="AB225" s="458"/>
      <c r="AC225" s="459"/>
      <c r="AE225" s="49"/>
    </row>
    <row r="226" spans="1:31" ht="15.75" thickBot="1" x14ac:dyDescent="0.3">
      <c r="A226" s="49"/>
      <c r="C226" s="460"/>
      <c r="D226" s="461"/>
      <c r="E226" s="462"/>
      <c r="F226" s="9"/>
      <c r="G226" s="460"/>
      <c r="H226" s="461"/>
      <c r="I226" s="462"/>
      <c r="J226" s="8"/>
      <c r="K226" s="460"/>
      <c r="L226" s="461"/>
      <c r="M226" s="462"/>
      <c r="O226" s="49"/>
      <c r="Q226" s="49"/>
      <c r="S226" s="460"/>
      <c r="T226" s="461"/>
      <c r="U226" s="462"/>
      <c r="V226" s="9"/>
      <c r="W226" s="460"/>
      <c r="X226" s="461"/>
      <c r="Y226" s="462"/>
      <c r="Z226" s="8"/>
      <c r="AA226" s="460"/>
      <c r="AB226" s="461"/>
      <c r="AC226" s="462"/>
      <c r="AE226" s="49"/>
    </row>
    <row r="227" spans="1:31" ht="15.75" thickBot="1" x14ac:dyDescent="0.3">
      <c r="A227" s="49"/>
      <c r="C227" s="463" t="s">
        <v>89</v>
      </c>
      <c r="D227" s="464"/>
      <c r="E227" s="465"/>
      <c r="F227" s="48"/>
      <c r="G227" s="463" t="s">
        <v>90</v>
      </c>
      <c r="H227" s="464"/>
      <c r="I227" s="465"/>
      <c r="J227" s="8"/>
      <c r="K227" s="463" t="s">
        <v>91</v>
      </c>
      <c r="L227" s="464"/>
      <c r="M227" s="465"/>
      <c r="O227" s="49"/>
      <c r="Q227" s="49"/>
      <c r="S227" s="463" t="s">
        <v>89</v>
      </c>
      <c r="T227" s="464"/>
      <c r="U227" s="465"/>
      <c r="V227" s="48"/>
      <c r="W227" s="463" t="s">
        <v>90</v>
      </c>
      <c r="X227" s="464"/>
      <c r="Y227" s="465"/>
      <c r="Z227" s="8"/>
      <c r="AA227" s="463" t="s">
        <v>91</v>
      </c>
      <c r="AB227" s="464"/>
      <c r="AC227" s="465"/>
      <c r="AE227" s="49"/>
    </row>
    <row r="228" spans="1:31" x14ac:dyDescent="0.25">
      <c r="A228" s="49"/>
      <c r="O228" s="49"/>
      <c r="Q228" s="49"/>
      <c r="AE228" s="49"/>
    </row>
    <row r="229" spans="1:31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</row>
    <row r="231" spans="1:31" ht="21" x14ac:dyDescent="0.35">
      <c r="C231" s="454" t="s">
        <v>735</v>
      </c>
      <c r="D231" s="454"/>
      <c r="E231" s="454"/>
      <c r="F231" s="454"/>
      <c r="G231" s="454"/>
      <c r="H231" s="454"/>
      <c r="I231" s="454"/>
      <c r="J231" s="454"/>
      <c r="K231" s="454"/>
      <c r="L231" s="454"/>
      <c r="Q231" s="466" t="s">
        <v>484</v>
      </c>
      <c r="R231" s="466"/>
      <c r="S231" s="466"/>
      <c r="T231" s="466"/>
      <c r="U231" s="466"/>
      <c r="V231" s="466"/>
      <c r="W231" s="466"/>
      <c r="X231" s="466"/>
      <c r="Y231" s="466"/>
      <c r="Z231" s="466"/>
      <c r="AA231" s="466"/>
      <c r="AB231" s="466"/>
      <c r="AC231" s="466"/>
      <c r="AD231" s="466"/>
      <c r="AE231" s="466"/>
    </row>
    <row r="232" spans="1:31" ht="18" customHeight="1" x14ac:dyDescent="0.35">
      <c r="C232" s="231" t="s">
        <v>461</v>
      </c>
      <c r="H232" s="231" t="s">
        <v>468</v>
      </c>
      <c r="S232" s="467"/>
      <c r="T232" s="467"/>
      <c r="U232" s="467"/>
      <c r="V232" s="467"/>
      <c r="W232" s="467"/>
      <c r="X232" s="467"/>
      <c r="Y232" s="467"/>
      <c r="Z232" s="467"/>
      <c r="AA232" s="467"/>
      <c r="AB232" s="467"/>
      <c r="AC232" s="467"/>
    </row>
    <row r="233" spans="1:31" ht="21" customHeight="1" x14ac:dyDescent="0.25">
      <c r="Q233" s="199"/>
      <c r="R233" s="199"/>
      <c r="S233" s="468"/>
      <c r="T233" s="468"/>
      <c r="U233" s="468"/>
      <c r="V233" s="468"/>
      <c r="W233" s="468"/>
      <c r="X233" s="468"/>
      <c r="Y233" s="468"/>
      <c r="Z233" s="468"/>
      <c r="AA233" s="468"/>
      <c r="AB233" s="468"/>
      <c r="AC233" s="468"/>
      <c r="AD233" s="199"/>
      <c r="AE233" s="199"/>
    </row>
    <row r="234" spans="1:31" ht="23.25" x14ac:dyDescent="0.35">
      <c r="C234" s="230" t="s">
        <v>462</v>
      </c>
      <c r="D234" s="70"/>
      <c r="F234" s="232">
        <f>K20</f>
        <v>7000</v>
      </c>
      <c r="H234" s="230" t="s">
        <v>469</v>
      </c>
      <c r="I234" s="70"/>
      <c r="K234" s="232">
        <f>K76</f>
        <v>600</v>
      </c>
      <c r="Q234" s="49"/>
      <c r="S234" s="7" t="s">
        <v>572</v>
      </c>
      <c r="T234" s="8"/>
      <c r="U234" s="8"/>
      <c r="V234" s="8"/>
      <c r="W234" s="8"/>
      <c r="X234" s="8"/>
      <c r="Y234" s="8"/>
      <c r="Z234" s="8"/>
      <c r="AA234" s="8"/>
      <c r="AB234" s="8"/>
      <c r="AC234" s="8"/>
      <c r="AE234" s="49"/>
    </row>
    <row r="235" spans="1:31" ht="18.75" x14ac:dyDescent="0.3">
      <c r="C235" s="230" t="s">
        <v>463</v>
      </c>
      <c r="D235" s="70"/>
      <c r="F235" s="233">
        <f>K47</f>
        <v>7200</v>
      </c>
      <c r="H235" s="230" t="s">
        <v>470</v>
      </c>
      <c r="I235" s="70"/>
      <c r="K235" s="232">
        <f>K104</f>
        <v>750</v>
      </c>
      <c r="Q235" s="49"/>
      <c r="S235" s="8"/>
      <c r="T235" s="9" t="s">
        <v>76</v>
      </c>
      <c r="U235" s="8"/>
      <c r="V235" s="8"/>
      <c r="W235" s="8"/>
      <c r="X235" s="8"/>
      <c r="Y235" s="8"/>
      <c r="Z235" s="8"/>
      <c r="AA235" s="8"/>
      <c r="AB235" s="8"/>
      <c r="AC235" s="8"/>
      <c r="AE235" s="49"/>
    </row>
    <row r="236" spans="1:31" ht="21" thickBot="1" x14ac:dyDescent="0.35">
      <c r="C236" s="230" t="s">
        <v>464</v>
      </c>
      <c r="D236" s="70"/>
      <c r="F236" s="234">
        <f>SUM(F234:F235)</f>
        <v>14200</v>
      </c>
      <c r="H236" s="230" t="s">
        <v>471</v>
      </c>
      <c r="I236" s="70"/>
      <c r="K236" s="233">
        <f>K132</f>
        <v>1200</v>
      </c>
      <c r="Q236" s="49"/>
      <c r="S236" s="469" t="s">
        <v>77</v>
      </c>
      <c r="T236" s="469"/>
      <c r="U236" s="469"/>
      <c r="V236" s="469"/>
      <c r="W236" s="469"/>
      <c r="X236" s="469"/>
      <c r="Y236" s="469"/>
      <c r="Z236" s="469"/>
      <c r="AA236" s="469"/>
      <c r="AB236" s="469"/>
      <c r="AC236" s="469"/>
      <c r="AE236" s="49"/>
    </row>
    <row r="237" spans="1:31" ht="20.25" thickTop="1" thickBot="1" x14ac:dyDescent="0.35">
      <c r="C237" s="70"/>
      <c r="D237" s="70"/>
      <c r="E237" s="70"/>
      <c r="H237" s="230" t="s">
        <v>472</v>
      </c>
      <c r="I237" s="70"/>
      <c r="J237" s="70"/>
      <c r="K237" s="234">
        <f>SUM(K234:K236)</f>
        <v>2550</v>
      </c>
      <c r="Q237" s="49"/>
      <c r="S237" s="10" t="s">
        <v>485</v>
      </c>
      <c r="T237" s="8"/>
      <c r="U237" s="8"/>
      <c r="V237" s="10" t="s">
        <v>486</v>
      </c>
      <c r="W237" s="8"/>
      <c r="X237" s="10"/>
      <c r="Y237" s="8"/>
      <c r="Z237" s="8"/>
      <c r="AA237" s="8"/>
      <c r="AB237" s="10"/>
      <c r="AC237" s="8"/>
      <c r="AE237" s="49"/>
    </row>
    <row r="238" spans="1:31" ht="21" thickTop="1" x14ac:dyDescent="0.3">
      <c r="C238" s="230" t="s">
        <v>465</v>
      </c>
      <c r="D238" s="70"/>
      <c r="E238" s="70"/>
      <c r="H238" s="230" t="s">
        <v>491</v>
      </c>
      <c r="I238" s="70"/>
      <c r="J238" s="70"/>
      <c r="Q238" s="49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E238" s="49"/>
    </row>
    <row r="239" spans="1:31" ht="15.75" x14ac:dyDescent="0.25">
      <c r="C239" s="235" t="s">
        <v>466</v>
      </c>
      <c r="D239" s="236"/>
      <c r="E239" s="236"/>
      <c r="H239" s="235" t="s">
        <v>473</v>
      </c>
      <c r="I239" s="236"/>
      <c r="J239" s="236"/>
      <c r="Q239" s="49"/>
      <c r="S239" s="10" t="s">
        <v>158</v>
      </c>
      <c r="T239" s="8"/>
      <c r="U239" s="8"/>
      <c r="V239" s="10" t="s">
        <v>487</v>
      </c>
      <c r="W239" s="8"/>
      <c r="X239" s="10"/>
      <c r="Y239" s="8"/>
      <c r="Z239" s="8"/>
      <c r="AA239" s="8"/>
      <c r="AB239" s="10"/>
      <c r="AC239" s="8"/>
      <c r="AE239" s="49"/>
    </row>
    <row r="240" spans="1:31" ht="16.5" thickBot="1" x14ac:dyDescent="0.3">
      <c r="C240" s="235" t="s">
        <v>481</v>
      </c>
      <c r="D240" s="236"/>
      <c r="E240" s="236"/>
      <c r="H240" s="235" t="s">
        <v>483</v>
      </c>
      <c r="I240" s="236"/>
      <c r="J240" s="236"/>
      <c r="Q240" s="49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E240" s="49"/>
    </row>
    <row r="241" spans="3:31" ht="16.5" customHeight="1" thickBot="1" x14ac:dyDescent="0.3">
      <c r="C241" s="235" t="s">
        <v>467</v>
      </c>
      <c r="H241" s="235" t="s">
        <v>482</v>
      </c>
      <c r="Q241" s="49"/>
      <c r="S241" s="470" t="s">
        <v>78</v>
      </c>
      <c r="T241" s="12" t="s">
        <v>79</v>
      </c>
      <c r="U241" s="470" t="s">
        <v>80</v>
      </c>
      <c r="V241" s="472" t="s">
        <v>489</v>
      </c>
      <c r="W241" s="463" t="s">
        <v>81</v>
      </c>
      <c r="X241" s="464"/>
      <c r="Y241" s="465"/>
      <c r="Z241" s="463" t="s">
        <v>82</v>
      </c>
      <c r="AA241" s="464"/>
      <c r="AB241" s="465"/>
      <c r="AC241" s="474" t="s">
        <v>83</v>
      </c>
      <c r="AE241" s="49"/>
    </row>
    <row r="242" spans="3:31" ht="16.5" thickBot="1" x14ac:dyDescent="0.3">
      <c r="C242" s="235"/>
      <c r="H242" s="235"/>
      <c r="Q242" s="49"/>
      <c r="S242" s="471"/>
      <c r="T242" s="13" t="s">
        <v>84</v>
      </c>
      <c r="U242" s="471"/>
      <c r="V242" s="473"/>
      <c r="W242" s="12" t="s">
        <v>85</v>
      </c>
      <c r="X242" s="12" t="s">
        <v>86</v>
      </c>
      <c r="Y242" s="14" t="s">
        <v>87</v>
      </c>
      <c r="Z242" s="12" t="s">
        <v>62</v>
      </c>
      <c r="AA242" s="12" t="s">
        <v>63</v>
      </c>
      <c r="AB242" s="14" t="s">
        <v>87</v>
      </c>
      <c r="AC242" s="475"/>
      <c r="AE242" s="49"/>
    </row>
    <row r="243" spans="3:31" ht="21" x14ac:dyDescent="0.35">
      <c r="H243" s="231" t="s">
        <v>474</v>
      </c>
      <c r="Q243" s="49"/>
      <c r="S243" s="353">
        <v>44960</v>
      </c>
      <c r="T243" s="190"/>
      <c r="U243" s="190" t="s">
        <v>488</v>
      </c>
      <c r="V243" s="242">
        <v>500</v>
      </c>
      <c r="W243" s="192">
        <v>10</v>
      </c>
      <c r="X243" s="193"/>
      <c r="Y243" s="194">
        <f>W243-X243</f>
        <v>10</v>
      </c>
      <c r="Z243" s="214">
        <f>V243</f>
        <v>500</v>
      </c>
      <c r="AA243" s="215"/>
      <c r="AB243" s="216">
        <f>Z243-AA243</f>
        <v>500</v>
      </c>
      <c r="AC243" s="203">
        <f>AB243/Y243</f>
        <v>50</v>
      </c>
      <c r="AE243" s="49"/>
    </row>
    <row r="244" spans="3:31" x14ac:dyDescent="0.25">
      <c r="Q244" s="49"/>
      <c r="S244" s="354">
        <v>44967</v>
      </c>
      <c r="T244" s="355" t="s">
        <v>636</v>
      </c>
      <c r="U244" s="205" t="s">
        <v>634</v>
      </c>
      <c r="V244" s="16"/>
      <c r="W244" s="17"/>
      <c r="X244" s="18">
        <v>10</v>
      </c>
      <c r="Y244" s="221">
        <f>Y243+W244-X244</f>
        <v>0</v>
      </c>
      <c r="Z244" s="217"/>
      <c r="AA244" s="218">
        <f>AC243*X244</f>
        <v>500</v>
      </c>
      <c r="AB244" s="224">
        <f>AB243+Z244-AA244</f>
        <v>0</v>
      </c>
      <c r="AC244" s="213" t="e">
        <f>AB244/Y244</f>
        <v>#DIV/0!</v>
      </c>
      <c r="AE244" s="49"/>
    </row>
    <row r="245" spans="3:31" ht="18.75" x14ac:dyDescent="0.3">
      <c r="H245" s="230" t="s">
        <v>475</v>
      </c>
      <c r="I245" s="70"/>
      <c r="K245" s="232">
        <f>K163</f>
        <v>950</v>
      </c>
      <c r="Q245" s="49"/>
      <c r="S245" s="15"/>
      <c r="T245" s="15"/>
      <c r="U245" s="15"/>
      <c r="V245" s="243"/>
      <c r="W245" s="17"/>
      <c r="X245" s="18"/>
      <c r="Y245" s="19"/>
      <c r="Z245" s="217"/>
      <c r="AA245" s="218"/>
      <c r="AB245" s="237"/>
      <c r="AC245" s="23"/>
      <c r="AE245" s="49"/>
    </row>
    <row r="246" spans="3:31" ht="18.75" x14ac:dyDescent="0.3">
      <c r="H246" s="230" t="s">
        <v>476</v>
      </c>
      <c r="I246" s="70"/>
      <c r="K246" s="232">
        <f>K191</f>
        <v>341.66666666666663</v>
      </c>
      <c r="Q246" s="49"/>
      <c r="S246" s="15"/>
      <c r="T246" s="15"/>
      <c r="U246" s="15"/>
      <c r="V246" s="243"/>
      <c r="W246" s="17"/>
      <c r="X246" s="18"/>
      <c r="Y246" s="19"/>
      <c r="Z246" s="217"/>
      <c r="AA246" s="218"/>
      <c r="AB246" s="237"/>
      <c r="AC246" s="23"/>
      <c r="AE246" s="49"/>
    </row>
    <row r="247" spans="3:31" ht="18.75" x14ac:dyDescent="0.3">
      <c r="H247" s="230" t="s">
        <v>477</v>
      </c>
      <c r="I247" s="70"/>
      <c r="K247" s="233">
        <f>K219</f>
        <v>250</v>
      </c>
      <c r="Q247" s="49"/>
      <c r="S247" s="15"/>
      <c r="T247" s="15"/>
      <c r="U247" s="15"/>
      <c r="V247" s="243"/>
      <c r="W247" s="17"/>
      <c r="X247" s="18"/>
      <c r="Y247" s="19"/>
      <c r="Z247" s="217"/>
      <c r="AA247" s="218"/>
      <c r="AB247" s="237"/>
      <c r="AC247" s="23"/>
      <c r="AE247" s="49"/>
    </row>
    <row r="248" spans="3:31" ht="19.5" thickBot="1" x14ac:dyDescent="0.35">
      <c r="H248" s="230" t="s">
        <v>472</v>
      </c>
      <c r="I248" s="70"/>
      <c r="J248" s="70"/>
      <c r="K248" s="234">
        <f>SUM(K245:K247)</f>
        <v>1541.6666666666665</v>
      </c>
      <c r="Q248" s="49"/>
      <c r="S248" s="15"/>
      <c r="T248" s="15"/>
      <c r="U248" s="15"/>
      <c r="V248" s="243"/>
      <c r="W248" s="24"/>
      <c r="X248" s="25"/>
      <c r="Y248" s="26"/>
      <c r="Z248" s="219"/>
      <c r="AA248" s="220"/>
      <c r="AB248" s="238"/>
      <c r="AC248" s="30"/>
      <c r="AE248" s="49"/>
    </row>
    <row r="249" spans="3:31" ht="20.25" thickTop="1" thickBot="1" x14ac:dyDescent="0.35">
      <c r="H249" s="230" t="s">
        <v>492</v>
      </c>
      <c r="I249" s="70"/>
      <c r="J249" s="70"/>
      <c r="Q249" s="49"/>
      <c r="S249" s="455" t="s">
        <v>784</v>
      </c>
      <c r="T249" s="455"/>
      <c r="U249" s="455"/>
      <c r="V249" s="456"/>
      <c r="W249" s="31">
        <f>SUM(W243:W248)</f>
        <v>10</v>
      </c>
      <c r="X249" s="32">
        <f>SUM(X243:X248)</f>
        <v>10</v>
      </c>
      <c r="Y249" s="33">
        <f>W249-X249</f>
        <v>0</v>
      </c>
      <c r="Z249" s="239">
        <f>SUM(Z243:Z248)</f>
        <v>500</v>
      </c>
      <c r="AA249" s="240">
        <f>SUM(AA243:AA248)</f>
        <v>500</v>
      </c>
      <c r="AB249" s="241">
        <f>Z249-AA249</f>
        <v>0</v>
      </c>
      <c r="AC249" s="229" t="e">
        <f>AB249/Y249</f>
        <v>#DIV/0!</v>
      </c>
      <c r="AE249" s="49"/>
    </row>
    <row r="250" spans="3:31" ht="16.5" thickTop="1" x14ac:dyDescent="0.25">
      <c r="H250" s="235" t="s">
        <v>478</v>
      </c>
      <c r="I250" s="236"/>
      <c r="J250" s="236"/>
      <c r="Q250" s="49"/>
      <c r="S250" s="38"/>
      <c r="T250" s="38"/>
      <c r="U250" s="38"/>
      <c r="V250" s="38"/>
      <c r="W250" s="39"/>
      <c r="X250" s="40"/>
      <c r="Y250" s="41"/>
      <c r="Z250" s="42"/>
      <c r="AA250" s="43"/>
      <c r="AB250" s="44"/>
      <c r="AC250" s="45"/>
      <c r="AE250" s="49"/>
    </row>
    <row r="251" spans="3:31" ht="15.75" x14ac:dyDescent="0.25">
      <c r="H251" s="235" t="s">
        <v>480</v>
      </c>
      <c r="I251" s="236"/>
      <c r="J251" s="236"/>
      <c r="Q251" s="49"/>
      <c r="S251" s="38"/>
      <c r="T251" s="38"/>
      <c r="U251" s="38"/>
      <c r="V251" s="38"/>
      <c r="W251" s="39"/>
      <c r="X251" s="40"/>
      <c r="Y251" s="38"/>
      <c r="Z251" s="39"/>
      <c r="AA251" s="40"/>
      <c r="AB251" s="44"/>
      <c r="AC251" s="45"/>
      <c r="AE251" s="49"/>
    </row>
    <row r="252" spans="3:31" ht="15.75" x14ac:dyDescent="0.25">
      <c r="H252" s="235" t="s">
        <v>479</v>
      </c>
      <c r="Q252" s="49"/>
      <c r="S252" s="38"/>
      <c r="T252" s="38"/>
      <c r="U252" s="38"/>
      <c r="V252" s="38"/>
      <c r="W252" s="39"/>
      <c r="X252" s="40"/>
      <c r="Y252" s="38"/>
      <c r="Z252" s="42"/>
      <c r="AA252" s="43"/>
      <c r="AB252" s="44"/>
      <c r="AC252" s="45"/>
      <c r="AE252" s="49"/>
    </row>
    <row r="253" spans="3:31" x14ac:dyDescent="0.25">
      <c r="Q253" s="49"/>
      <c r="S253" s="8"/>
      <c r="T253" s="8"/>
      <c r="U253" s="8"/>
      <c r="V253" s="38"/>
      <c r="W253" s="46"/>
      <c r="X253" s="8"/>
      <c r="Y253" s="38"/>
      <c r="Z253" s="47"/>
      <c r="AA253" s="8"/>
      <c r="AB253" s="8"/>
      <c r="AC253" s="8"/>
      <c r="AE253" s="49"/>
    </row>
    <row r="254" spans="3:31" ht="15.75" thickBot="1" x14ac:dyDescent="0.3">
      <c r="Q254" s="49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E254" s="49"/>
    </row>
    <row r="255" spans="3:31" x14ac:dyDescent="0.25">
      <c r="Q255" s="49"/>
      <c r="S255" s="457"/>
      <c r="T255" s="458"/>
      <c r="U255" s="459"/>
      <c r="V255" s="8"/>
      <c r="W255" s="457"/>
      <c r="X255" s="458"/>
      <c r="Y255" s="459"/>
      <c r="Z255" s="8"/>
      <c r="AA255" s="457"/>
      <c r="AB255" s="458"/>
      <c r="AC255" s="459"/>
      <c r="AE255" s="49"/>
    </row>
    <row r="256" spans="3:31" ht="15.75" thickBot="1" x14ac:dyDescent="0.3">
      <c r="Q256" s="49"/>
      <c r="S256" s="460"/>
      <c r="T256" s="461"/>
      <c r="U256" s="462"/>
      <c r="V256" s="9"/>
      <c r="W256" s="460"/>
      <c r="X256" s="461"/>
      <c r="Y256" s="462"/>
      <c r="Z256" s="8"/>
      <c r="AA256" s="460"/>
      <c r="AB256" s="461"/>
      <c r="AC256" s="462"/>
      <c r="AE256" s="49"/>
    </row>
    <row r="257" spans="17:31" ht="15.75" thickBot="1" x14ac:dyDescent="0.3">
      <c r="Q257" s="49"/>
      <c r="S257" s="463" t="s">
        <v>89</v>
      </c>
      <c r="T257" s="464"/>
      <c r="U257" s="465"/>
      <c r="V257" s="48"/>
      <c r="W257" s="463" t="s">
        <v>90</v>
      </c>
      <c r="X257" s="464"/>
      <c r="Y257" s="465"/>
      <c r="Z257" s="8"/>
      <c r="AA257" s="463" t="s">
        <v>91</v>
      </c>
      <c r="AB257" s="464"/>
      <c r="AC257" s="465"/>
      <c r="AE257" s="49"/>
    </row>
    <row r="258" spans="17:31" x14ac:dyDescent="0.25">
      <c r="Q258" s="49"/>
      <c r="AE258" s="49"/>
    </row>
    <row r="259" spans="17:31" x14ac:dyDescent="0.25"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</row>
    <row r="261" spans="17:31" ht="15.75" customHeight="1" x14ac:dyDescent="0.25">
      <c r="Q261" s="199"/>
      <c r="R261" s="199"/>
      <c r="S261" s="468"/>
      <c r="T261" s="468"/>
      <c r="U261" s="468"/>
      <c r="V261" s="468"/>
      <c r="W261" s="468"/>
      <c r="X261" s="468"/>
      <c r="Y261" s="468"/>
      <c r="Z261" s="468"/>
      <c r="AA261" s="468"/>
      <c r="AB261" s="468"/>
      <c r="AC261" s="468"/>
      <c r="AD261" s="199"/>
      <c r="AE261" s="199"/>
    </row>
    <row r="262" spans="17:31" ht="23.25" x14ac:dyDescent="0.35">
      <c r="Q262" s="49"/>
      <c r="S262" s="7" t="s">
        <v>572</v>
      </c>
      <c r="T262" s="8"/>
      <c r="U262" s="8"/>
      <c r="V262" s="8"/>
      <c r="W262" s="8"/>
      <c r="X262" s="8"/>
      <c r="Y262" s="8"/>
      <c r="Z262" s="8"/>
      <c r="AA262" s="8"/>
      <c r="AB262" s="8"/>
      <c r="AC262" s="8"/>
      <c r="AE262" s="49"/>
    </row>
    <row r="263" spans="17:31" x14ac:dyDescent="0.25">
      <c r="Q263" s="49"/>
      <c r="S263" s="8"/>
      <c r="T263" s="9" t="s">
        <v>76</v>
      </c>
      <c r="U263" s="8"/>
      <c r="V263" s="8"/>
      <c r="W263" s="8"/>
      <c r="X263" s="8"/>
      <c r="Y263" s="8"/>
      <c r="Z263" s="8"/>
      <c r="AA263" s="8"/>
      <c r="AB263" s="8"/>
      <c r="AC263" s="8"/>
      <c r="AE263" s="49"/>
    </row>
    <row r="264" spans="17:31" ht="20.25" x14ac:dyDescent="0.3">
      <c r="Q264" s="49"/>
      <c r="S264" s="469" t="s">
        <v>77</v>
      </c>
      <c r="T264" s="469"/>
      <c r="U264" s="469"/>
      <c r="V264" s="469"/>
      <c r="W264" s="469"/>
      <c r="X264" s="469"/>
      <c r="Y264" s="469"/>
      <c r="Z264" s="469"/>
      <c r="AA264" s="469"/>
      <c r="AB264" s="469"/>
      <c r="AC264" s="469"/>
      <c r="AE264" s="49"/>
    </row>
    <row r="265" spans="17:31" ht="15.75" x14ac:dyDescent="0.25">
      <c r="Q265" s="49"/>
      <c r="S265" s="10" t="s">
        <v>490</v>
      </c>
      <c r="T265" s="8"/>
      <c r="U265" s="8"/>
      <c r="V265" s="10" t="s">
        <v>486</v>
      </c>
      <c r="W265" s="8"/>
      <c r="X265" s="10"/>
      <c r="Y265" s="8"/>
      <c r="Z265" s="8"/>
      <c r="AA265" s="8"/>
      <c r="AB265" s="10"/>
      <c r="AC265" s="8"/>
      <c r="AE265" s="49"/>
    </row>
    <row r="266" spans="17:31" ht="20.25" x14ac:dyDescent="0.3">
      <c r="Q266" s="49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E266" s="49"/>
    </row>
    <row r="267" spans="17:31" ht="15.75" x14ac:dyDescent="0.25">
      <c r="Q267" s="49"/>
      <c r="S267" s="10" t="s">
        <v>159</v>
      </c>
      <c r="T267" s="8"/>
      <c r="U267" s="8"/>
      <c r="V267" s="10" t="s">
        <v>487</v>
      </c>
      <c r="W267" s="8"/>
      <c r="X267" s="10"/>
      <c r="Y267" s="8"/>
      <c r="Z267" s="8"/>
      <c r="AA267" s="8"/>
      <c r="AB267" s="10"/>
      <c r="AC267" s="8"/>
      <c r="AE267" s="49"/>
    </row>
    <row r="268" spans="17:31" ht="15.75" thickBot="1" x14ac:dyDescent="0.3">
      <c r="Q268" s="49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E268" s="49"/>
    </row>
    <row r="269" spans="17:31" ht="15.75" customHeight="1" thickBot="1" x14ac:dyDescent="0.3">
      <c r="Q269" s="49"/>
      <c r="S269" s="470" t="s">
        <v>78</v>
      </c>
      <c r="T269" s="12" t="s">
        <v>79</v>
      </c>
      <c r="U269" s="470" t="s">
        <v>80</v>
      </c>
      <c r="V269" s="472" t="s">
        <v>489</v>
      </c>
      <c r="W269" s="463" t="s">
        <v>81</v>
      </c>
      <c r="X269" s="464"/>
      <c r="Y269" s="465"/>
      <c r="Z269" s="463" t="s">
        <v>82</v>
      </c>
      <c r="AA269" s="464"/>
      <c r="AB269" s="465"/>
      <c r="AC269" s="474" t="s">
        <v>83</v>
      </c>
      <c r="AE269" s="49"/>
    </row>
    <row r="270" spans="17:31" ht="15.75" thickBot="1" x14ac:dyDescent="0.3">
      <c r="Q270" s="49"/>
      <c r="S270" s="471"/>
      <c r="T270" s="13" t="s">
        <v>84</v>
      </c>
      <c r="U270" s="471"/>
      <c r="V270" s="473"/>
      <c r="W270" s="12" t="s">
        <v>85</v>
      </c>
      <c r="X270" s="12" t="s">
        <v>86</v>
      </c>
      <c r="Y270" s="14" t="s">
        <v>87</v>
      </c>
      <c r="Z270" s="12" t="s">
        <v>62</v>
      </c>
      <c r="AA270" s="12" t="s">
        <v>63</v>
      </c>
      <c r="AB270" s="14" t="s">
        <v>87</v>
      </c>
      <c r="AC270" s="475"/>
      <c r="AE270" s="49"/>
    </row>
    <row r="271" spans="17:31" x14ac:dyDescent="0.25">
      <c r="Q271" s="49"/>
      <c r="S271" s="353">
        <v>44960</v>
      </c>
      <c r="T271" s="190"/>
      <c r="U271" s="190" t="s">
        <v>488</v>
      </c>
      <c r="V271" s="242">
        <v>600</v>
      </c>
      <c r="W271" s="192">
        <v>10</v>
      </c>
      <c r="X271" s="193"/>
      <c r="Y271" s="194">
        <f>W271-X271</f>
        <v>10</v>
      </c>
      <c r="Z271" s="214">
        <f>V271</f>
        <v>600</v>
      </c>
      <c r="AA271" s="215"/>
      <c r="AB271" s="216">
        <f>Z271-AA271</f>
        <v>600</v>
      </c>
      <c r="AC271" s="203">
        <f>AB271/Y271</f>
        <v>60</v>
      </c>
      <c r="AE271" s="49"/>
    </row>
    <row r="272" spans="17:31" x14ac:dyDescent="0.25">
      <c r="Q272" s="49"/>
      <c r="S272" s="354">
        <v>44967</v>
      </c>
      <c r="T272" s="355" t="s">
        <v>636</v>
      </c>
      <c r="U272" s="205" t="s">
        <v>634</v>
      </c>
      <c r="V272" s="16"/>
      <c r="W272" s="17"/>
      <c r="X272" s="18">
        <v>10</v>
      </c>
      <c r="Y272" s="221">
        <f>Y271+W272-X272</f>
        <v>0</v>
      </c>
      <c r="Z272" s="217"/>
      <c r="AA272" s="218">
        <f>AC271*X272</f>
        <v>600</v>
      </c>
      <c r="AB272" s="224">
        <f>AB271+Z272-AA272</f>
        <v>0</v>
      </c>
      <c r="AC272" s="213" t="e">
        <f>AB272/Y272</f>
        <v>#DIV/0!</v>
      </c>
      <c r="AE272" s="49"/>
    </row>
    <row r="273" spans="17:31" x14ac:dyDescent="0.25">
      <c r="Q273" s="49"/>
      <c r="S273" s="15"/>
      <c r="T273" s="15"/>
      <c r="U273" s="15"/>
      <c r="V273" s="243"/>
      <c r="W273" s="17"/>
      <c r="X273" s="18"/>
      <c r="Y273" s="19"/>
      <c r="Z273" s="217"/>
      <c r="AA273" s="218"/>
      <c r="AB273" s="237"/>
      <c r="AC273" s="23"/>
      <c r="AE273" s="49"/>
    </row>
    <row r="274" spans="17:31" x14ac:dyDescent="0.25">
      <c r="Q274" s="49"/>
      <c r="S274" s="15"/>
      <c r="T274" s="15"/>
      <c r="U274" s="15"/>
      <c r="V274" s="243"/>
      <c r="W274" s="17"/>
      <c r="X274" s="18"/>
      <c r="Y274" s="19"/>
      <c r="Z274" s="217"/>
      <c r="AA274" s="218"/>
      <c r="AB274" s="237"/>
      <c r="AC274" s="23"/>
      <c r="AE274" s="49"/>
    </row>
    <row r="275" spans="17:31" x14ac:dyDescent="0.25">
      <c r="Q275" s="49"/>
      <c r="S275" s="15"/>
      <c r="T275" s="15"/>
      <c r="U275" s="15"/>
      <c r="V275" s="243"/>
      <c r="W275" s="17"/>
      <c r="X275" s="18"/>
      <c r="Y275" s="19"/>
      <c r="Z275" s="217"/>
      <c r="AA275" s="218"/>
      <c r="AB275" s="237"/>
      <c r="AC275" s="23"/>
      <c r="AE275" s="49"/>
    </row>
    <row r="276" spans="17:31" ht="15.75" thickBot="1" x14ac:dyDescent="0.3">
      <c r="Q276" s="49"/>
      <c r="S276" s="15"/>
      <c r="T276" s="15"/>
      <c r="U276" s="15"/>
      <c r="V276" s="243"/>
      <c r="W276" s="24"/>
      <c r="X276" s="25"/>
      <c r="Y276" s="26"/>
      <c r="Z276" s="219"/>
      <c r="AA276" s="220"/>
      <c r="AB276" s="238"/>
      <c r="AC276" s="30"/>
      <c r="AE276" s="49"/>
    </row>
    <row r="277" spans="17:31" ht="15.75" thickBot="1" x14ac:dyDescent="0.3">
      <c r="Q277" s="49"/>
      <c r="S277" s="455" t="s">
        <v>784</v>
      </c>
      <c r="T277" s="455"/>
      <c r="U277" s="455"/>
      <c r="V277" s="456"/>
      <c r="W277" s="31">
        <f>SUM(W271:W276)</f>
        <v>10</v>
      </c>
      <c r="X277" s="32">
        <f>SUM(X271:X276)</f>
        <v>10</v>
      </c>
      <c r="Y277" s="33">
        <f>W277-X277</f>
        <v>0</v>
      </c>
      <c r="Z277" s="239">
        <f>SUM(Z271:Z276)</f>
        <v>600</v>
      </c>
      <c r="AA277" s="240">
        <f>SUM(AA271:AA276)</f>
        <v>600</v>
      </c>
      <c r="AB277" s="241">
        <f>Z277-AA277</f>
        <v>0</v>
      </c>
      <c r="AC277" s="229" t="e">
        <f>AB277/Y277</f>
        <v>#DIV/0!</v>
      </c>
      <c r="AE277" s="49"/>
    </row>
    <row r="278" spans="17:31" ht="15.75" thickTop="1" x14ac:dyDescent="0.25">
      <c r="Q278" s="49"/>
      <c r="S278" s="38"/>
      <c r="T278" s="38"/>
      <c r="U278" s="38"/>
      <c r="V278" s="38"/>
      <c r="W278" s="39"/>
      <c r="X278" s="40"/>
      <c r="Y278" s="41"/>
      <c r="Z278" s="42"/>
      <c r="AA278" s="43"/>
      <c r="AB278" s="44"/>
      <c r="AC278" s="45"/>
      <c r="AE278" s="49"/>
    </row>
    <row r="279" spans="17:31" x14ac:dyDescent="0.25">
      <c r="Q279" s="49"/>
      <c r="S279" s="38"/>
      <c r="T279" s="38"/>
      <c r="U279" s="38"/>
      <c r="V279" s="38"/>
      <c r="W279" s="39"/>
      <c r="X279" s="40"/>
      <c r="Y279" s="38"/>
      <c r="Z279" s="39"/>
      <c r="AA279" s="40"/>
      <c r="AB279" s="44"/>
      <c r="AC279" s="45"/>
      <c r="AE279" s="49"/>
    </row>
    <row r="280" spans="17:31" x14ac:dyDescent="0.25">
      <c r="Q280" s="49"/>
      <c r="S280" s="38"/>
      <c r="T280" s="38"/>
      <c r="U280" s="38"/>
      <c r="V280" s="38"/>
      <c r="W280" s="39"/>
      <c r="X280" s="40"/>
      <c r="Y280" s="38"/>
      <c r="Z280" s="42"/>
      <c r="AA280" s="43"/>
      <c r="AB280" s="44"/>
      <c r="AC280" s="45"/>
      <c r="AE280" s="49"/>
    </row>
    <row r="281" spans="17:31" x14ac:dyDescent="0.25">
      <c r="Q281" s="49"/>
      <c r="S281" s="8"/>
      <c r="T281" s="8"/>
      <c r="U281" s="8"/>
      <c r="V281" s="38"/>
      <c r="W281" s="46"/>
      <c r="X281" s="8"/>
      <c r="Y281" s="38"/>
      <c r="Z281" s="47"/>
      <c r="AA281" s="8"/>
      <c r="AB281" s="8"/>
      <c r="AC281" s="8"/>
      <c r="AE281" s="49"/>
    </row>
    <row r="282" spans="17:31" ht="15.75" thickBot="1" x14ac:dyDescent="0.3">
      <c r="Q282" s="49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E282" s="49"/>
    </row>
    <row r="283" spans="17:31" x14ac:dyDescent="0.25">
      <c r="Q283" s="49"/>
      <c r="S283" s="457"/>
      <c r="T283" s="458"/>
      <c r="U283" s="459"/>
      <c r="V283" s="8"/>
      <c r="W283" s="457"/>
      <c r="X283" s="458"/>
      <c r="Y283" s="459"/>
      <c r="Z283" s="8"/>
      <c r="AA283" s="457"/>
      <c r="AB283" s="458"/>
      <c r="AC283" s="459"/>
      <c r="AE283" s="49"/>
    </row>
    <row r="284" spans="17:31" ht="15.75" thickBot="1" x14ac:dyDescent="0.3">
      <c r="Q284" s="49"/>
      <c r="S284" s="460"/>
      <c r="T284" s="461"/>
      <c r="U284" s="462"/>
      <c r="V284" s="9"/>
      <c r="W284" s="460"/>
      <c r="X284" s="461"/>
      <c r="Y284" s="462"/>
      <c r="Z284" s="8"/>
      <c r="AA284" s="460"/>
      <c r="AB284" s="461"/>
      <c r="AC284" s="462"/>
      <c r="AE284" s="49"/>
    </row>
    <row r="285" spans="17:31" ht="15.75" thickBot="1" x14ac:dyDescent="0.3">
      <c r="Q285" s="49"/>
      <c r="S285" s="463" t="s">
        <v>89</v>
      </c>
      <c r="T285" s="464"/>
      <c r="U285" s="465"/>
      <c r="V285" s="48"/>
      <c r="W285" s="463" t="s">
        <v>90</v>
      </c>
      <c r="X285" s="464"/>
      <c r="Y285" s="465"/>
      <c r="Z285" s="8"/>
      <c r="AA285" s="463" t="s">
        <v>91</v>
      </c>
      <c r="AB285" s="464"/>
      <c r="AC285" s="465"/>
      <c r="AE285" s="49"/>
    </row>
    <row r="286" spans="17:31" x14ac:dyDescent="0.25">
      <c r="Q286" s="49"/>
      <c r="AE286" s="49"/>
    </row>
    <row r="287" spans="17:31" x14ac:dyDescent="0.25"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</row>
    <row r="289" spans="19:28" ht="21" x14ac:dyDescent="0.35">
      <c r="S289" s="454" t="s">
        <v>638</v>
      </c>
      <c r="T289" s="454"/>
      <c r="U289" s="454"/>
      <c r="V289" s="454"/>
      <c r="W289" s="454"/>
      <c r="X289" s="454"/>
      <c r="Y289" s="454"/>
      <c r="Z289" s="454"/>
      <c r="AA289" s="454"/>
      <c r="AB289" s="454"/>
    </row>
    <row r="290" spans="19:28" ht="21" x14ac:dyDescent="0.35">
      <c r="S290" s="231" t="s">
        <v>461</v>
      </c>
      <c r="X290" s="231" t="s">
        <v>468</v>
      </c>
    </row>
    <row r="292" spans="19:28" ht="18.75" x14ac:dyDescent="0.3">
      <c r="S292" s="230" t="s">
        <v>462</v>
      </c>
      <c r="T292" s="70"/>
      <c r="V292" s="232">
        <f>AA20</f>
        <v>0</v>
      </c>
      <c r="X292" s="230" t="s">
        <v>469</v>
      </c>
      <c r="Y292" s="70"/>
      <c r="AA292" s="232">
        <f>AA76</f>
        <v>0</v>
      </c>
    </row>
    <row r="293" spans="19:28" ht="18.75" x14ac:dyDescent="0.3">
      <c r="S293" s="230" t="s">
        <v>463</v>
      </c>
      <c r="T293" s="70"/>
      <c r="V293" s="233">
        <f>AA47</f>
        <v>0</v>
      </c>
      <c r="X293" s="230" t="s">
        <v>470</v>
      </c>
      <c r="Y293" s="70"/>
      <c r="AA293" s="232">
        <f>AA104</f>
        <v>0</v>
      </c>
    </row>
    <row r="294" spans="19:28" ht="19.5" thickBot="1" x14ac:dyDescent="0.35">
      <c r="S294" s="230" t="s">
        <v>464</v>
      </c>
      <c r="T294" s="70"/>
      <c r="V294" s="234">
        <f>SUM(V292:V293)</f>
        <v>0</v>
      </c>
      <c r="X294" s="230" t="s">
        <v>471</v>
      </c>
      <c r="Y294" s="70"/>
      <c r="AA294" s="233">
        <f>AA132</f>
        <v>0</v>
      </c>
    </row>
    <row r="295" spans="19:28" ht="20.25" thickTop="1" thickBot="1" x14ac:dyDescent="0.35">
      <c r="S295" s="70"/>
      <c r="T295" s="70"/>
      <c r="U295" s="70"/>
      <c r="X295" s="230" t="s">
        <v>472</v>
      </c>
      <c r="Y295" s="70"/>
      <c r="Z295" s="70"/>
      <c r="AA295" s="234">
        <f>SUM(AA292:AA294)</f>
        <v>0</v>
      </c>
    </row>
    <row r="296" spans="19:28" ht="19.5" thickTop="1" x14ac:dyDescent="0.3">
      <c r="S296" s="230" t="s">
        <v>465</v>
      </c>
      <c r="T296" s="70"/>
      <c r="U296" s="70"/>
      <c r="X296" s="230" t="s">
        <v>491</v>
      </c>
      <c r="Y296" s="70"/>
      <c r="Z296" s="70"/>
    </row>
    <row r="297" spans="19:28" ht="15.75" x14ac:dyDescent="0.25">
      <c r="S297" s="235" t="s">
        <v>501</v>
      </c>
      <c r="T297" s="236"/>
      <c r="U297" s="236"/>
      <c r="X297" s="235" t="s">
        <v>504</v>
      </c>
      <c r="Y297" s="236"/>
      <c r="Z297" s="236"/>
    </row>
    <row r="298" spans="19:28" ht="15.75" x14ac:dyDescent="0.25">
      <c r="S298" s="235" t="s">
        <v>502</v>
      </c>
      <c r="T298" s="236"/>
      <c r="U298" s="236"/>
      <c r="X298" s="235" t="s">
        <v>505</v>
      </c>
      <c r="Y298" s="236"/>
      <c r="Z298" s="236"/>
    </row>
    <row r="299" spans="19:28" ht="15.75" x14ac:dyDescent="0.25">
      <c r="S299" s="235" t="s">
        <v>503</v>
      </c>
      <c r="X299" s="235" t="s">
        <v>506</v>
      </c>
    </row>
    <row r="300" spans="19:28" ht="15.75" x14ac:dyDescent="0.25">
      <c r="S300" s="235"/>
      <c r="X300" s="235"/>
    </row>
    <row r="301" spans="19:28" ht="21" x14ac:dyDescent="0.35">
      <c r="X301" s="231" t="s">
        <v>474</v>
      </c>
    </row>
    <row r="303" spans="19:28" ht="18.75" x14ac:dyDescent="0.3">
      <c r="X303" s="230" t="s">
        <v>475</v>
      </c>
      <c r="Y303" s="70"/>
      <c r="AA303" s="246">
        <f>AA163</f>
        <v>0</v>
      </c>
    </row>
    <row r="304" spans="19:28" ht="18.75" x14ac:dyDescent="0.3">
      <c r="X304" s="230" t="s">
        <v>476</v>
      </c>
      <c r="Y304" s="70"/>
      <c r="AA304" s="246">
        <f>AA191</f>
        <v>683.33199999999988</v>
      </c>
    </row>
    <row r="305" spans="24:27" ht="18.75" x14ac:dyDescent="0.3">
      <c r="X305" s="230" t="s">
        <v>477</v>
      </c>
      <c r="Y305" s="70"/>
      <c r="AA305" s="247">
        <f>AA219</f>
        <v>500</v>
      </c>
    </row>
    <row r="306" spans="24:27" ht="19.5" thickBot="1" x14ac:dyDescent="0.35">
      <c r="X306" s="230" t="s">
        <v>472</v>
      </c>
      <c r="Y306" s="70"/>
      <c r="Z306" s="70"/>
      <c r="AA306" s="248">
        <f>SUM(AA303:AA305)</f>
        <v>1183.3319999999999</v>
      </c>
    </row>
    <row r="307" spans="24:27" ht="19.5" thickTop="1" x14ac:dyDescent="0.3">
      <c r="X307" s="230" t="s">
        <v>492</v>
      </c>
      <c r="Y307" s="70"/>
      <c r="Z307" s="70"/>
    </row>
    <row r="308" spans="24:27" ht="15.75" x14ac:dyDescent="0.25">
      <c r="X308" s="235" t="s">
        <v>507</v>
      </c>
      <c r="Y308" s="236"/>
      <c r="Z308" s="236"/>
    </row>
    <row r="309" spans="24:27" ht="15.75" x14ac:dyDescent="0.25">
      <c r="X309" s="235" t="s">
        <v>493</v>
      </c>
      <c r="Y309" s="236"/>
      <c r="Z309" s="236"/>
    </row>
    <row r="310" spans="24:27" ht="15.75" x14ac:dyDescent="0.25">
      <c r="X310" s="235" t="s">
        <v>494</v>
      </c>
    </row>
    <row r="312" spans="24:27" ht="21" x14ac:dyDescent="0.35">
      <c r="X312" s="231" t="s">
        <v>495</v>
      </c>
    </row>
    <row r="314" spans="24:27" ht="18.75" x14ac:dyDescent="0.3">
      <c r="X314" s="230" t="s">
        <v>496</v>
      </c>
      <c r="Y314" s="70"/>
      <c r="AA314" s="246">
        <f>AA249</f>
        <v>500</v>
      </c>
    </row>
    <row r="315" spans="24:27" ht="18.75" x14ac:dyDescent="0.3">
      <c r="X315" s="230" t="s">
        <v>497</v>
      </c>
      <c r="Y315" s="70"/>
      <c r="AA315" s="247">
        <f>AA277</f>
        <v>600</v>
      </c>
    </row>
    <row r="316" spans="24:27" ht="19.5" thickBot="1" x14ac:dyDescent="0.35">
      <c r="X316" s="230" t="s">
        <v>472</v>
      </c>
      <c r="Y316" s="70"/>
      <c r="Z316" s="70"/>
      <c r="AA316" s="248">
        <f>SUM(AA314:AA315)</f>
        <v>1100</v>
      </c>
    </row>
    <row r="317" spans="24:27" ht="19.5" thickTop="1" x14ac:dyDescent="0.3">
      <c r="X317" s="230" t="s">
        <v>492</v>
      </c>
      <c r="Y317" s="70"/>
      <c r="Z317" s="70"/>
    </row>
    <row r="318" spans="24:27" ht="15.75" x14ac:dyDescent="0.25">
      <c r="X318" s="235" t="s">
        <v>498</v>
      </c>
      <c r="Y318" s="236"/>
      <c r="Z318" s="236"/>
    </row>
    <row r="319" spans="24:27" ht="15.75" x14ac:dyDescent="0.25">
      <c r="X319" s="235" t="s">
        <v>499</v>
      </c>
      <c r="Y319" s="236"/>
      <c r="Z319" s="236"/>
    </row>
    <row r="320" spans="24:27" ht="15.75" x14ac:dyDescent="0.25">
      <c r="X320" s="235" t="s">
        <v>500</v>
      </c>
    </row>
  </sheetData>
  <mergeCells count="282">
    <mergeCell ref="S277:V277"/>
    <mergeCell ref="S283:U284"/>
    <mergeCell ref="W283:Y284"/>
    <mergeCell ref="AA283:AC284"/>
    <mergeCell ref="S285:U285"/>
    <mergeCell ref="W285:Y285"/>
    <mergeCell ref="AA285:AC285"/>
    <mergeCell ref="W255:Y256"/>
    <mergeCell ref="AA255:AC256"/>
    <mergeCell ref="S257:U257"/>
    <mergeCell ref="W257:Y257"/>
    <mergeCell ref="AA257:AC257"/>
    <mergeCell ref="S261:AC261"/>
    <mergeCell ref="S264:AC264"/>
    <mergeCell ref="S269:S270"/>
    <mergeCell ref="U269:U270"/>
    <mergeCell ref="V269:V270"/>
    <mergeCell ref="W269:Y269"/>
    <mergeCell ref="Z269:AB269"/>
    <mergeCell ref="AC269:AC270"/>
    <mergeCell ref="S211:S212"/>
    <mergeCell ref="U211:U212"/>
    <mergeCell ref="V211:V212"/>
    <mergeCell ref="W211:Y211"/>
    <mergeCell ref="Z211:AB211"/>
    <mergeCell ref="AC211:AC212"/>
    <mergeCell ref="S219:V219"/>
    <mergeCell ref="S225:U226"/>
    <mergeCell ref="W225:Y226"/>
    <mergeCell ref="AA225:AC226"/>
    <mergeCell ref="S191:V191"/>
    <mergeCell ref="S197:U198"/>
    <mergeCell ref="W197:Y198"/>
    <mergeCell ref="AA197:AC198"/>
    <mergeCell ref="S199:U199"/>
    <mergeCell ref="W199:Y199"/>
    <mergeCell ref="AA199:AC199"/>
    <mergeCell ref="S203:AC203"/>
    <mergeCell ref="S206:AC206"/>
    <mergeCell ref="S169:U170"/>
    <mergeCell ref="W169:Y170"/>
    <mergeCell ref="AA169:AC170"/>
    <mergeCell ref="S171:U171"/>
    <mergeCell ref="W171:Y171"/>
    <mergeCell ref="AA171:AC171"/>
    <mergeCell ref="S175:AC175"/>
    <mergeCell ref="S178:AC178"/>
    <mergeCell ref="S183:S184"/>
    <mergeCell ref="U183:U184"/>
    <mergeCell ref="V183:V184"/>
    <mergeCell ref="W183:Y183"/>
    <mergeCell ref="Z183:AB183"/>
    <mergeCell ref="AC183:AC184"/>
    <mergeCell ref="S147:AC147"/>
    <mergeCell ref="S150:AC150"/>
    <mergeCell ref="S155:S156"/>
    <mergeCell ref="U155:U156"/>
    <mergeCell ref="V155:V156"/>
    <mergeCell ref="W155:Y155"/>
    <mergeCell ref="Z155:AB155"/>
    <mergeCell ref="AC155:AC156"/>
    <mergeCell ref="S163:V163"/>
    <mergeCell ref="S132:V132"/>
    <mergeCell ref="S138:U139"/>
    <mergeCell ref="W138:Y139"/>
    <mergeCell ref="AA138:AC139"/>
    <mergeCell ref="S140:U140"/>
    <mergeCell ref="W140:Y140"/>
    <mergeCell ref="AA140:AC140"/>
    <mergeCell ref="Q145:AE145"/>
    <mergeCell ref="S146:AC146"/>
    <mergeCell ref="S112:U112"/>
    <mergeCell ref="W112:Y112"/>
    <mergeCell ref="AA112:AC112"/>
    <mergeCell ref="S116:AC116"/>
    <mergeCell ref="S119:AC119"/>
    <mergeCell ref="S124:S125"/>
    <mergeCell ref="U124:U125"/>
    <mergeCell ref="V124:V125"/>
    <mergeCell ref="W124:Y124"/>
    <mergeCell ref="Z124:AB124"/>
    <mergeCell ref="AC124:AC125"/>
    <mergeCell ref="S96:S97"/>
    <mergeCell ref="U96:U97"/>
    <mergeCell ref="V96:V97"/>
    <mergeCell ref="W96:Y96"/>
    <mergeCell ref="Z96:AB96"/>
    <mergeCell ref="AC96:AC97"/>
    <mergeCell ref="S104:V104"/>
    <mergeCell ref="S110:U111"/>
    <mergeCell ref="W110:Y111"/>
    <mergeCell ref="AA110:AC111"/>
    <mergeCell ref="S76:V76"/>
    <mergeCell ref="S82:U83"/>
    <mergeCell ref="W82:Y83"/>
    <mergeCell ref="AA82:AC83"/>
    <mergeCell ref="S84:U84"/>
    <mergeCell ref="W84:Y84"/>
    <mergeCell ref="AA84:AC84"/>
    <mergeCell ref="S88:AC88"/>
    <mergeCell ref="S91:AC91"/>
    <mergeCell ref="S55:U55"/>
    <mergeCell ref="W55:Y55"/>
    <mergeCell ref="AA55:AC55"/>
    <mergeCell ref="Q58:AE58"/>
    <mergeCell ref="S59:AC59"/>
    <mergeCell ref="S60:AC60"/>
    <mergeCell ref="S63:AC63"/>
    <mergeCell ref="S68:S69"/>
    <mergeCell ref="U68:U69"/>
    <mergeCell ref="V68:V69"/>
    <mergeCell ref="W68:Y68"/>
    <mergeCell ref="Z68:AB68"/>
    <mergeCell ref="AC68:AC69"/>
    <mergeCell ref="S39:S40"/>
    <mergeCell ref="U39:U40"/>
    <mergeCell ref="V39:V40"/>
    <mergeCell ref="W39:Y39"/>
    <mergeCell ref="Z39:AB39"/>
    <mergeCell ref="AC39:AC40"/>
    <mergeCell ref="S47:V47"/>
    <mergeCell ref="S53:U54"/>
    <mergeCell ref="W53:Y54"/>
    <mergeCell ref="AA53:AC54"/>
    <mergeCell ref="C76:F76"/>
    <mergeCell ref="C82:E83"/>
    <mergeCell ref="G82:I83"/>
    <mergeCell ref="K82:M83"/>
    <mergeCell ref="C84:E84"/>
    <mergeCell ref="G84:I84"/>
    <mergeCell ref="K84:M84"/>
    <mergeCell ref="Q1:AE1"/>
    <mergeCell ref="Q2:AE2"/>
    <mergeCell ref="S7:AC7"/>
    <mergeCell ref="S12:S13"/>
    <mergeCell ref="U12:U13"/>
    <mergeCell ref="V12:V13"/>
    <mergeCell ref="W12:Y12"/>
    <mergeCell ref="Z12:AB12"/>
    <mergeCell ref="AC12:AC13"/>
    <mergeCell ref="S20:V20"/>
    <mergeCell ref="S26:U27"/>
    <mergeCell ref="W26:Y27"/>
    <mergeCell ref="AA26:AC27"/>
    <mergeCell ref="S28:U28"/>
    <mergeCell ref="W28:Y28"/>
    <mergeCell ref="AA28:AC28"/>
    <mergeCell ref="S34:AC34"/>
    <mergeCell ref="C55:E55"/>
    <mergeCell ref="G55:I55"/>
    <mergeCell ref="K55:M55"/>
    <mergeCell ref="C59:M59"/>
    <mergeCell ref="C60:M60"/>
    <mergeCell ref="C63:M63"/>
    <mergeCell ref="C68:C69"/>
    <mergeCell ref="E68:E69"/>
    <mergeCell ref="F68:F69"/>
    <mergeCell ref="G68:I68"/>
    <mergeCell ref="J68:L68"/>
    <mergeCell ref="M68:M69"/>
    <mergeCell ref="C34:M34"/>
    <mergeCell ref="C39:C40"/>
    <mergeCell ref="E39:E40"/>
    <mergeCell ref="F39:F40"/>
    <mergeCell ref="G39:I39"/>
    <mergeCell ref="J39:L39"/>
    <mergeCell ref="M39:M40"/>
    <mergeCell ref="C47:F47"/>
    <mergeCell ref="C53:E54"/>
    <mergeCell ref="G53:I54"/>
    <mergeCell ref="K53:M54"/>
    <mergeCell ref="J12:L12"/>
    <mergeCell ref="M12:M13"/>
    <mergeCell ref="C20:F20"/>
    <mergeCell ref="C26:E27"/>
    <mergeCell ref="G26:I27"/>
    <mergeCell ref="K26:M27"/>
    <mergeCell ref="C28:E28"/>
    <mergeCell ref="G28:I28"/>
    <mergeCell ref="K28:M28"/>
    <mergeCell ref="A1:O1"/>
    <mergeCell ref="A145:O145"/>
    <mergeCell ref="C146:M146"/>
    <mergeCell ref="C132:F132"/>
    <mergeCell ref="C138:E139"/>
    <mergeCell ref="G138:I139"/>
    <mergeCell ref="K138:M139"/>
    <mergeCell ref="C140:E140"/>
    <mergeCell ref="G140:I140"/>
    <mergeCell ref="K140:M140"/>
    <mergeCell ref="C116:M116"/>
    <mergeCell ref="C119:M119"/>
    <mergeCell ref="C124:C125"/>
    <mergeCell ref="E124:E125"/>
    <mergeCell ref="F124:F125"/>
    <mergeCell ref="G124:I124"/>
    <mergeCell ref="J124:L124"/>
    <mergeCell ref="M124:M125"/>
    <mergeCell ref="C104:F104"/>
    <mergeCell ref="C110:E111"/>
    <mergeCell ref="G110:I111"/>
    <mergeCell ref="K110:M111"/>
    <mergeCell ref="C112:E112"/>
    <mergeCell ref="G112:I112"/>
    <mergeCell ref="C147:M147"/>
    <mergeCell ref="C150:M150"/>
    <mergeCell ref="C155:C156"/>
    <mergeCell ref="E155:E156"/>
    <mergeCell ref="F155:F156"/>
    <mergeCell ref="G155:I155"/>
    <mergeCell ref="J155:L155"/>
    <mergeCell ref="M155:M156"/>
    <mergeCell ref="A2:O2"/>
    <mergeCell ref="A58:O58"/>
    <mergeCell ref="K112:M112"/>
    <mergeCell ref="C88:M88"/>
    <mergeCell ref="C91:M91"/>
    <mergeCell ref="C96:C97"/>
    <mergeCell ref="E96:E97"/>
    <mergeCell ref="F96:F97"/>
    <mergeCell ref="G96:I96"/>
    <mergeCell ref="J96:L96"/>
    <mergeCell ref="M96:M97"/>
    <mergeCell ref="C7:M7"/>
    <mergeCell ref="C12:C13"/>
    <mergeCell ref="E12:E13"/>
    <mergeCell ref="F12:F13"/>
    <mergeCell ref="G12:I12"/>
    <mergeCell ref="C175:M175"/>
    <mergeCell ref="C178:M178"/>
    <mergeCell ref="C183:C184"/>
    <mergeCell ref="E183:E184"/>
    <mergeCell ref="F183:F184"/>
    <mergeCell ref="G183:I183"/>
    <mergeCell ref="J183:L183"/>
    <mergeCell ref="M183:M184"/>
    <mergeCell ref="C163:F163"/>
    <mergeCell ref="C169:E170"/>
    <mergeCell ref="G169:I170"/>
    <mergeCell ref="K169:M170"/>
    <mergeCell ref="C171:E171"/>
    <mergeCell ref="G171:I171"/>
    <mergeCell ref="K171:M171"/>
    <mergeCell ref="C203:M203"/>
    <mergeCell ref="C206:M206"/>
    <mergeCell ref="C211:C212"/>
    <mergeCell ref="E211:E212"/>
    <mergeCell ref="F211:F212"/>
    <mergeCell ref="G211:I211"/>
    <mergeCell ref="J211:L211"/>
    <mergeCell ref="M211:M212"/>
    <mergeCell ref="C191:F191"/>
    <mergeCell ref="C197:E198"/>
    <mergeCell ref="G197:I198"/>
    <mergeCell ref="K197:M198"/>
    <mergeCell ref="C199:E199"/>
    <mergeCell ref="G199:I199"/>
    <mergeCell ref="K199:M199"/>
    <mergeCell ref="C231:L231"/>
    <mergeCell ref="S289:AB289"/>
    <mergeCell ref="C219:F219"/>
    <mergeCell ref="C225:E226"/>
    <mergeCell ref="G225:I226"/>
    <mergeCell ref="K225:M226"/>
    <mergeCell ref="C227:E227"/>
    <mergeCell ref="G227:I227"/>
    <mergeCell ref="K227:M227"/>
    <mergeCell ref="S227:U227"/>
    <mergeCell ref="W227:Y227"/>
    <mergeCell ref="AA227:AC227"/>
    <mergeCell ref="Q231:AE231"/>
    <mergeCell ref="S232:AC232"/>
    <mergeCell ref="S233:AC233"/>
    <mergeCell ref="S236:AC236"/>
    <mergeCell ref="S241:S242"/>
    <mergeCell ref="U241:U242"/>
    <mergeCell ref="V241:V242"/>
    <mergeCell ref="W241:Y241"/>
    <mergeCell ref="Z241:AB241"/>
    <mergeCell ref="AC241:AC242"/>
    <mergeCell ref="S249:V249"/>
    <mergeCell ref="S255:U2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M194"/>
  <sheetViews>
    <sheetView showGridLines="0" zoomScale="85" zoomScaleNormal="85" workbookViewId="0">
      <selection activeCell="AG95" sqref="AG95"/>
    </sheetView>
  </sheetViews>
  <sheetFormatPr baseColWidth="10" defaultRowHeight="15" x14ac:dyDescent="0.25"/>
  <cols>
    <col min="1" max="1" width="4" customWidth="1"/>
    <col min="2" max="2" width="3.7109375" customWidth="1"/>
    <col min="3" max="3" width="9.7109375" customWidth="1"/>
    <col min="4" max="4" width="13.42578125" customWidth="1"/>
    <col min="5" max="5" width="17.140625" customWidth="1"/>
    <col min="7" max="7" width="16.42578125" customWidth="1"/>
    <col min="8" max="8" width="16.7109375" customWidth="1"/>
    <col min="9" max="9" width="3.42578125" customWidth="1"/>
    <col min="10" max="10" width="2" customWidth="1"/>
    <col min="11" max="11" width="3.42578125" customWidth="1"/>
    <col min="12" max="12" width="4" customWidth="1"/>
    <col min="13" max="13" width="12.28515625" bestFit="1" customWidth="1"/>
    <col min="14" max="14" width="15.5703125" customWidth="1"/>
    <col min="15" max="15" width="15.42578125" customWidth="1"/>
    <col min="17" max="17" width="16.5703125" customWidth="1"/>
    <col min="18" max="18" width="16.140625" customWidth="1"/>
    <col min="19" max="19" width="5.5703125" customWidth="1"/>
    <col min="20" max="20" width="3.42578125" customWidth="1"/>
    <col min="21" max="21" width="3.7109375" customWidth="1"/>
    <col min="22" max="22" width="9.7109375" customWidth="1"/>
    <col min="23" max="23" width="13" customWidth="1"/>
    <col min="24" max="24" width="17.140625" customWidth="1"/>
    <col min="26" max="26" width="16.42578125" customWidth="1"/>
    <col min="27" max="27" width="16.7109375" customWidth="1"/>
    <col min="28" max="28" width="3.42578125" customWidth="1"/>
    <col min="29" max="29" width="2" customWidth="1"/>
    <col min="30" max="30" width="3.42578125" customWidth="1"/>
    <col min="31" max="31" width="4" customWidth="1"/>
    <col min="32" max="32" width="12.28515625" bestFit="1" customWidth="1"/>
    <col min="33" max="33" width="15.5703125" customWidth="1"/>
    <col min="34" max="34" width="15.42578125" customWidth="1"/>
    <col min="36" max="36" width="16.5703125" customWidth="1"/>
    <col min="37" max="37" width="14.85546875" customWidth="1"/>
    <col min="38" max="38" width="5.5703125" customWidth="1"/>
    <col min="39" max="39" width="3.140625" customWidth="1"/>
  </cols>
  <sheetData>
    <row r="1" spans="2:39" x14ac:dyDescent="0.25">
      <c r="T1" s="3"/>
      <c r="AM1" s="3"/>
    </row>
    <row r="2" spans="2:39" ht="15" customHeight="1" x14ac:dyDescent="0.25">
      <c r="B2" s="527" t="s">
        <v>762</v>
      </c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3"/>
      <c r="U2" s="527" t="s">
        <v>804</v>
      </c>
      <c r="V2" s="528"/>
      <c r="W2" s="528"/>
      <c r="X2" s="528"/>
      <c r="Y2" s="528"/>
      <c r="Z2" s="528"/>
      <c r="AA2" s="528"/>
      <c r="AB2" s="528"/>
      <c r="AC2" s="528"/>
      <c r="AD2" s="528"/>
      <c r="AE2" s="528"/>
      <c r="AF2" s="528"/>
      <c r="AG2" s="528"/>
      <c r="AH2" s="528"/>
      <c r="AI2" s="528"/>
      <c r="AJ2" s="528"/>
      <c r="AK2" s="528"/>
      <c r="AL2" s="528"/>
      <c r="AM2" s="3"/>
    </row>
    <row r="3" spans="2:39" ht="15" customHeight="1" x14ac:dyDescent="0.25">
      <c r="B3" s="528"/>
      <c r="C3" s="528"/>
      <c r="D3" s="528"/>
      <c r="E3" s="528"/>
      <c r="F3" s="528"/>
      <c r="G3" s="528"/>
      <c r="H3" s="528"/>
      <c r="I3" s="528"/>
      <c r="J3" s="528"/>
      <c r="K3" s="528"/>
      <c r="L3" s="528"/>
      <c r="M3" s="528"/>
      <c r="N3" s="528"/>
      <c r="O3" s="528"/>
      <c r="P3" s="528"/>
      <c r="Q3" s="528"/>
      <c r="R3" s="528"/>
      <c r="S3" s="528"/>
      <c r="T3" s="3"/>
      <c r="U3" s="528"/>
      <c r="V3" s="528"/>
      <c r="W3" s="528"/>
      <c r="X3" s="528"/>
      <c r="Y3" s="528"/>
      <c r="Z3" s="528"/>
      <c r="AA3" s="528"/>
      <c r="AB3" s="528"/>
      <c r="AC3" s="528"/>
      <c r="AD3" s="528"/>
      <c r="AE3" s="528"/>
      <c r="AF3" s="528"/>
      <c r="AG3" s="528"/>
      <c r="AH3" s="528"/>
      <c r="AI3" s="528"/>
      <c r="AJ3" s="528"/>
      <c r="AK3" s="528"/>
      <c r="AL3" s="528"/>
      <c r="AM3" s="3"/>
    </row>
    <row r="4" spans="2:39" x14ac:dyDescent="0.25">
      <c r="T4" s="3"/>
      <c r="AM4" s="3"/>
    </row>
    <row r="5" spans="2:39" ht="26.25" x14ac:dyDescent="0.4">
      <c r="B5" s="529" t="s">
        <v>518</v>
      </c>
      <c r="C5" s="529"/>
      <c r="D5" s="529"/>
      <c r="E5" s="529"/>
      <c r="F5" s="529"/>
      <c r="G5" s="529"/>
      <c r="H5" s="529"/>
      <c r="I5" s="529"/>
      <c r="L5" s="529" t="s">
        <v>519</v>
      </c>
      <c r="M5" s="529"/>
      <c r="N5" s="529"/>
      <c r="O5" s="529"/>
      <c r="P5" s="529"/>
      <c r="Q5" s="529"/>
      <c r="R5" s="529"/>
      <c r="S5" s="529"/>
      <c r="T5" s="3"/>
      <c r="U5" s="529" t="s">
        <v>518</v>
      </c>
      <c r="V5" s="529"/>
      <c r="W5" s="529"/>
      <c r="X5" s="529"/>
      <c r="Y5" s="529"/>
      <c r="Z5" s="529"/>
      <c r="AA5" s="529"/>
      <c r="AB5" s="529"/>
      <c r="AE5" s="529" t="s">
        <v>519</v>
      </c>
      <c r="AF5" s="529"/>
      <c r="AG5" s="529"/>
      <c r="AH5" s="529"/>
      <c r="AI5" s="529"/>
      <c r="AJ5" s="529"/>
      <c r="AK5" s="529"/>
      <c r="AL5" s="529"/>
      <c r="AM5" s="3"/>
    </row>
    <row r="6" spans="2:39" ht="15.75" thickBot="1" x14ac:dyDescent="0.3">
      <c r="T6" s="3"/>
      <c r="AM6" s="3"/>
    </row>
    <row r="7" spans="2:39" ht="24" thickBot="1" x14ac:dyDescent="0.4">
      <c r="B7" s="50"/>
      <c r="C7" s="51"/>
      <c r="D7" s="51"/>
      <c r="E7" s="51"/>
      <c r="F7" s="51"/>
      <c r="G7" s="51"/>
      <c r="H7" s="51"/>
      <c r="I7" s="52"/>
      <c r="L7" s="265"/>
      <c r="M7" s="486" t="s">
        <v>644</v>
      </c>
      <c r="N7" s="486"/>
      <c r="O7" s="486"/>
      <c r="P7" s="280"/>
      <c r="Q7" s="280"/>
      <c r="R7" s="280"/>
      <c r="S7" s="266"/>
      <c r="T7" s="3"/>
      <c r="U7" s="50"/>
      <c r="V7" s="51"/>
      <c r="W7" s="51"/>
      <c r="X7" s="51"/>
      <c r="Y7" s="51"/>
      <c r="Z7" s="51"/>
      <c r="AA7" s="51"/>
      <c r="AB7" s="52"/>
      <c r="AE7" s="265"/>
      <c r="AF7" s="486" t="s">
        <v>644</v>
      </c>
      <c r="AG7" s="486"/>
      <c r="AH7" s="486"/>
      <c r="AI7" s="280"/>
      <c r="AJ7" s="280"/>
      <c r="AK7" s="280"/>
      <c r="AL7" s="266"/>
      <c r="AM7" s="3"/>
    </row>
    <row r="8" spans="2:39" ht="22.5" customHeight="1" x14ac:dyDescent="0.25">
      <c r="B8" s="53"/>
      <c r="C8" s="535" t="s">
        <v>509</v>
      </c>
      <c r="D8" s="535"/>
      <c r="E8" s="535"/>
      <c r="G8" s="356"/>
      <c r="H8" s="357"/>
      <c r="I8" s="54"/>
      <c r="L8" s="281"/>
      <c r="M8" s="487" t="s">
        <v>643</v>
      </c>
      <c r="N8" s="487"/>
      <c r="O8" s="487"/>
      <c r="P8" s="282"/>
      <c r="Q8" s="362"/>
      <c r="R8" s="363"/>
      <c r="S8" s="283"/>
      <c r="T8" s="3"/>
      <c r="U8" s="53"/>
      <c r="V8" s="530" t="s">
        <v>552</v>
      </c>
      <c r="W8" s="530"/>
      <c r="X8" s="530"/>
      <c r="Z8" s="368"/>
      <c r="AA8" s="369"/>
      <c r="AB8" s="54"/>
      <c r="AE8" s="281"/>
      <c r="AF8" s="487" t="s">
        <v>643</v>
      </c>
      <c r="AG8" s="487"/>
      <c r="AH8" s="487"/>
      <c r="AI8" s="282"/>
      <c r="AJ8" s="362"/>
      <c r="AK8" s="363"/>
      <c r="AL8" s="283"/>
      <c r="AM8" s="3"/>
    </row>
    <row r="9" spans="2:39" ht="16.5" customHeight="1" x14ac:dyDescent="0.25">
      <c r="B9" s="53"/>
      <c r="C9" s="535"/>
      <c r="D9" s="535"/>
      <c r="E9" s="535"/>
      <c r="G9" s="541" t="s">
        <v>539</v>
      </c>
      <c r="H9" s="542"/>
      <c r="I9" s="54"/>
      <c r="L9" s="281"/>
      <c r="M9" s="536" t="s">
        <v>645</v>
      </c>
      <c r="N9" s="536"/>
      <c r="O9" s="536"/>
      <c r="P9" s="282"/>
      <c r="Q9" s="533" t="s">
        <v>94</v>
      </c>
      <c r="R9" s="534"/>
      <c r="S9" s="283"/>
      <c r="T9" s="3"/>
      <c r="U9" s="53"/>
      <c r="V9" s="530"/>
      <c r="W9" s="530"/>
      <c r="X9" s="530"/>
      <c r="Z9" s="531" t="s">
        <v>539</v>
      </c>
      <c r="AA9" s="532"/>
      <c r="AB9" s="54"/>
      <c r="AE9" s="281"/>
      <c r="AF9" s="536" t="s">
        <v>645</v>
      </c>
      <c r="AG9" s="536"/>
      <c r="AH9" s="536"/>
      <c r="AI9" s="282"/>
      <c r="AJ9" s="533" t="s">
        <v>94</v>
      </c>
      <c r="AK9" s="534"/>
      <c r="AL9" s="283"/>
      <c r="AM9" s="3"/>
    </row>
    <row r="10" spans="2:39" ht="19.5" customHeight="1" x14ac:dyDescent="0.3">
      <c r="B10" s="53"/>
      <c r="C10" s="546" t="s">
        <v>510</v>
      </c>
      <c r="D10" s="546"/>
      <c r="E10" s="546"/>
      <c r="G10" s="543" t="s">
        <v>95</v>
      </c>
      <c r="H10" s="544"/>
      <c r="I10" s="54"/>
      <c r="L10" s="281"/>
      <c r="M10" s="490" t="s">
        <v>515</v>
      </c>
      <c r="N10" s="490"/>
      <c r="O10" s="490"/>
      <c r="P10" s="282"/>
      <c r="Q10" s="364"/>
      <c r="R10" s="365"/>
      <c r="S10" s="283"/>
      <c r="T10" s="3"/>
      <c r="U10" s="53"/>
      <c r="V10" s="550" t="s">
        <v>553</v>
      </c>
      <c r="W10" s="550"/>
      <c r="X10" s="550"/>
      <c r="Z10" s="551" t="s">
        <v>95</v>
      </c>
      <c r="AA10" s="552"/>
      <c r="AB10" s="54"/>
      <c r="AE10" s="281"/>
      <c r="AF10" s="490" t="s">
        <v>515</v>
      </c>
      <c r="AG10" s="490"/>
      <c r="AH10" s="490"/>
      <c r="AI10" s="282"/>
      <c r="AJ10" s="364"/>
      <c r="AK10" s="365"/>
      <c r="AL10" s="283"/>
      <c r="AM10" s="3"/>
    </row>
    <row r="11" spans="2:39" ht="18" customHeight="1" x14ac:dyDescent="0.25">
      <c r="B11" s="53"/>
      <c r="C11" s="545" t="s">
        <v>511</v>
      </c>
      <c r="D11" s="545"/>
      <c r="E11" s="545"/>
      <c r="G11" s="541" t="s">
        <v>520</v>
      </c>
      <c r="H11" s="542"/>
      <c r="I11" s="54"/>
      <c r="L11" s="281"/>
      <c r="M11" s="282"/>
      <c r="N11" s="282"/>
      <c r="O11" s="282"/>
      <c r="P11" s="282"/>
      <c r="Q11" s="533" t="s">
        <v>95</v>
      </c>
      <c r="R11" s="534"/>
      <c r="S11" s="283"/>
      <c r="T11" s="3"/>
      <c r="U11" s="53"/>
      <c r="V11" s="553" t="s">
        <v>515</v>
      </c>
      <c r="W11" s="553"/>
      <c r="X11" s="553"/>
      <c r="Z11" s="531" t="s">
        <v>554</v>
      </c>
      <c r="AA11" s="532"/>
      <c r="AB11" s="54"/>
      <c r="AE11" s="281"/>
      <c r="AF11" s="282"/>
      <c r="AG11" s="282"/>
      <c r="AH11" s="282"/>
      <c r="AI11" s="282"/>
      <c r="AJ11" s="533" t="s">
        <v>95</v>
      </c>
      <c r="AK11" s="534"/>
      <c r="AL11" s="283"/>
      <c r="AM11" s="3"/>
    </row>
    <row r="12" spans="2:39" ht="24" thickBot="1" x14ac:dyDescent="0.3">
      <c r="B12" s="53"/>
      <c r="G12" s="358"/>
      <c r="H12" s="359"/>
      <c r="I12" s="54"/>
      <c r="L12" s="281"/>
      <c r="M12" s="282"/>
      <c r="N12" s="282"/>
      <c r="O12" s="282"/>
      <c r="P12" s="282"/>
      <c r="Q12" s="533" t="s">
        <v>516</v>
      </c>
      <c r="R12" s="534"/>
      <c r="S12" s="283"/>
      <c r="T12" s="3"/>
      <c r="U12" s="53"/>
      <c r="Z12" s="370"/>
      <c r="AA12" s="371"/>
      <c r="AB12" s="54"/>
      <c r="AE12" s="281"/>
      <c r="AF12" s="282"/>
      <c r="AG12" s="282"/>
      <c r="AH12" s="282"/>
      <c r="AI12" s="282"/>
      <c r="AJ12" s="533" t="s">
        <v>550</v>
      </c>
      <c r="AK12" s="534"/>
      <c r="AL12" s="283"/>
      <c r="AM12" s="3"/>
    </row>
    <row r="13" spans="2:39" ht="15.75" thickBot="1" x14ac:dyDescent="0.3">
      <c r="B13" s="53"/>
      <c r="I13" s="54"/>
      <c r="L13" s="281"/>
      <c r="M13" s="282"/>
      <c r="N13" s="282"/>
      <c r="O13" s="282"/>
      <c r="P13" s="282"/>
      <c r="Q13" s="366"/>
      <c r="R13" s="367"/>
      <c r="S13" s="283"/>
      <c r="T13" s="3"/>
      <c r="U13" s="53"/>
      <c r="AB13" s="54"/>
      <c r="AE13" s="281"/>
      <c r="AF13" s="282"/>
      <c r="AG13" s="282"/>
      <c r="AH13" s="282"/>
      <c r="AI13" s="282"/>
      <c r="AJ13" s="366"/>
      <c r="AK13" s="367"/>
      <c r="AL13" s="283"/>
      <c r="AM13" s="3"/>
    </row>
    <row r="14" spans="2:39" x14ac:dyDescent="0.25">
      <c r="B14" s="53"/>
      <c r="I14" s="54"/>
      <c r="L14" s="281"/>
      <c r="M14" s="282"/>
      <c r="N14" s="282"/>
      <c r="O14" s="282"/>
      <c r="P14" s="282"/>
      <c r="Q14" s="282"/>
      <c r="R14" s="282"/>
      <c r="S14" s="283"/>
      <c r="T14" s="3"/>
      <c r="U14" s="53"/>
      <c r="AB14" s="54"/>
      <c r="AE14" s="281"/>
      <c r="AF14" s="282"/>
      <c r="AG14" s="282"/>
      <c r="AH14" s="282"/>
      <c r="AI14" s="282"/>
      <c r="AJ14" s="282"/>
      <c r="AK14" s="282"/>
      <c r="AL14" s="283"/>
      <c r="AM14" s="3"/>
    </row>
    <row r="15" spans="2:39" x14ac:dyDescent="0.25">
      <c r="B15" s="53"/>
      <c r="C15" s="57" t="s">
        <v>96</v>
      </c>
      <c r="D15" s="57" t="s">
        <v>644</v>
      </c>
      <c r="E15" s="57"/>
      <c r="F15" s="57"/>
      <c r="G15" s="57" t="s">
        <v>763</v>
      </c>
      <c r="H15" s="57"/>
      <c r="I15" s="54"/>
      <c r="L15" s="281"/>
      <c r="M15" s="282"/>
      <c r="N15" s="282"/>
      <c r="O15" s="282"/>
      <c r="P15" s="282"/>
      <c r="Q15" s="282"/>
      <c r="R15" s="282"/>
      <c r="S15" s="283"/>
      <c r="T15" s="3"/>
      <c r="U15" s="53"/>
      <c r="V15" s="57" t="s">
        <v>96</v>
      </c>
      <c r="W15" s="57" t="s">
        <v>644</v>
      </c>
      <c r="X15" s="57"/>
      <c r="Y15" s="57"/>
      <c r="Z15" s="57" t="s">
        <v>820</v>
      </c>
      <c r="AA15" s="57"/>
      <c r="AB15" s="54"/>
      <c r="AE15" s="281"/>
      <c r="AF15" s="282"/>
      <c r="AG15" s="282"/>
      <c r="AH15" s="282"/>
      <c r="AI15" s="282"/>
      <c r="AJ15" s="282"/>
      <c r="AK15" s="282"/>
      <c r="AL15" s="283"/>
      <c r="AM15" s="3"/>
    </row>
    <row r="16" spans="2:39" x14ac:dyDescent="0.25">
      <c r="B16" s="53"/>
      <c r="C16" s="57" t="s">
        <v>639</v>
      </c>
      <c r="D16" s="57"/>
      <c r="E16" s="57"/>
      <c r="F16" s="57"/>
      <c r="G16" s="57"/>
      <c r="H16" s="57"/>
      <c r="I16" s="54"/>
      <c r="L16" s="281"/>
      <c r="M16" s="284" t="s">
        <v>96</v>
      </c>
      <c r="N16" s="284" t="s">
        <v>97</v>
      </c>
      <c r="O16" s="284"/>
      <c r="P16" s="284"/>
      <c r="Q16" s="284" t="s">
        <v>764</v>
      </c>
      <c r="R16" s="284"/>
      <c r="S16" s="283"/>
      <c r="T16" s="3"/>
      <c r="U16" s="53"/>
      <c r="V16" s="57" t="s">
        <v>639</v>
      </c>
      <c r="W16" s="57"/>
      <c r="X16" s="57"/>
      <c r="Y16" s="57"/>
      <c r="Z16" s="57"/>
      <c r="AA16" s="57"/>
      <c r="AB16" s="54"/>
      <c r="AE16" s="281"/>
      <c r="AF16" s="284" t="s">
        <v>96</v>
      </c>
      <c r="AG16" s="284" t="s">
        <v>182</v>
      </c>
      <c r="AH16" s="284"/>
      <c r="AI16" s="284"/>
      <c r="AJ16" s="284" t="s">
        <v>821</v>
      </c>
      <c r="AK16" s="284"/>
      <c r="AL16" s="283"/>
      <c r="AM16" s="3"/>
    </row>
    <row r="17" spans="2:39" x14ac:dyDescent="0.25">
      <c r="B17" s="53"/>
      <c r="C17" s="57" t="s">
        <v>98</v>
      </c>
      <c r="D17" s="57">
        <v>20498337445</v>
      </c>
      <c r="E17" s="57"/>
      <c r="F17" s="57"/>
      <c r="G17" s="57" t="s">
        <v>184</v>
      </c>
      <c r="H17" s="57"/>
      <c r="I17" s="54"/>
      <c r="K17" s="297"/>
      <c r="L17" s="281"/>
      <c r="M17" s="284" t="s">
        <v>98</v>
      </c>
      <c r="N17" s="284">
        <v>20102050708</v>
      </c>
      <c r="O17" s="284"/>
      <c r="P17" s="284"/>
      <c r="Q17" s="284" t="s">
        <v>99</v>
      </c>
      <c r="R17" s="284"/>
      <c r="S17" s="283"/>
      <c r="T17" s="3"/>
      <c r="U17" s="53"/>
      <c r="V17" s="57" t="s">
        <v>98</v>
      </c>
      <c r="W17" s="57">
        <v>20498337445</v>
      </c>
      <c r="X17" s="57"/>
      <c r="Y17" s="57"/>
      <c r="Z17" s="57" t="s">
        <v>184</v>
      </c>
      <c r="AA17" s="57"/>
      <c r="AB17" s="54"/>
      <c r="AD17" s="297"/>
      <c r="AE17" s="281"/>
      <c r="AF17" s="284" t="s">
        <v>98</v>
      </c>
      <c r="AG17" s="284">
        <v>20102678912</v>
      </c>
      <c r="AH17" s="284"/>
      <c r="AI17" s="284"/>
      <c r="AJ17" s="284" t="s">
        <v>548</v>
      </c>
      <c r="AK17" s="284"/>
      <c r="AL17" s="283"/>
      <c r="AM17" s="3"/>
    </row>
    <row r="18" spans="2:39" ht="15.75" thickBot="1" x14ac:dyDescent="0.3">
      <c r="B18" s="53"/>
      <c r="C18" s="57" t="s">
        <v>101</v>
      </c>
      <c r="I18" s="54"/>
      <c r="K18" s="297"/>
      <c r="L18" s="281"/>
      <c r="M18" s="284" t="s">
        <v>517</v>
      </c>
      <c r="N18" s="284"/>
      <c r="O18" s="284"/>
      <c r="P18" s="284"/>
      <c r="Q18" s="284"/>
      <c r="R18" s="284"/>
      <c r="S18" s="283"/>
      <c r="T18" s="3"/>
      <c r="U18" s="53"/>
      <c r="V18" s="57" t="s">
        <v>101</v>
      </c>
      <c r="AB18" s="54"/>
      <c r="AD18" s="297"/>
      <c r="AE18" s="281"/>
      <c r="AF18" s="284" t="s">
        <v>549</v>
      </c>
      <c r="AG18" s="284"/>
      <c r="AH18" s="284"/>
      <c r="AI18" s="284"/>
      <c r="AJ18" s="284"/>
      <c r="AK18" s="284"/>
      <c r="AL18" s="283"/>
      <c r="AM18" s="3"/>
    </row>
    <row r="19" spans="2:39" ht="15.75" thickBot="1" x14ac:dyDescent="0.3">
      <c r="B19" s="53"/>
      <c r="C19" s="254" t="s">
        <v>102</v>
      </c>
      <c r="D19" s="255" t="s">
        <v>103</v>
      </c>
      <c r="E19" s="256"/>
      <c r="F19" s="257"/>
      <c r="G19" s="254" t="s">
        <v>100</v>
      </c>
      <c r="H19" s="254" t="s">
        <v>104</v>
      </c>
      <c r="I19" s="54"/>
      <c r="K19" s="297"/>
      <c r="L19" s="281"/>
      <c r="M19" s="284" t="s">
        <v>101</v>
      </c>
      <c r="N19" s="282"/>
      <c r="O19" s="282"/>
      <c r="P19" s="282"/>
      <c r="Q19" s="282"/>
      <c r="R19" s="282"/>
      <c r="S19" s="283"/>
      <c r="T19" s="3"/>
      <c r="U19" s="53"/>
      <c r="V19" s="254" t="s">
        <v>102</v>
      </c>
      <c r="W19" s="255" t="s">
        <v>103</v>
      </c>
      <c r="X19" s="256"/>
      <c r="Y19" s="257"/>
      <c r="Z19" s="254" t="s">
        <v>100</v>
      </c>
      <c r="AA19" s="254" t="s">
        <v>104</v>
      </c>
      <c r="AB19" s="54"/>
      <c r="AD19" s="297"/>
      <c r="AE19" s="281"/>
      <c r="AF19" s="284" t="s">
        <v>101</v>
      </c>
      <c r="AG19" s="282"/>
      <c r="AH19" s="282"/>
      <c r="AI19" s="282"/>
      <c r="AJ19" s="282"/>
      <c r="AK19" s="282"/>
      <c r="AL19" s="283"/>
      <c r="AM19" s="3"/>
    </row>
    <row r="20" spans="2:39" ht="15.75" thickBot="1" x14ac:dyDescent="0.3">
      <c r="B20" s="53"/>
      <c r="C20" s="60">
        <v>3</v>
      </c>
      <c r="D20" s="53" t="s">
        <v>641</v>
      </c>
      <c r="F20" s="54"/>
      <c r="G20" s="61">
        <v>2000</v>
      </c>
      <c r="H20" s="303">
        <f>+G20*C20</f>
        <v>6000</v>
      </c>
      <c r="I20" s="54"/>
      <c r="K20" s="279"/>
      <c r="L20" s="281"/>
      <c r="M20" s="285" t="s">
        <v>102</v>
      </c>
      <c r="N20" s="286" t="s">
        <v>103</v>
      </c>
      <c r="O20" s="287"/>
      <c r="P20" s="288"/>
      <c r="Q20" s="285" t="s">
        <v>100</v>
      </c>
      <c r="R20" s="285" t="s">
        <v>104</v>
      </c>
      <c r="S20" s="283"/>
      <c r="T20" s="3"/>
      <c r="U20" s="53"/>
      <c r="V20" s="60">
        <v>10</v>
      </c>
      <c r="W20" s="53" t="s">
        <v>555</v>
      </c>
      <c r="Y20" s="54"/>
      <c r="Z20" s="61">
        <v>45</v>
      </c>
      <c r="AA20" s="303">
        <f>+Z20*V20</f>
        <v>450</v>
      </c>
      <c r="AB20" s="54"/>
      <c r="AD20" s="279"/>
      <c r="AE20" s="281"/>
      <c r="AF20" s="285" t="s">
        <v>102</v>
      </c>
      <c r="AG20" s="286" t="s">
        <v>103</v>
      </c>
      <c r="AH20" s="287"/>
      <c r="AI20" s="288"/>
      <c r="AJ20" s="285" t="s">
        <v>100</v>
      </c>
      <c r="AK20" s="285" t="s">
        <v>104</v>
      </c>
      <c r="AL20" s="283"/>
      <c r="AM20" s="3"/>
    </row>
    <row r="21" spans="2:39" x14ac:dyDescent="0.25">
      <c r="B21" s="53"/>
      <c r="C21" s="60"/>
      <c r="D21" s="53" t="s">
        <v>640</v>
      </c>
      <c r="F21" s="54"/>
      <c r="G21" s="61"/>
      <c r="H21" s="303"/>
      <c r="I21" s="54"/>
      <c r="K21" s="279"/>
      <c r="L21" s="281"/>
      <c r="M21" s="289">
        <v>10</v>
      </c>
      <c r="N21" s="281" t="s">
        <v>105</v>
      </c>
      <c r="O21" s="282"/>
      <c r="P21" s="283"/>
      <c r="Q21" s="290">
        <v>980</v>
      </c>
      <c r="R21" s="306">
        <f>+Q21*M21</f>
        <v>9800</v>
      </c>
      <c r="S21" s="283"/>
      <c r="T21" s="3"/>
      <c r="U21" s="53"/>
      <c r="V21" s="60">
        <v>10</v>
      </c>
      <c r="W21" s="53" t="s">
        <v>556</v>
      </c>
      <c r="Y21" s="54"/>
      <c r="Z21" s="61">
        <v>50</v>
      </c>
      <c r="AA21" s="303">
        <f>Z21*V21</f>
        <v>500</v>
      </c>
      <c r="AB21" s="54"/>
      <c r="AD21" s="279"/>
      <c r="AE21" s="281"/>
      <c r="AF21" s="289">
        <v>1</v>
      </c>
      <c r="AG21" s="281" t="s">
        <v>558</v>
      </c>
      <c r="AH21" s="282"/>
      <c r="AI21" s="283"/>
      <c r="AJ21" s="290">
        <v>5450</v>
      </c>
      <c r="AK21" s="306">
        <f>+AJ21*AF21</f>
        <v>5450</v>
      </c>
      <c r="AL21" s="283"/>
      <c r="AM21" s="3"/>
    </row>
    <row r="22" spans="2:39" x14ac:dyDescent="0.25">
      <c r="B22" s="53"/>
      <c r="C22" s="62"/>
      <c r="D22" s="53"/>
      <c r="F22" s="54"/>
      <c r="G22" s="61"/>
      <c r="H22" s="303"/>
      <c r="I22" s="54"/>
      <c r="L22" s="281"/>
      <c r="M22" s="289">
        <v>9</v>
      </c>
      <c r="N22" s="281" t="s">
        <v>106</v>
      </c>
      <c r="O22" s="282"/>
      <c r="P22" s="283"/>
      <c r="Q22" s="290">
        <v>1120</v>
      </c>
      <c r="R22" s="306">
        <f>+Q22*M22</f>
        <v>10080</v>
      </c>
      <c r="S22" s="283"/>
      <c r="T22" s="3"/>
      <c r="U22" s="53"/>
      <c r="V22" s="62"/>
      <c r="W22" s="53"/>
      <c r="Y22" s="54"/>
      <c r="Z22" s="61"/>
      <c r="AA22" s="303"/>
      <c r="AB22" s="54"/>
      <c r="AE22" s="281"/>
      <c r="AF22" s="289"/>
      <c r="AG22" s="281" t="s">
        <v>551</v>
      </c>
      <c r="AH22" s="282"/>
      <c r="AI22" s="283"/>
      <c r="AJ22" s="290"/>
      <c r="AK22" s="306">
        <f>+AJ22*AF22</f>
        <v>0</v>
      </c>
      <c r="AL22" s="283"/>
      <c r="AM22" s="3"/>
    </row>
    <row r="23" spans="2:39" ht="15.75" thickBot="1" x14ac:dyDescent="0.3">
      <c r="B23" s="53"/>
      <c r="C23" s="63"/>
      <c r="D23" s="55"/>
      <c r="E23" s="64"/>
      <c r="F23" s="56"/>
      <c r="G23" s="65"/>
      <c r="H23" s="303"/>
      <c r="I23" s="54"/>
      <c r="L23" s="281"/>
      <c r="M23" s="291"/>
      <c r="N23" s="281"/>
      <c r="O23" s="282"/>
      <c r="P23" s="283"/>
      <c r="Q23" s="290"/>
      <c r="R23" s="306"/>
      <c r="S23" s="283"/>
      <c r="T23" s="3"/>
      <c r="U23" s="53"/>
      <c r="V23" s="63"/>
      <c r="W23" s="55"/>
      <c r="X23" s="64"/>
      <c r="Y23" s="56"/>
      <c r="Z23" s="65"/>
      <c r="AA23" s="303"/>
      <c r="AB23" s="54"/>
      <c r="AE23" s="281"/>
      <c r="AF23" s="291"/>
      <c r="AG23" s="281"/>
      <c r="AH23" s="282"/>
      <c r="AI23" s="283"/>
      <c r="AJ23" s="290"/>
      <c r="AK23" s="306"/>
      <c r="AL23" s="283"/>
      <c r="AM23" s="3"/>
    </row>
    <row r="24" spans="2:39" ht="15.75" thickBot="1" x14ac:dyDescent="0.3">
      <c r="B24" s="53"/>
      <c r="G24" s="66" t="s">
        <v>107</v>
      </c>
      <c r="H24" s="360">
        <f>SUM(H20:H23)</f>
        <v>6000</v>
      </c>
      <c r="I24" s="54"/>
      <c r="L24" s="281"/>
      <c r="M24" s="292"/>
      <c r="N24" s="267"/>
      <c r="O24" s="293"/>
      <c r="P24" s="268"/>
      <c r="Q24" s="294"/>
      <c r="R24" s="306"/>
      <c r="S24" s="283"/>
      <c r="T24" s="3"/>
      <c r="U24" s="53"/>
      <c r="Z24" s="66" t="s">
        <v>107</v>
      </c>
      <c r="AA24" s="304">
        <f>SUM(AA20:AA23)</f>
        <v>950</v>
      </c>
      <c r="AB24" s="54"/>
      <c r="AE24" s="281"/>
      <c r="AF24" s="292"/>
      <c r="AG24" s="267"/>
      <c r="AH24" s="293"/>
      <c r="AI24" s="268"/>
      <c r="AJ24" s="294"/>
      <c r="AK24" s="306"/>
      <c r="AL24" s="283"/>
      <c r="AM24" s="3"/>
    </row>
    <row r="25" spans="2:39" ht="15.75" thickBot="1" x14ac:dyDescent="0.3">
      <c r="B25" s="53"/>
      <c r="G25" s="66" t="s">
        <v>108</v>
      </c>
      <c r="H25" s="360">
        <f>+H24*18%</f>
        <v>1080</v>
      </c>
      <c r="I25" s="54"/>
      <c r="L25" s="281"/>
      <c r="M25" s="282"/>
      <c r="N25" s="282"/>
      <c r="O25" s="282"/>
      <c r="P25" s="282"/>
      <c r="Q25" s="295" t="s">
        <v>107</v>
      </c>
      <c r="R25" s="307">
        <f>SUM(R21:R24)</f>
        <v>19880</v>
      </c>
      <c r="S25" s="283"/>
      <c r="T25" s="3"/>
      <c r="U25" s="53"/>
      <c r="Z25" s="66" t="s">
        <v>108</v>
      </c>
      <c r="AA25" s="304">
        <f>+AA24*18%</f>
        <v>171</v>
      </c>
      <c r="AB25" s="54"/>
      <c r="AE25" s="281"/>
      <c r="AF25" s="282"/>
      <c r="AG25" s="282"/>
      <c r="AH25" s="282"/>
      <c r="AI25" s="282"/>
      <c r="AJ25" s="295" t="s">
        <v>107</v>
      </c>
      <c r="AK25" s="307">
        <f>SUM(AK21:AK24)</f>
        <v>5450</v>
      </c>
      <c r="AL25" s="283"/>
      <c r="AM25" s="3"/>
    </row>
    <row r="26" spans="2:39" ht="21.75" thickBot="1" x14ac:dyDescent="0.4">
      <c r="B26" s="53"/>
      <c r="G26" s="66" t="s">
        <v>71</v>
      </c>
      <c r="H26" s="361">
        <f>+H24+H25</f>
        <v>7080</v>
      </c>
      <c r="I26" s="54"/>
      <c r="L26" s="281"/>
      <c r="M26" s="282"/>
      <c r="N26" s="282"/>
      <c r="O26" s="282"/>
      <c r="P26" s="282"/>
      <c r="Q26" s="295" t="s">
        <v>108</v>
      </c>
      <c r="R26" s="307">
        <f>+R22*18%</f>
        <v>1814.3999999999999</v>
      </c>
      <c r="S26" s="283"/>
      <c r="T26" s="3"/>
      <c r="U26" s="53"/>
      <c r="W26" s="485" t="s">
        <v>557</v>
      </c>
      <c r="X26" s="485"/>
      <c r="Z26" s="66" t="s">
        <v>71</v>
      </c>
      <c r="AA26" s="305">
        <f>+AA24+AA25</f>
        <v>1121</v>
      </c>
      <c r="AB26" s="54"/>
      <c r="AE26" s="281"/>
      <c r="AF26" s="282"/>
      <c r="AG26" s="282"/>
      <c r="AH26" s="282"/>
      <c r="AI26" s="282"/>
      <c r="AJ26" s="295" t="s">
        <v>108</v>
      </c>
      <c r="AK26" s="307">
        <f>+AK25*18%</f>
        <v>981</v>
      </c>
      <c r="AL26" s="283"/>
      <c r="AM26" s="3"/>
    </row>
    <row r="27" spans="2:39" ht="15.75" thickBot="1" x14ac:dyDescent="0.3">
      <c r="B27" s="53"/>
      <c r="G27" s="2"/>
      <c r="H27" s="2"/>
      <c r="I27" s="54"/>
      <c r="L27" s="281"/>
      <c r="M27" s="282"/>
      <c r="N27" s="282"/>
      <c r="O27" s="282"/>
      <c r="P27" s="282"/>
      <c r="Q27" s="295" t="s">
        <v>71</v>
      </c>
      <c r="R27" s="308">
        <f>+R25+R26</f>
        <v>21694.400000000001</v>
      </c>
      <c r="S27" s="283"/>
      <c r="T27" s="3"/>
      <c r="U27" s="53"/>
      <c r="Z27" s="2"/>
      <c r="AA27" s="2"/>
      <c r="AB27" s="54"/>
      <c r="AE27" s="281"/>
      <c r="AF27" s="282"/>
      <c r="AG27" s="282"/>
      <c r="AH27" s="282"/>
      <c r="AI27" s="282"/>
      <c r="AJ27" s="295" t="s">
        <v>71</v>
      </c>
      <c r="AK27" s="308">
        <f>+AK25+AK26</f>
        <v>6431</v>
      </c>
      <c r="AL27" s="283"/>
      <c r="AM27" s="3"/>
    </row>
    <row r="28" spans="2:39" ht="15.75" thickBot="1" x14ac:dyDescent="0.3">
      <c r="B28" s="53"/>
      <c r="D28" s="484" t="s">
        <v>109</v>
      </c>
      <c r="E28" s="484"/>
      <c r="I28" s="54"/>
      <c r="L28" s="281"/>
      <c r="M28" s="282"/>
      <c r="N28" s="282"/>
      <c r="O28" s="282"/>
      <c r="P28" s="282"/>
      <c r="Q28" s="296"/>
      <c r="R28" s="296"/>
      <c r="S28" s="283"/>
      <c r="T28" s="3"/>
      <c r="U28" s="53"/>
      <c r="W28" s="484" t="s">
        <v>109</v>
      </c>
      <c r="X28" s="484"/>
      <c r="AB28" s="54"/>
      <c r="AE28" s="281"/>
      <c r="AF28" s="282"/>
      <c r="AG28" s="282"/>
      <c r="AH28" s="282"/>
      <c r="AI28" s="282"/>
      <c r="AJ28" s="296"/>
      <c r="AK28" s="296"/>
      <c r="AL28" s="283"/>
      <c r="AM28" s="3"/>
    </row>
    <row r="29" spans="2:39" ht="15.75" thickBot="1" x14ac:dyDescent="0.3">
      <c r="B29" s="55"/>
      <c r="C29" s="64"/>
      <c r="D29" s="64"/>
      <c r="E29" s="64"/>
      <c r="F29" s="64"/>
      <c r="G29" s="64"/>
      <c r="H29" s="64"/>
      <c r="I29" s="56"/>
      <c r="L29" s="267"/>
      <c r="M29" s="293"/>
      <c r="N29" s="549" t="s">
        <v>109</v>
      </c>
      <c r="O29" s="549"/>
      <c r="P29" s="293"/>
      <c r="Q29" s="293"/>
      <c r="R29" s="293"/>
      <c r="S29" s="268"/>
      <c r="T29" s="3"/>
      <c r="U29" s="55"/>
      <c r="V29" s="64"/>
      <c r="W29" s="64"/>
      <c r="X29" s="64"/>
      <c r="Y29" s="64"/>
      <c r="Z29" s="64"/>
      <c r="AA29" s="64"/>
      <c r="AB29" s="56"/>
      <c r="AE29" s="267"/>
      <c r="AF29" s="293"/>
      <c r="AG29" s="549" t="s">
        <v>109</v>
      </c>
      <c r="AH29" s="549"/>
      <c r="AI29" s="293"/>
      <c r="AJ29" s="293"/>
      <c r="AK29" s="293"/>
      <c r="AL29" s="268"/>
      <c r="AM29" s="3"/>
    </row>
    <row r="30" spans="2:39" ht="7.5" customHeight="1" x14ac:dyDescent="0.25"/>
    <row r="31" spans="2:39" x14ac:dyDescent="0.25">
      <c r="T31" s="3"/>
      <c r="AM31" s="3"/>
    </row>
    <row r="32" spans="2:39" ht="15.75" thickBot="1" x14ac:dyDescent="0.3">
      <c r="T32" s="3"/>
      <c r="AM32" s="3"/>
    </row>
    <row r="33" spans="2:39" ht="20.25" customHeight="1" thickBot="1" x14ac:dyDescent="0.4">
      <c r="B33" s="50"/>
      <c r="C33" s="554" t="s">
        <v>642</v>
      </c>
      <c r="D33" s="554"/>
      <c r="E33" s="554"/>
      <c r="F33" s="51"/>
      <c r="G33" s="51"/>
      <c r="H33" s="51"/>
      <c r="I33" s="52"/>
      <c r="T33" s="3"/>
      <c r="U33" s="50"/>
      <c r="V33" s="556" t="s">
        <v>559</v>
      </c>
      <c r="W33" s="556"/>
      <c r="X33" s="556"/>
      <c r="Y33" s="51"/>
      <c r="Z33" s="51"/>
      <c r="AA33" s="51"/>
      <c r="AB33" s="52"/>
      <c r="AE33" s="265"/>
      <c r="AF33" s="486" t="s">
        <v>644</v>
      </c>
      <c r="AG33" s="486"/>
      <c r="AH33" s="486"/>
      <c r="AI33" s="280"/>
      <c r="AJ33" s="280"/>
      <c r="AK33" s="280"/>
      <c r="AL33" s="266"/>
      <c r="AM33" s="3"/>
    </row>
    <row r="34" spans="2:39" ht="20.25" customHeight="1" x14ac:dyDescent="0.25">
      <c r="B34" s="53"/>
      <c r="C34" s="555"/>
      <c r="D34" s="555"/>
      <c r="E34" s="555"/>
      <c r="G34" s="269"/>
      <c r="H34" s="270"/>
      <c r="I34" s="54"/>
      <c r="T34" s="3"/>
      <c r="U34" s="53"/>
      <c r="V34" s="557"/>
      <c r="W34" s="557"/>
      <c r="X34" s="557"/>
      <c r="Z34" s="269"/>
      <c r="AA34" s="270"/>
      <c r="AB34" s="54"/>
      <c r="AE34" s="281"/>
      <c r="AF34" s="487" t="s">
        <v>643</v>
      </c>
      <c r="AG34" s="487"/>
      <c r="AH34" s="487"/>
      <c r="AI34" s="282"/>
      <c r="AJ34" s="273"/>
      <c r="AK34" s="274"/>
      <c r="AL34" s="283"/>
      <c r="AM34" s="3"/>
    </row>
    <row r="35" spans="2:39" ht="23.25" x14ac:dyDescent="0.35">
      <c r="B35" s="53"/>
      <c r="C35" s="494" t="s">
        <v>512</v>
      </c>
      <c r="D35" s="494"/>
      <c r="E35" s="494"/>
      <c r="G35" s="482" t="s">
        <v>185</v>
      </c>
      <c r="H35" s="483"/>
      <c r="I35" s="54"/>
      <c r="T35" s="3"/>
      <c r="U35" s="53"/>
      <c r="V35" s="558" t="s">
        <v>560</v>
      </c>
      <c r="W35" s="558"/>
      <c r="X35" s="558"/>
      <c r="Z35" s="482" t="s">
        <v>185</v>
      </c>
      <c r="AA35" s="483"/>
      <c r="AB35" s="54"/>
      <c r="AE35" s="281"/>
      <c r="AF35" s="536" t="s">
        <v>645</v>
      </c>
      <c r="AG35" s="536"/>
      <c r="AH35" s="536"/>
      <c r="AI35" s="282"/>
      <c r="AJ35" s="488" t="s">
        <v>94</v>
      </c>
      <c r="AK35" s="489"/>
      <c r="AL35" s="283"/>
      <c r="AM35" s="3"/>
    </row>
    <row r="36" spans="2:39" ht="26.25" x14ac:dyDescent="0.4">
      <c r="B36" s="53"/>
      <c r="C36" s="478" t="s">
        <v>515</v>
      </c>
      <c r="D36" s="478"/>
      <c r="E36" s="478"/>
      <c r="G36" s="479" t="s">
        <v>95</v>
      </c>
      <c r="H36" s="480"/>
      <c r="I36" s="54"/>
      <c r="T36" s="3"/>
      <c r="U36" s="53"/>
      <c r="V36" s="478" t="s">
        <v>515</v>
      </c>
      <c r="W36" s="478"/>
      <c r="X36" s="478"/>
      <c r="Z36" s="479" t="s">
        <v>95</v>
      </c>
      <c r="AA36" s="480"/>
      <c r="AB36" s="54"/>
      <c r="AE36" s="281"/>
      <c r="AF36" s="490" t="s">
        <v>515</v>
      </c>
      <c r="AG36" s="490"/>
      <c r="AH36" s="490"/>
      <c r="AI36" s="282"/>
      <c r="AJ36" s="275"/>
      <c r="AK36" s="276"/>
      <c r="AL36" s="283"/>
      <c r="AM36" s="3"/>
    </row>
    <row r="37" spans="2:39" ht="23.25" x14ac:dyDescent="0.35">
      <c r="B37" s="53"/>
      <c r="C37" s="433"/>
      <c r="D37" s="433"/>
      <c r="E37" s="433"/>
      <c r="G37" s="482" t="s">
        <v>186</v>
      </c>
      <c r="H37" s="483"/>
      <c r="I37" s="54"/>
      <c r="T37" s="3"/>
      <c r="U37" s="53"/>
      <c r="V37" s="433"/>
      <c r="W37" s="433"/>
      <c r="X37" s="433"/>
      <c r="Z37" s="537" t="s">
        <v>561</v>
      </c>
      <c r="AA37" s="483"/>
      <c r="AB37" s="54"/>
      <c r="AE37" s="281"/>
      <c r="AF37" s="282"/>
      <c r="AG37" s="282"/>
      <c r="AH37" s="282"/>
      <c r="AI37" s="282"/>
      <c r="AJ37" s="488" t="s">
        <v>95</v>
      </c>
      <c r="AK37" s="489"/>
      <c r="AL37" s="283"/>
      <c r="AM37" s="3"/>
    </row>
    <row r="38" spans="2:39" ht="24" thickBot="1" x14ac:dyDescent="0.4">
      <c r="B38" s="53"/>
      <c r="C38" s="435"/>
      <c r="D38" s="435"/>
      <c r="E38" s="435"/>
      <c r="G38" s="271"/>
      <c r="H38" s="272"/>
      <c r="I38" s="54"/>
      <c r="T38" s="3"/>
      <c r="U38" s="53"/>
      <c r="V38" s="435"/>
      <c r="W38" s="435"/>
      <c r="X38" s="435"/>
      <c r="Z38" s="271"/>
      <c r="AA38" s="272"/>
      <c r="AB38" s="54"/>
      <c r="AE38" s="281"/>
      <c r="AF38" s="282"/>
      <c r="AG38" s="282"/>
      <c r="AH38" s="282"/>
      <c r="AI38" s="282"/>
      <c r="AJ38" s="488" t="s">
        <v>567</v>
      </c>
      <c r="AK38" s="489"/>
      <c r="AL38" s="283"/>
      <c r="AM38" s="3"/>
    </row>
    <row r="39" spans="2:39" ht="15.75" thickBot="1" x14ac:dyDescent="0.3">
      <c r="B39" s="53"/>
      <c r="C39" s="57"/>
      <c r="I39" s="54"/>
      <c r="T39" s="3"/>
      <c r="U39" s="53"/>
      <c r="V39" s="57"/>
      <c r="AB39" s="54"/>
      <c r="AE39" s="281"/>
      <c r="AF39" s="282"/>
      <c r="AG39" s="282"/>
      <c r="AH39" s="282"/>
      <c r="AI39" s="282"/>
      <c r="AJ39" s="277"/>
      <c r="AK39" s="278"/>
      <c r="AL39" s="283"/>
      <c r="AM39" s="3"/>
    </row>
    <row r="40" spans="2:39" x14ac:dyDescent="0.25">
      <c r="B40" s="53"/>
      <c r="I40" s="54"/>
      <c r="T40" s="3"/>
      <c r="U40" s="53"/>
      <c r="AB40" s="54"/>
      <c r="AE40" s="281"/>
      <c r="AF40" s="282"/>
      <c r="AG40" s="282"/>
      <c r="AH40" s="282"/>
      <c r="AI40" s="282"/>
      <c r="AJ40" s="282"/>
      <c r="AK40" s="282"/>
      <c r="AL40" s="283"/>
      <c r="AM40" s="3"/>
    </row>
    <row r="41" spans="2:39" x14ac:dyDescent="0.25">
      <c r="B41" s="53"/>
      <c r="C41" s="57" t="s">
        <v>96</v>
      </c>
      <c r="D41" s="57" t="s">
        <v>644</v>
      </c>
      <c r="E41" s="57"/>
      <c r="F41" s="57"/>
      <c r="G41" s="57" t="s">
        <v>763</v>
      </c>
      <c r="H41" s="57"/>
      <c r="I41" s="54"/>
      <c r="T41" s="3"/>
      <c r="U41" s="53"/>
      <c r="V41" s="57" t="s">
        <v>96</v>
      </c>
      <c r="W41" s="57" t="s">
        <v>644</v>
      </c>
      <c r="X41" s="57"/>
      <c r="Y41" s="57"/>
      <c r="Z41" s="57" t="s">
        <v>822</v>
      </c>
      <c r="AA41" s="57"/>
      <c r="AB41" s="54"/>
      <c r="AE41" s="281"/>
      <c r="AF41" s="284" t="s">
        <v>96</v>
      </c>
      <c r="AG41" s="284" t="s">
        <v>182</v>
      </c>
      <c r="AH41" s="284"/>
      <c r="AI41" s="284"/>
      <c r="AJ41" s="284" t="s">
        <v>823</v>
      </c>
      <c r="AK41" s="284"/>
      <c r="AL41" s="283"/>
      <c r="AM41" s="3"/>
    </row>
    <row r="42" spans="2:39" x14ac:dyDescent="0.25">
      <c r="B42" s="53"/>
      <c r="C42" s="57" t="s">
        <v>98</v>
      </c>
      <c r="D42" s="57">
        <v>20498337445</v>
      </c>
      <c r="E42" s="57"/>
      <c r="F42" s="57"/>
      <c r="G42" s="57" t="s">
        <v>184</v>
      </c>
      <c r="H42" s="57"/>
      <c r="I42" s="54"/>
      <c r="T42" s="3"/>
      <c r="U42" s="53"/>
      <c r="V42" s="57" t="s">
        <v>98</v>
      </c>
      <c r="W42" s="57">
        <v>20498337445</v>
      </c>
      <c r="X42" s="57"/>
      <c r="Y42" s="57"/>
      <c r="Z42" s="57" t="s">
        <v>184</v>
      </c>
      <c r="AA42" s="57"/>
      <c r="AB42" s="54"/>
      <c r="AE42" s="281"/>
      <c r="AF42" s="284" t="s">
        <v>98</v>
      </c>
      <c r="AG42" s="284">
        <v>20102678912</v>
      </c>
      <c r="AH42" s="284"/>
      <c r="AI42" s="284"/>
      <c r="AJ42" s="284" t="s">
        <v>548</v>
      </c>
      <c r="AK42" s="284"/>
      <c r="AL42" s="283"/>
      <c r="AM42" s="3"/>
    </row>
    <row r="43" spans="2:39" x14ac:dyDescent="0.25">
      <c r="B43" s="53"/>
      <c r="C43" s="57" t="s">
        <v>639</v>
      </c>
      <c r="D43" s="57"/>
      <c r="E43" s="57"/>
      <c r="F43" s="57"/>
      <c r="G43" s="57"/>
      <c r="H43" s="57"/>
      <c r="I43" s="54"/>
      <c r="T43" s="3"/>
      <c r="U43" s="53"/>
      <c r="V43" s="57" t="s">
        <v>639</v>
      </c>
      <c r="W43" s="57"/>
      <c r="X43" s="57"/>
      <c r="Y43" s="57"/>
      <c r="Z43" s="57"/>
      <c r="AA43" s="57"/>
      <c r="AB43" s="54"/>
      <c r="AE43" s="281"/>
      <c r="AF43" s="284" t="s">
        <v>549</v>
      </c>
      <c r="AG43" s="284"/>
      <c r="AH43" s="284"/>
      <c r="AI43" s="284"/>
      <c r="AJ43" s="284"/>
      <c r="AK43" s="284"/>
      <c r="AL43" s="283"/>
      <c r="AM43" s="3"/>
    </row>
    <row r="44" spans="2:39" ht="15.75" thickBot="1" x14ac:dyDescent="0.3">
      <c r="B44" s="53"/>
      <c r="C44" s="57" t="s">
        <v>101</v>
      </c>
      <c r="I44" s="54"/>
      <c r="T44" s="3"/>
      <c r="U44" s="53"/>
      <c r="V44" s="57" t="s">
        <v>101</v>
      </c>
      <c r="AB44" s="54"/>
      <c r="AE44" s="281"/>
      <c r="AF44" s="284" t="s">
        <v>101</v>
      </c>
      <c r="AG44" s="282"/>
      <c r="AH44" s="282"/>
      <c r="AI44" s="282"/>
      <c r="AJ44" s="282"/>
      <c r="AK44" s="282"/>
      <c r="AL44" s="283"/>
      <c r="AM44" s="3"/>
    </row>
    <row r="45" spans="2:39" ht="15.75" thickBot="1" x14ac:dyDescent="0.3">
      <c r="B45" s="53"/>
      <c r="C45" s="4" t="s">
        <v>102</v>
      </c>
      <c r="D45" s="6" t="s">
        <v>103</v>
      </c>
      <c r="E45" s="58"/>
      <c r="F45" s="59"/>
      <c r="G45" s="4" t="s">
        <v>100</v>
      </c>
      <c r="H45" s="4" t="s">
        <v>104</v>
      </c>
      <c r="I45" s="54"/>
      <c r="T45" s="3"/>
      <c r="U45" s="53"/>
      <c r="V45" s="4" t="s">
        <v>102</v>
      </c>
      <c r="W45" s="6" t="s">
        <v>103</v>
      </c>
      <c r="X45" s="58"/>
      <c r="Y45" s="59"/>
      <c r="Z45" s="4" t="s">
        <v>100</v>
      </c>
      <c r="AA45" s="4" t="s">
        <v>104</v>
      </c>
      <c r="AB45" s="54"/>
      <c r="AE45" s="281"/>
      <c r="AF45" s="285" t="s">
        <v>102</v>
      </c>
      <c r="AG45" s="286" t="s">
        <v>103</v>
      </c>
      <c r="AH45" s="287"/>
      <c r="AI45" s="288"/>
      <c r="AJ45" s="285" t="s">
        <v>100</v>
      </c>
      <c r="AK45" s="285" t="s">
        <v>104</v>
      </c>
      <c r="AL45" s="283"/>
      <c r="AM45" s="3"/>
    </row>
    <row r="46" spans="2:39" ht="15" customHeight="1" x14ac:dyDescent="0.25">
      <c r="B46" s="53"/>
      <c r="C46" s="60">
        <v>48</v>
      </c>
      <c r="D46" s="518" t="s">
        <v>513</v>
      </c>
      <c r="E46" s="519"/>
      <c r="F46" s="520"/>
      <c r="G46" s="61">
        <v>10</v>
      </c>
      <c r="H46" s="303">
        <f>+G46*C46</f>
        <v>480</v>
      </c>
      <c r="I46" s="54"/>
      <c r="T46" s="3"/>
      <c r="U46" s="53"/>
      <c r="V46" s="60">
        <v>60</v>
      </c>
      <c r="W46" s="518" t="s">
        <v>542</v>
      </c>
      <c r="X46" s="519"/>
      <c r="Y46" s="520"/>
      <c r="Z46" s="314">
        <v>8.9830508469999995</v>
      </c>
      <c r="AA46" s="303">
        <f>+Z46*V46</f>
        <v>538.98305082000002</v>
      </c>
      <c r="AB46" s="54"/>
      <c r="AE46" s="281"/>
      <c r="AF46" s="289">
        <v>1</v>
      </c>
      <c r="AG46" s="281" t="s">
        <v>565</v>
      </c>
      <c r="AH46" s="282"/>
      <c r="AI46" s="283"/>
      <c r="AJ46" s="290">
        <v>5450</v>
      </c>
      <c r="AK46" s="306">
        <f>+AJ46*AF46</f>
        <v>5450</v>
      </c>
      <c r="AL46" s="283"/>
      <c r="AM46" s="3"/>
    </row>
    <row r="47" spans="2:39" ht="15" customHeight="1" x14ac:dyDescent="0.25">
      <c r="B47" s="53"/>
      <c r="C47" s="60">
        <v>2</v>
      </c>
      <c r="D47" s="495" t="s">
        <v>514</v>
      </c>
      <c r="E47" s="496"/>
      <c r="F47" s="497"/>
      <c r="G47" s="61">
        <v>10</v>
      </c>
      <c r="H47" s="303">
        <f>+G47*C47</f>
        <v>20</v>
      </c>
      <c r="I47" s="54"/>
      <c r="T47" s="3"/>
      <c r="U47" s="53"/>
      <c r="V47" s="60">
        <v>40</v>
      </c>
      <c r="W47" s="495" t="s">
        <v>543</v>
      </c>
      <c r="X47" s="496"/>
      <c r="Y47" s="497"/>
      <c r="Z47" s="314">
        <v>8.9830508469999995</v>
      </c>
      <c r="AA47" s="303">
        <f>+Z47*V47</f>
        <v>359.32203387999999</v>
      </c>
      <c r="AB47" s="54"/>
      <c r="AE47" s="281"/>
      <c r="AF47" s="289"/>
      <c r="AG47" s="281" t="s">
        <v>551</v>
      </c>
      <c r="AH47" s="282"/>
      <c r="AI47" s="283"/>
      <c r="AJ47" s="290"/>
      <c r="AK47" s="306">
        <f>+AJ47*AF47</f>
        <v>0</v>
      </c>
      <c r="AL47" s="283"/>
      <c r="AM47" s="3"/>
    </row>
    <row r="48" spans="2:39" x14ac:dyDescent="0.25">
      <c r="B48" s="53"/>
      <c r="C48" s="62"/>
      <c r="D48" s="73"/>
      <c r="E48" s="74"/>
      <c r="F48" s="75"/>
      <c r="G48" s="61"/>
      <c r="H48" s="303"/>
      <c r="I48" s="54"/>
      <c r="T48" s="3"/>
      <c r="U48" s="53"/>
      <c r="V48" s="62"/>
      <c r="W48" s="73"/>
      <c r="X48" s="74"/>
      <c r="Y48" s="75"/>
      <c r="Z48" s="61"/>
      <c r="AA48" s="303"/>
      <c r="AB48" s="54"/>
      <c r="AE48" s="281"/>
      <c r="AF48" s="291"/>
      <c r="AG48" s="281"/>
      <c r="AH48" s="282"/>
      <c r="AI48" s="283"/>
      <c r="AJ48" s="290"/>
      <c r="AK48" s="306"/>
      <c r="AL48" s="283"/>
      <c r="AM48" s="3"/>
    </row>
    <row r="49" spans="2:39" ht="15.75" thickBot="1" x14ac:dyDescent="0.3">
      <c r="B49" s="53"/>
      <c r="C49" s="63"/>
      <c r="D49" s="258"/>
      <c r="E49" s="259"/>
      <c r="F49" s="260"/>
      <c r="G49" s="65"/>
      <c r="H49" s="303"/>
      <c r="I49" s="54"/>
      <c r="T49" s="3"/>
      <c r="U49" s="53"/>
      <c r="V49" s="63"/>
      <c r="W49" s="258"/>
      <c r="X49" s="259"/>
      <c r="Y49" s="260"/>
      <c r="Z49" s="65"/>
      <c r="AA49" s="303"/>
      <c r="AB49" s="54"/>
      <c r="AE49" s="281"/>
      <c r="AF49" s="292"/>
      <c r="AG49" s="267"/>
      <c r="AH49" s="293"/>
      <c r="AI49" s="268"/>
      <c r="AJ49" s="294"/>
      <c r="AK49" s="306"/>
      <c r="AL49" s="283"/>
      <c r="AM49" s="3"/>
    </row>
    <row r="50" spans="2:39" ht="15.75" thickBot="1" x14ac:dyDescent="0.3">
      <c r="B50" s="53"/>
      <c r="G50" s="66" t="s">
        <v>107</v>
      </c>
      <c r="H50" s="304">
        <f>SUM(H46:H49)</f>
        <v>500</v>
      </c>
      <c r="I50" s="54"/>
      <c r="T50" s="3"/>
      <c r="U50" s="53"/>
      <c r="Z50" s="66" t="s">
        <v>107</v>
      </c>
      <c r="AA50" s="304">
        <f>SUM(AA46:AA49)</f>
        <v>898.30508469999995</v>
      </c>
      <c r="AB50" s="54"/>
      <c r="AE50" s="281"/>
      <c r="AF50" s="282"/>
      <c r="AG50" s="282"/>
      <c r="AH50" s="282"/>
      <c r="AI50" s="282"/>
      <c r="AJ50" s="295" t="s">
        <v>107</v>
      </c>
      <c r="AK50" s="307">
        <f>SUM(AK46:AK49)</f>
        <v>5450</v>
      </c>
      <c r="AL50" s="283"/>
      <c r="AM50" s="3"/>
    </row>
    <row r="51" spans="2:39" ht="15.75" thickBot="1" x14ac:dyDescent="0.3">
      <c r="B51" s="53"/>
      <c r="G51" s="66" t="s">
        <v>108</v>
      </c>
      <c r="H51" s="304">
        <f>+H50*18%</f>
        <v>90</v>
      </c>
      <c r="I51" s="54"/>
      <c r="T51" s="3"/>
      <c r="U51" s="53"/>
      <c r="Z51" s="66" t="s">
        <v>108</v>
      </c>
      <c r="AA51" s="304">
        <f>+AA50*18%</f>
        <v>161.69491524599999</v>
      </c>
      <c r="AB51" s="54"/>
      <c r="AE51" s="281"/>
      <c r="AF51" s="282"/>
      <c r="AG51" s="282"/>
      <c r="AH51" s="282"/>
      <c r="AI51" s="282"/>
      <c r="AJ51" s="295" t="s">
        <v>108</v>
      </c>
      <c r="AK51" s="307">
        <f>+AK50*18%</f>
        <v>981</v>
      </c>
      <c r="AL51" s="283"/>
      <c r="AM51" s="3"/>
    </row>
    <row r="52" spans="2:39" ht="15.75" thickBot="1" x14ac:dyDescent="0.3">
      <c r="B52" s="53"/>
      <c r="G52" s="66" t="s">
        <v>71</v>
      </c>
      <c r="H52" s="305">
        <f>+H50+H51</f>
        <v>590</v>
      </c>
      <c r="I52" s="54"/>
      <c r="T52" s="3"/>
      <c r="U52" s="53"/>
      <c r="Z52" s="66" t="s">
        <v>71</v>
      </c>
      <c r="AA52" s="305">
        <f>+AA50+AA51</f>
        <v>1059.9999999459999</v>
      </c>
      <c r="AB52" s="54"/>
      <c r="AE52" s="281"/>
      <c r="AF52" s="282"/>
      <c r="AG52" s="282"/>
      <c r="AH52" s="282"/>
      <c r="AI52" s="282"/>
      <c r="AJ52" s="295" t="s">
        <v>71</v>
      </c>
      <c r="AK52" s="308">
        <f>+AK50+AK51</f>
        <v>6431</v>
      </c>
      <c r="AL52" s="283"/>
      <c r="AM52" s="3"/>
    </row>
    <row r="53" spans="2:39" ht="15.75" thickBot="1" x14ac:dyDescent="0.3">
      <c r="B53" s="53"/>
      <c r="G53" s="2"/>
      <c r="H53" s="2"/>
      <c r="I53" s="54"/>
      <c r="T53" s="3"/>
      <c r="U53" s="53"/>
      <c r="Z53" s="2"/>
      <c r="AA53" s="2"/>
      <c r="AB53" s="54"/>
      <c r="AE53" s="281"/>
      <c r="AF53" s="282"/>
      <c r="AG53" s="282"/>
      <c r="AH53" s="282"/>
      <c r="AI53" s="282"/>
      <c r="AJ53" s="296"/>
      <c r="AK53" s="296"/>
      <c r="AL53" s="283"/>
      <c r="AM53" s="3"/>
    </row>
    <row r="54" spans="2:39" x14ac:dyDescent="0.25">
      <c r="B54" s="53"/>
      <c r="D54" s="484" t="s">
        <v>109</v>
      </c>
      <c r="E54" s="484"/>
      <c r="I54" s="54"/>
      <c r="T54" s="3"/>
      <c r="U54" s="53"/>
      <c r="W54" s="484" t="s">
        <v>109</v>
      </c>
      <c r="X54" s="484"/>
      <c r="AB54" s="54"/>
      <c r="AE54" s="281"/>
      <c r="AF54" s="282"/>
      <c r="AG54" s="491" t="s">
        <v>109</v>
      </c>
      <c r="AH54" s="491"/>
      <c r="AI54" s="282"/>
      <c r="AJ54" s="282"/>
      <c r="AK54" s="282"/>
      <c r="AL54" s="283"/>
      <c r="AM54" s="3"/>
    </row>
    <row r="55" spans="2:39" ht="15.75" thickBot="1" x14ac:dyDescent="0.3">
      <c r="B55" s="55"/>
      <c r="C55" s="64"/>
      <c r="D55" s="64"/>
      <c r="E55" s="64"/>
      <c r="F55" s="64"/>
      <c r="G55" s="64"/>
      <c r="H55" s="64"/>
      <c r="I55" s="56"/>
      <c r="T55" s="3"/>
      <c r="U55" s="55"/>
      <c r="V55" s="64"/>
      <c r="W55" s="64"/>
      <c r="X55" s="64"/>
      <c r="Y55" s="64"/>
      <c r="Z55" s="64"/>
      <c r="AA55" s="64"/>
      <c r="AB55" s="56"/>
      <c r="AE55" s="267"/>
      <c r="AF55" s="293"/>
      <c r="AG55" s="293"/>
      <c r="AH55" s="293"/>
      <c r="AI55" s="293"/>
      <c r="AJ55" s="293"/>
      <c r="AK55" s="293"/>
      <c r="AL55" s="268"/>
      <c r="AM55" s="3"/>
    </row>
    <row r="56" spans="2:39" ht="15.75" thickBot="1" x14ac:dyDescent="0.3">
      <c r="T56" s="3"/>
      <c r="AM56" s="3"/>
    </row>
    <row r="57" spans="2:39" ht="24" customHeight="1" thickBot="1" x14ac:dyDescent="0.4">
      <c r="B57" s="50"/>
      <c r="C57" s="547" t="s">
        <v>521</v>
      </c>
      <c r="D57" s="547"/>
      <c r="E57" s="547"/>
      <c r="F57" s="51"/>
      <c r="G57" s="51"/>
      <c r="H57" s="51"/>
      <c r="I57" s="52"/>
      <c r="T57" s="3"/>
      <c r="U57" s="50"/>
      <c r="V57" s="538" t="s">
        <v>526</v>
      </c>
      <c r="W57" s="538"/>
      <c r="X57" s="538"/>
      <c r="Y57" s="51"/>
      <c r="Z57" s="51"/>
      <c r="AA57" s="51"/>
      <c r="AB57" s="52"/>
      <c r="AE57" s="265"/>
      <c r="AF57" s="486" t="s">
        <v>644</v>
      </c>
      <c r="AG57" s="486"/>
      <c r="AH57" s="486"/>
      <c r="AI57" s="280"/>
      <c r="AJ57" s="280"/>
      <c r="AK57" s="280"/>
      <c r="AL57" s="266"/>
      <c r="AM57" s="3"/>
    </row>
    <row r="58" spans="2:39" ht="24" customHeight="1" x14ac:dyDescent="0.25">
      <c r="B58" s="53"/>
      <c r="C58" s="548"/>
      <c r="D58" s="548"/>
      <c r="E58" s="548"/>
      <c r="G58" s="269"/>
      <c r="H58" s="270"/>
      <c r="I58" s="54"/>
      <c r="T58" s="3"/>
      <c r="U58" s="53"/>
      <c r="V58" s="539"/>
      <c r="W58" s="539"/>
      <c r="X58" s="539"/>
      <c r="Z58" s="261"/>
      <c r="AA58" s="262"/>
      <c r="AB58" s="54"/>
      <c r="AE58" s="281"/>
      <c r="AF58" s="487" t="s">
        <v>643</v>
      </c>
      <c r="AG58" s="487"/>
      <c r="AH58" s="487"/>
      <c r="AI58" s="282"/>
      <c r="AJ58" s="273"/>
      <c r="AK58" s="274"/>
      <c r="AL58" s="283"/>
      <c r="AM58" s="3"/>
    </row>
    <row r="59" spans="2:39" ht="21.75" customHeight="1" x14ac:dyDescent="0.35">
      <c r="B59" s="53"/>
      <c r="C59" s="494" t="s">
        <v>522</v>
      </c>
      <c r="D59" s="494"/>
      <c r="E59" s="494"/>
      <c r="G59" s="482" t="s">
        <v>523</v>
      </c>
      <c r="H59" s="483"/>
      <c r="I59" s="54"/>
      <c r="T59" s="3"/>
      <c r="U59" s="53"/>
      <c r="V59" s="540" t="s">
        <v>528</v>
      </c>
      <c r="W59" s="540"/>
      <c r="X59" s="540"/>
      <c r="Z59" s="521" t="s">
        <v>188</v>
      </c>
      <c r="AA59" s="522"/>
      <c r="AB59" s="54"/>
      <c r="AE59" s="281"/>
      <c r="AF59" s="536" t="s">
        <v>645</v>
      </c>
      <c r="AG59" s="536"/>
      <c r="AH59" s="536"/>
      <c r="AI59" s="282"/>
      <c r="AJ59" s="488" t="s">
        <v>94</v>
      </c>
      <c r="AK59" s="489"/>
      <c r="AL59" s="283"/>
      <c r="AM59" s="3"/>
    </row>
    <row r="60" spans="2:39" ht="23.25" customHeight="1" x14ac:dyDescent="0.4">
      <c r="B60" s="53"/>
      <c r="C60" s="478" t="s">
        <v>515</v>
      </c>
      <c r="D60" s="478"/>
      <c r="E60" s="478"/>
      <c r="G60" s="479" t="s">
        <v>524</v>
      </c>
      <c r="H60" s="480"/>
      <c r="I60" s="54"/>
      <c r="T60" s="3"/>
      <c r="U60" s="53"/>
      <c r="V60" s="523" t="s">
        <v>515</v>
      </c>
      <c r="W60" s="523"/>
      <c r="X60" s="523"/>
      <c r="Z60" s="524" t="s">
        <v>187</v>
      </c>
      <c r="AA60" s="525"/>
      <c r="AB60" s="54"/>
      <c r="AE60" s="281"/>
      <c r="AF60" s="490" t="s">
        <v>515</v>
      </c>
      <c r="AG60" s="490"/>
      <c r="AH60" s="490"/>
      <c r="AI60" s="282"/>
      <c r="AJ60" s="275"/>
      <c r="AK60" s="276"/>
      <c r="AL60" s="283"/>
      <c r="AM60" s="3"/>
    </row>
    <row r="61" spans="2:39" ht="28.5" x14ac:dyDescent="0.45">
      <c r="B61" s="53"/>
      <c r="C61" s="433"/>
      <c r="D61" s="433"/>
      <c r="E61" s="433"/>
      <c r="G61" s="482" t="s">
        <v>525</v>
      </c>
      <c r="H61" s="483"/>
      <c r="I61" s="54"/>
      <c r="T61" s="3"/>
      <c r="U61" s="53"/>
      <c r="V61" s="481"/>
      <c r="W61" s="481"/>
      <c r="X61" s="481"/>
      <c r="Z61" s="526" t="s">
        <v>564</v>
      </c>
      <c r="AA61" s="522"/>
      <c r="AB61" s="54"/>
      <c r="AE61" s="281"/>
      <c r="AF61" s="282"/>
      <c r="AG61" s="282"/>
      <c r="AH61" s="282"/>
      <c r="AI61" s="282"/>
      <c r="AJ61" s="488" t="s">
        <v>95</v>
      </c>
      <c r="AK61" s="489"/>
      <c r="AL61" s="283"/>
      <c r="AM61" s="3"/>
    </row>
    <row r="62" spans="2:39" ht="24" thickBot="1" x14ac:dyDescent="0.4">
      <c r="B62" s="53"/>
      <c r="C62" s="435"/>
      <c r="D62" s="435"/>
      <c r="E62" s="435"/>
      <c r="G62" s="271"/>
      <c r="H62" s="272"/>
      <c r="I62" s="54"/>
      <c r="T62" s="3"/>
      <c r="U62" s="53"/>
      <c r="Z62" s="263"/>
      <c r="AA62" s="264"/>
      <c r="AB62" s="54"/>
      <c r="AE62" s="281"/>
      <c r="AF62" s="282"/>
      <c r="AG62" s="282"/>
      <c r="AH62" s="282"/>
      <c r="AI62" s="282"/>
      <c r="AJ62" s="488" t="s">
        <v>566</v>
      </c>
      <c r="AK62" s="489"/>
      <c r="AL62" s="283"/>
      <c r="AM62" s="3"/>
    </row>
    <row r="63" spans="2:39" ht="15.75" thickBot="1" x14ac:dyDescent="0.3">
      <c r="B63" s="53"/>
      <c r="C63" s="57"/>
      <c r="I63" s="54"/>
      <c r="T63" s="3"/>
      <c r="U63" s="53"/>
      <c r="AB63" s="54"/>
      <c r="AE63" s="281"/>
      <c r="AF63" s="282"/>
      <c r="AG63" s="282"/>
      <c r="AH63" s="282"/>
      <c r="AI63" s="282"/>
      <c r="AJ63" s="277"/>
      <c r="AK63" s="278"/>
      <c r="AL63" s="283"/>
      <c r="AM63" s="3"/>
    </row>
    <row r="64" spans="2:39" x14ac:dyDescent="0.25">
      <c r="B64" s="53"/>
      <c r="I64" s="54"/>
      <c r="T64" s="3"/>
      <c r="U64" s="53"/>
      <c r="V64" s="57" t="s">
        <v>96</v>
      </c>
      <c r="W64" s="57" t="s">
        <v>644</v>
      </c>
      <c r="X64" s="57"/>
      <c r="Y64" s="57"/>
      <c r="Z64" s="57" t="s">
        <v>824</v>
      </c>
      <c r="AA64" s="57"/>
      <c r="AB64" s="54"/>
      <c r="AE64" s="281"/>
      <c r="AF64" s="282"/>
      <c r="AG64" s="282"/>
      <c r="AH64" s="282"/>
      <c r="AI64" s="282"/>
      <c r="AJ64" s="282"/>
      <c r="AK64" s="282"/>
      <c r="AL64" s="283"/>
      <c r="AM64" s="3"/>
    </row>
    <row r="65" spans="2:39" x14ac:dyDescent="0.25">
      <c r="B65" s="53"/>
      <c r="C65" s="57" t="s">
        <v>96</v>
      </c>
      <c r="D65" s="57" t="s">
        <v>644</v>
      </c>
      <c r="E65" s="57"/>
      <c r="F65" s="57"/>
      <c r="G65" s="57" t="s">
        <v>763</v>
      </c>
      <c r="H65" s="57"/>
      <c r="I65" s="54"/>
      <c r="T65" s="3"/>
      <c r="U65" s="53"/>
      <c r="V65" s="57" t="s">
        <v>639</v>
      </c>
      <c r="W65" s="57"/>
      <c r="X65" s="57"/>
      <c r="Y65" s="57"/>
      <c r="Z65" s="57"/>
      <c r="AA65" s="57"/>
      <c r="AB65" s="54"/>
      <c r="AE65" s="281"/>
      <c r="AF65" s="284" t="s">
        <v>96</v>
      </c>
      <c r="AG65" s="284" t="s">
        <v>182</v>
      </c>
      <c r="AH65" s="284"/>
      <c r="AI65" s="284"/>
      <c r="AJ65" s="284" t="s">
        <v>825</v>
      </c>
      <c r="AK65" s="284"/>
      <c r="AL65" s="283"/>
      <c r="AM65" s="3"/>
    </row>
    <row r="66" spans="2:39" x14ac:dyDescent="0.25">
      <c r="B66" s="53"/>
      <c r="C66" s="57" t="s">
        <v>98</v>
      </c>
      <c r="D66" s="57">
        <v>20498337445</v>
      </c>
      <c r="E66" s="57"/>
      <c r="F66" s="57"/>
      <c r="G66" s="57" t="s">
        <v>184</v>
      </c>
      <c r="H66" s="57"/>
      <c r="I66" s="54"/>
      <c r="T66" s="3"/>
      <c r="U66" s="53"/>
      <c r="V66" s="57" t="s">
        <v>527</v>
      </c>
      <c r="W66" s="57"/>
      <c r="X66" s="57"/>
      <c r="Y66" s="57"/>
      <c r="Z66" s="57"/>
      <c r="AA66" s="57"/>
      <c r="AB66" s="54"/>
      <c r="AE66" s="281"/>
      <c r="AF66" s="284" t="s">
        <v>98</v>
      </c>
      <c r="AG66" s="284">
        <v>20102678912</v>
      </c>
      <c r="AH66" s="284"/>
      <c r="AI66" s="284"/>
      <c r="AJ66" s="284" t="s">
        <v>548</v>
      </c>
      <c r="AK66" s="284"/>
      <c r="AL66" s="283"/>
      <c r="AM66" s="3"/>
    </row>
    <row r="67" spans="2:39" ht="15.75" thickBot="1" x14ac:dyDescent="0.3">
      <c r="B67" s="53"/>
      <c r="C67" s="57" t="s">
        <v>639</v>
      </c>
      <c r="D67" s="57"/>
      <c r="E67" s="57"/>
      <c r="F67" s="57"/>
      <c r="G67" s="57"/>
      <c r="H67" s="57"/>
      <c r="I67" s="54"/>
      <c r="T67" s="3"/>
      <c r="U67" s="53"/>
      <c r="V67" s="57" t="s">
        <v>101</v>
      </c>
      <c r="AB67" s="54"/>
      <c r="AE67" s="281"/>
      <c r="AF67" s="284" t="s">
        <v>549</v>
      </c>
      <c r="AG67" s="284"/>
      <c r="AH67" s="284"/>
      <c r="AI67" s="284"/>
      <c r="AJ67" s="284"/>
      <c r="AK67" s="284"/>
      <c r="AL67" s="283"/>
      <c r="AM67" s="3"/>
    </row>
    <row r="68" spans="2:39" ht="15.75" thickBot="1" x14ac:dyDescent="0.3">
      <c r="B68" s="53"/>
      <c r="C68" s="57" t="s">
        <v>101</v>
      </c>
      <c r="I68" s="54"/>
      <c r="T68" s="3"/>
      <c r="U68" s="53"/>
      <c r="V68" s="4" t="s">
        <v>102</v>
      </c>
      <c r="W68" s="6" t="s">
        <v>103</v>
      </c>
      <c r="X68" s="58"/>
      <c r="Y68" s="59"/>
      <c r="Z68" s="4" t="s">
        <v>100</v>
      </c>
      <c r="AA68" s="4" t="s">
        <v>104</v>
      </c>
      <c r="AB68" s="54"/>
      <c r="AE68" s="281"/>
      <c r="AF68" s="284" t="s">
        <v>101</v>
      </c>
      <c r="AG68" s="282"/>
      <c r="AH68" s="282"/>
      <c r="AI68" s="282"/>
      <c r="AJ68" s="282"/>
      <c r="AK68" s="282"/>
      <c r="AL68" s="283"/>
      <c r="AM68" s="3"/>
    </row>
    <row r="69" spans="2:39" ht="15.75" thickBot="1" x14ac:dyDescent="0.3">
      <c r="B69" s="53"/>
      <c r="C69" s="4" t="s">
        <v>102</v>
      </c>
      <c r="D69" s="6" t="s">
        <v>103</v>
      </c>
      <c r="E69" s="58"/>
      <c r="F69" s="59"/>
      <c r="G69" s="4" t="s">
        <v>100</v>
      </c>
      <c r="H69" s="4" t="s">
        <v>104</v>
      </c>
      <c r="I69" s="54"/>
      <c r="T69" s="3"/>
      <c r="U69" s="53"/>
      <c r="V69" s="60">
        <v>2</v>
      </c>
      <c r="W69" s="53" t="s">
        <v>563</v>
      </c>
      <c r="Y69" s="54"/>
      <c r="Z69" s="61">
        <v>37</v>
      </c>
      <c r="AA69" s="303">
        <f>Z69*V69</f>
        <v>74</v>
      </c>
      <c r="AB69" s="54"/>
      <c r="AE69" s="281"/>
      <c r="AF69" s="285" t="s">
        <v>102</v>
      </c>
      <c r="AG69" s="286" t="s">
        <v>103</v>
      </c>
      <c r="AH69" s="287"/>
      <c r="AI69" s="288"/>
      <c r="AJ69" s="285" t="s">
        <v>100</v>
      </c>
      <c r="AK69" s="285" t="s">
        <v>104</v>
      </c>
      <c r="AL69" s="283"/>
      <c r="AM69" s="3"/>
    </row>
    <row r="70" spans="2:39" ht="15.75" customHeight="1" x14ac:dyDescent="0.25">
      <c r="B70" s="53"/>
      <c r="C70" s="60">
        <v>3</v>
      </c>
      <c r="D70" s="53" t="s">
        <v>646</v>
      </c>
      <c r="F70" s="54"/>
      <c r="G70" s="61">
        <v>400</v>
      </c>
      <c r="H70" s="303">
        <f>+G70*C70</f>
        <v>1200</v>
      </c>
      <c r="I70" s="54"/>
      <c r="T70" s="3"/>
      <c r="U70" s="53"/>
      <c r="V70" s="60"/>
      <c r="W70" s="53"/>
      <c r="Y70" s="54"/>
      <c r="Z70" s="61"/>
      <c r="AA70" s="303"/>
      <c r="AB70" s="54"/>
      <c r="AE70" s="281"/>
      <c r="AF70" s="289">
        <v>1</v>
      </c>
      <c r="AG70" s="281" t="s">
        <v>568</v>
      </c>
      <c r="AH70" s="282"/>
      <c r="AI70" s="283"/>
      <c r="AJ70" s="290">
        <v>18999.900000000001</v>
      </c>
      <c r="AK70" s="306">
        <f>+AJ70*AF70</f>
        <v>18999.900000000001</v>
      </c>
      <c r="AL70" s="283"/>
      <c r="AM70" s="3"/>
    </row>
    <row r="71" spans="2:39" ht="15" customHeight="1" x14ac:dyDescent="0.25">
      <c r="B71" s="53"/>
      <c r="C71" s="60"/>
      <c r="D71" s="53" t="s">
        <v>765</v>
      </c>
      <c r="F71" s="54"/>
      <c r="G71" s="61"/>
      <c r="H71" s="303"/>
      <c r="I71" s="54"/>
      <c r="T71" s="3"/>
      <c r="U71" s="53"/>
      <c r="V71" s="62"/>
      <c r="W71" s="53"/>
      <c r="Y71" s="54"/>
      <c r="Z71" s="61"/>
      <c r="AA71" s="303"/>
      <c r="AB71" s="54"/>
      <c r="AE71" s="281"/>
      <c r="AF71" s="289"/>
      <c r="AG71" s="281" t="s">
        <v>569</v>
      </c>
      <c r="AH71" s="282"/>
      <c r="AI71" s="283"/>
      <c r="AJ71" s="290"/>
      <c r="AK71" s="306">
        <f>+AJ71*AF71</f>
        <v>0</v>
      </c>
      <c r="AL71" s="283"/>
      <c r="AM71" s="3"/>
    </row>
    <row r="72" spans="2:39" ht="15.75" customHeight="1" thickBot="1" x14ac:dyDescent="0.3">
      <c r="B72" s="53"/>
      <c r="C72" s="62"/>
      <c r="D72" s="53"/>
      <c r="F72" s="54"/>
      <c r="G72" s="61"/>
      <c r="H72" s="303"/>
      <c r="I72" s="54"/>
      <c r="T72" s="3"/>
      <c r="U72" s="53"/>
      <c r="V72" s="63"/>
      <c r="W72" s="55"/>
      <c r="X72" s="64"/>
      <c r="Y72" s="56"/>
      <c r="Z72" s="65"/>
      <c r="AA72" s="303"/>
      <c r="AB72" s="54"/>
      <c r="AE72" s="281"/>
      <c r="AF72" s="291"/>
      <c r="AG72" s="281" t="s">
        <v>570</v>
      </c>
      <c r="AH72" s="282"/>
      <c r="AI72" s="283"/>
      <c r="AJ72" s="290"/>
      <c r="AK72" s="306"/>
      <c r="AL72" s="283"/>
      <c r="AM72" s="3"/>
    </row>
    <row r="73" spans="2:39" ht="15" customHeight="1" thickBot="1" x14ac:dyDescent="0.3">
      <c r="B73" s="53"/>
      <c r="C73" s="63"/>
      <c r="D73" s="55"/>
      <c r="E73" s="64"/>
      <c r="F73" s="56"/>
      <c r="G73" s="65"/>
      <c r="H73" s="303"/>
      <c r="I73" s="54"/>
      <c r="T73" s="3"/>
      <c r="U73" s="53"/>
      <c r="Z73" s="498" t="s">
        <v>71</v>
      </c>
      <c r="AA73" s="500">
        <f>+AA69</f>
        <v>74</v>
      </c>
      <c r="AB73" s="54"/>
      <c r="AE73" s="281"/>
      <c r="AF73" s="292"/>
      <c r="AG73" s="267" t="s">
        <v>571</v>
      </c>
      <c r="AH73" s="293"/>
      <c r="AI73" s="268"/>
      <c r="AJ73" s="294"/>
      <c r="AK73" s="306"/>
      <c r="AL73" s="283"/>
      <c r="AM73" s="3"/>
    </row>
    <row r="74" spans="2:39" ht="15.75" thickBot="1" x14ac:dyDescent="0.3">
      <c r="B74" s="53"/>
      <c r="G74" s="66" t="s">
        <v>107</v>
      </c>
      <c r="H74" s="304">
        <f>SUM(H70:H73)</f>
        <v>1200</v>
      </c>
      <c r="I74" s="54"/>
      <c r="T74" s="3"/>
      <c r="U74" s="53"/>
      <c r="Z74" s="499"/>
      <c r="AA74" s="501"/>
      <c r="AB74" s="54"/>
      <c r="AE74" s="281"/>
      <c r="AF74" s="282"/>
      <c r="AG74" s="282"/>
      <c r="AH74" s="282"/>
      <c r="AI74" s="282"/>
      <c r="AJ74" s="295" t="s">
        <v>107</v>
      </c>
      <c r="AK74" s="307">
        <f>SUM(AK70:AK73)</f>
        <v>18999.900000000001</v>
      </c>
      <c r="AL74" s="283"/>
      <c r="AM74" s="3"/>
    </row>
    <row r="75" spans="2:39" ht="15.75" thickBot="1" x14ac:dyDescent="0.3">
      <c r="B75" s="53"/>
      <c r="G75" s="66" t="s">
        <v>108</v>
      </c>
      <c r="H75" s="304">
        <f>+H74*0%</f>
        <v>0</v>
      </c>
      <c r="I75" s="54"/>
      <c r="T75" s="3"/>
      <c r="U75" s="53"/>
      <c r="AA75" s="2"/>
      <c r="AB75" s="54"/>
      <c r="AE75" s="281"/>
      <c r="AF75" s="282"/>
      <c r="AG75" s="282"/>
      <c r="AH75" s="282"/>
      <c r="AI75" s="282"/>
      <c r="AJ75" s="295" t="s">
        <v>108</v>
      </c>
      <c r="AK75" s="307">
        <f>+AK74*18%</f>
        <v>3419.982</v>
      </c>
      <c r="AL75" s="283"/>
      <c r="AM75" s="3"/>
    </row>
    <row r="76" spans="2:39" ht="15.75" thickBot="1" x14ac:dyDescent="0.3">
      <c r="B76" s="53"/>
      <c r="G76" s="66" t="s">
        <v>71</v>
      </c>
      <c r="H76" s="305">
        <f>+H74+H75</f>
        <v>1200</v>
      </c>
      <c r="I76" s="54"/>
      <c r="T76" s="3"/>
      <c r="U76" s="53"/>
      <c r="Z76" s="2"/>
      <c r="AA76" s="2"/>
      <c r="AB76" s="54"/>
      <c r="AE76" s="281"/>
      <c r="AF76" s="282"/>
      <c r="AG76" s="282"/>
      <c r="AH76" s="282"/>
      <c r="AI76" s="282"/>
      <c r="AJ76" s="295" t="s">
        <v>71</v>
      </c>
      <c r="AK76" s="308">
        <f>+AK74+AK75</f>
        <v>22419.882000000001</v>
      </c>
      <c r="AL76" s="283"/>
      <c r="AM76" s="3"/>
    </row>
    <row r="77" spans="2:39" ht="15.75" thickBot="1" x14ac:dyDescent="0.3">
      <c r="B77" s="53"/>
      <c r="G77" s="2"/>
      <c r="H77" s="2"/>
      <c r="I77" s="54"/>
      <c r="T77" s="3"/>
      <c r="U77" s="53"/>
      <c r="W77" s="484" t="s">
        <v>109</v>
      </c>
      <c r="X77" s="484"/>
      <c r="AB77" s="54"/>
      <c r="AE77" s="281"/>
      <c r="AF77" s="282"/>
      <c r="AG77" s="282"/>
      <c r="AH77" s="282"/>
      <c r="AI77" s="282"/>
      <c r="AJ77" s="296"/>
      <c r="AK77" s="296"/>
      <c r="AL77" s="283"/>
      <c r="AM77" s="3"/>
    </row>
    <row r="78" spans="2:39" ht="15.75" thickBot="1" x14ac:dyDescent="0.3">
      <c r="B78" s="53"/>
      <c r="D78" s="484" t="s">
        <v>109</v>
      </c>
      <c r="E78" s="484"/>
      <c r="I78" s="54"/>
      <c r="T78" s="3"/>
      <c r="U78" s="55"/>
      <c r="V78" s="64"/>
      <c r="W78" s="64"/>
      <c r="X78" s="64"/>
      <c r="Y78" s="64"/>
      <c r="Z78" s="64"/>
      <c r="AA78" s="64"/>
      <c r="AB78" s="56"/>
      <c r="AE78" s="281"/>
      <c r="AF78" s="282"/>
      <c r="AG78" s="491" t="s">
        <v>109</v>
      </c>
      <c r="AH78" s="491"/>
      <c r="AI78" s="282"/>
      <c r="AJ78" s="282"/>
      <c r="AK78" s="282"/>
      <c r="AL78" s="283"/>
      <c r="AM78" s="3"/>
    </row>
    <row r="79" spans="2:39" ht="15.75" thickBot="1" x14ac:dyDescent="0.3">
      <c r="B79" s="55"/>
      <c r="C79" s="64"/>
      <c r="D79" s="64"/>
      <c r="E79" s="64"/>
      <c r="F79" s="64"/>
      <c r="G79" s="64"/>
      <c r="H79" s="64"/>
      <c r="I79" s="56"/>
      <c r="T79" s="3"/>
      <c r="U79" s="298"/>
      <c r="V79" s="298"/>
      <c r="W79" s="298"/>
      <c r="X79" s="298"/>
      <c r="Y79" s="298"/>
      <c r="Z79" s="298"/>
      <c r="AA79" s="298"/>
      <c r="AB79" s="298"/>
      <c r="AE79" s="267"/>
      <c r="AF79" s="293"/>
      <c r="AG79" s="293"/>
      <c r="AH79" s="293"/>
      <c r="AI79" s="293"/>
      <c r="AJ79" s="293"/>
      <c r="AK79" s="293"/>
      <c r="AL79" s="268"/>
      <c r="AM79" s="3"/>
    </row>
    <row r="80" spans="2:39" ht="20.25" customHeight="1" thickBot="1" x14ac:dyDescent="0.3">
      <c r="B80" s="298"/>
      <c r="C80" s="298"/>
      <c r="D80" s="298"/>
      <c r="E80" s="298"/>
      <c r="F80" s="298"/>
      <c r="G80" s="298"/>
      <c r="H80" s="298"/>
      <c r="I80" s="298"/>
      <c r="T80" s="3"/>
      <c r="U80" s="50"/>
      <c r="V80" s="510" t="s">
        <v>529</v>
      </c>
      <c r="W80" s="510"/>
      <c r="X80" s="510"/>
      <c r="Y80" s="51"/>
      <c r="Z80" s="51"/>
      <c r="AA80" s="51"/>
      <c r="AB80" s="52"/>
      <c r="AM80" s="3"/>
    </row>
    <row r="81" spans="2:39" ht="20.25" customHeight="1" thickBot="1" x14ac:dyDescent="0.3">
      <c r="B81" s="50"/>
      <c r="C81" s="538" t="s">
        <v>526</v>
      </c>
      <c r="D81" s="538"/>
      <c r="E81" s="538"/>
      <c r="F81" s="51"/>
      <c r="G81" s="51"/>
      <c r="H81" s="51"/>
      <c r="I81" s="52"/>
      <c r="T81" s="3"/>
      <c r="U81" s="53"/>
      <c r="V81" s="511"/>
      <c r="W81" s="511"/>
      <c r="X81" s="511"/>
      <c r="Z81" s="299"/>
      <c r="AA81" s="300"/>
      <c r="AB81" s="54"/>
      <c r="AM81" s="3"/>
    </row>
    <row r="82" spans="2:39" ht="23.25" x14ac:dyDescent="0.35">
      <c r="B82" s="53"/>
      <c r="C82" s="539"/>
      <c r="D82" s="539"/>
      <c r="E82" s="539"/>
      <c r="G82" s="261"/>
      <c r="H82" s="262"/>
      <c r="I82" s="54"/>
      <c r="T82" s="3"/>
      <c r="U82" s="53"/>
      <c r="V82" s="512" t="s">
        <v>530</v>
      </c>
      <c r="W82" s="512"/>
      <c r="X82" s="512"/>
      <c r="Z82" s="513" t="s">
        <v>532</v>
      </c>
      <c r="AA82" s="514"/>
      <c r="AB82" s="54"/>
      <c r="AM82" s="3"/>
    </row>
    <row r="83" spans="2:39" ht="26.25" x14ac:dyDescent="0.4">
      <c r="B83" s="53"/>
      <c r="C83" s="540" t="s">
        <v>528</v>
      </c>
      <c r="D83" s="540"/>
      <c r="E83" s="540"/>
      <c r="G83" s="521" t="s">
        <v>188</v>
      </c>
      <c r="H83" s="522"/>
      <c r="I83" s="54"/>
      <c r="T83" s="3"/>
      <c r="U83" s="53"/>
      <c r="V83" s="515" t="s">
        <v>515</v>
      </c>
      <c r="W83" s="515"/>
      <c r="X83" s="515"/>
      <c r="Z83" s="516" t="s">
        <v>187</v>
      </c>
      <c r="AA83" s="517"/>
      <c r="AB83" s="54"/>
      <c r="AM83" s="3"/>
    </row>
    <row r="84" spans="2:39" ht="28.5" x14ac:dyDescent="0.45">
      <c r="B84" s="53"/>
      <c r="C84" s="523" t="s">
        <v>515</v>
      </c>
      <c r="D84" s="523"/>
      <c r="E84" s="523"/>
      <c r="G84" s="524" t="s">
        <v>187</v>
      </c>
      <c r="H84" s="525"/>
      <c r="I84" s="54"/>
      <c r="T84" s="3"/>
      <c r="U84" s="53"/>
      <c r="V84" s="481"/>
      <c r="W84" s="481"/>
      <c r="X84" s="481"/>
      <c r="Z84" s="513" t="s">
        <v>194</v>
      </c>
      <c r="AA84" s="514"/>
      <c r="AB84" s="54"/>
      <c r="AM84" s="3"/>
    </row>
    <row r="85" spans="2:39" ht="29.25" thickBot="1" x14ac:dyDescent="0.5">
      <c r="B85" s="53"/>
      <c r="C85" s="481"/>
      <c r="D85" s="481"/>
      <c r="E85" s="481"/>
      <c r="G85" s="521" t="s">
        <v>193</v>
      </c>
      <c r="H85" s="522"/>
      <c r="I85" s="54"/>
      <c r="T85" s="3"/>
      <c r="U85" s="53"/>
      <c r="Z85" s="301"/>
      <c r="AA85" s="302"/>
      <c r="AB85" s="54"/>
      <c r="AM85" s="3"/>
    </row>
    <row r="86" spans="2:39" ht="15.75" thickBot="1" x14ac:dyDescent="0.3">
      <c r="B86" s="53"/>
      <c r="G86" s="263"/>
      <c r="H86" s="264"/>
      <c r="I86" s="54"/>
      <c r="T86" s="3"/>
      <c r="U86" s="53"/>
      <c r="AB86" s="54"/>
      <c r="AM86" s="3"/>
    </row>
    <row r="87" spans="2:39" x14ac:dyDescent="0.25">
      <c r="B87" s="53"/>
      <c r="I87" s="54"/>
      <c r="T87" s="3"/>
      <c r="U87" s="53"/>
      <c r="V87" s="57" t="s">
        <v>96</v>
      </c>
      <c r="W87" s="57" t="s">
        <v>644</v>
      </c>
      <c r="X87" s="57"/>
      <c r="Y87" s="57"/>
      <c r="Z87" s="57" t="s">
        <v>826</v>
      </c>
      <c r="AA87" s="57"/>
      <c r="AB87" s="54"/>
      <c r="AM87" s="3"/>
    </row>
    <row r="88" spans="2:39" x14ac:dyDescent="0.25">
      <c r="B88" s="53"/>
      <c r="C88" s="57" t="s">
        <v>96</v>
      </c>
      <c r="D88" s="57" t="s">
        <v>644</v>
      </c>
      <c r="E88" s="57"/>
      <c r="F88" s="57"/>
      <c r="G88" s="57" t="s">
        <v>766</v>
      </c>
      <c r="H88" s="57"/>
      <c r="I88" s="54"/>
      <c r="T88" s="3"/>
      <c r="U88" s="53"/>
      <c r="V88" s="57" t="s">
        <v>639</v>
      </c>
      <c r="W88" s="57"/>
      <c r="X88" s="57"/>
      <c r="Y88" s="57"/>
      <c r="Z88" s="57"/>
      <c r="AA88" s="57"/>
      <c r="AB88" s="54"/>
      <c r="AM88" s="3"/>
    </row>
    <row r="89" spans="2:39" x14ac:dyDescent="0.25">
      <c r="B89" s="53"/>
      <c r="C89" s="57" t="s">
        <v>639</v>
      </c>
      <c r="D89" s="57"/>
      <c r="E89" s="57"/>
      <c r="F89" s="57"/>
      <c r="G89" s="57"/>
      <c r="H89" s="57"/>
      <c r="I89" s="54"/>
      <c r="T89" s="3"/>
      <c r="U89" s="53"/>
      <c r="V89" s="57" t="s">
        <v>527</v>
      </c>
      <c r="W89" s="57"/>
      <c r="X89" s="57"/>
      <c r="Y89" s="57"/>
      <c r="Z89" s="57"/>
      <c r="AA89" s="57"/>
      <c r="AB89" s="54"/>
      <c r="AM89" s="3"/>
    </row>
    <row r="90" spans="2:39" ht="15.75" thickBot="1" x14ac:dyDescent="0.3">
      <c r="B90" s="53"/>
      <c r="C90" s="57" t="s">
        <v>527</v>
      </c>
      <c r="D90" s="57"/>
      <c r="E90" s="57"/>
      <c r="F90" s="57"/>
      <c r="G90" s="57"/>
      <c r="H90" s="57"/>
      <c r="I90" s="54"/>
      <c r="T90" s="3"/>
      <c r="U90" s="53"/>
      <c r="V90" s="57" t="s">
        <v>101</v>
      </c>
      <c r="AB90" s="54"/>
      <c r="AM90" s="3"/>
    </row>
    <row r="91" spans="2:39" ht="15.75" thickBot="1" x14ac:dyDescent="0.3">
      <c r="B91" s="53"/>
      <c r="C91" s="57" t="s">
        <v>101</v>
      </c>
      <c r="I91" s="54"/>
      <c r="T91" s="3"/>
      <c r="U91" s="53"/>
      <c r="V91" s="4" t="s">
        <v>102</v>
      </c>
      <c r="W91" s="6" t="s">
        <v>103</v>
      </c>
      <c r="X91" s="58"/>
      <c r="Y91" s="59"/>
      <c r="Z91" s="4" t="s">
        <v>100</v>
      </c>
      <c r="AA91" s="4" t="s">
        <v>104</v>
      </c>
      <c r="AB91" s="54"/>
      <c r="AM91" s="3"/>
    </row>
    <row r="92" spans="2:39" ht="15.75" thickBot="1" x14ac:dyDescent="0.3">
      <c r="B92" s="53"/>
      <c r="C92" s="4" t="s">
        <v>102</v>
      </c>
      <c r="D92" s="6" t="s">
        <v>103</v>
      </c>
      <c r="E92" s="58"/>
      <c r="F92" s="59"/>
      <c r="G92" s="4" t="s">
        <v>100</v>
      </c>
      <c r="H92" s="4" t="s">
        <v>104</v>
      </c>
      <c r="I92" s="54"/>
      <c r="T92" s="3"/>
      <c r="U92" s="53"/>
      <c r="V92" s="60">
        <v>1</v>
      </c>
      <c r="W92" s="53" t="s">
        <v>531</v>
      </c>
      <c r="Y92" s="54"/>
      <c r="Z92" s="61">
        <v>232.8</v>
      </c>
      <c r="AA92" s="303">
        <f>+Z92</f>
        <v>232.8</v>
      </c>
      <c r="AB92" s="54"/>
      <c r="AM92" s="3"/>
    </row>
    <row r="93" spans="2:39" x14ac:dyDescent="0.25">
      <c r="B93" s="53"/>
      <c r="C93" s="60">
        <v>4</v>
      </c>
      <c r="D93" s="53" t="s">
        <v>189</v>
      </c>
      <c r="F93" s="54"/>
      <c r="G93" s="61">
        <v>70</v>
      </c>
      <c r="H93" s="303">
        <f>G93*C93</f>
        <v>280</v>
      </c>
      <c r="I93" s="54"/>
      <c r="T93" s="3"/>
      <c r="U93" s="53"/>
      <c r="V93" s="60"/>
      <c r="W93" s="53"/>
      <c r="Y93" s="54"/>
      <c r="Z93" s="61"/>
      <c r="AA93" s="303"/>
      <c r="AB93" s="54"/>
      <c r="AM93" s="3"/>
    </row>
    <row r="94" spans="2:39" x14ac:dyDescent="0.25">
      <c r="B94" s="53"/>
      <c r="C94" s="60"/>
      <c r="D94" s="53"/>
      <c r="F94" s="54"/>
      <c r="G94" s="61"/>
      <c r="H94" s="303"/>
      <c r="I94" s="54"/>
      <c r="T94" s="3"/>
      <c r="U94" s="53"/>
      <c r="V94" s="62"/>
      <c r="W94" s="53"/>
      <c r="Y94" s="54"/>
      <c r="Z94" s="61"/>
      <c r="AA94" s="303"/>
      <c r="AB94" s="54"/>
      <c r="AM94" s="3"/>
    </row>
    <row r="95" spans="2:39" ht="15.75" thickBot="1" x14ac:dyDescent="0.3">
      <c r="B95" s="53"/>
      <c r="C95" s="62"/>
      <c r="D95" s="53"/>
      <c r="F95" s="54"/>
      <c r="G95" s="61"/>
      <c r="H95" s="303"/>
      <c r="I95" s="54"/>
      <c r="T95" s="3"/>
      <c r="U95" s="53"/>
      <c r="V95" s="63"/>
      <c r="W95" s="55"/>
      <c r="X95" s="64"/>
      <c r="Y95" s="56"/>
      <c r="Z95" s="65"/>
      <c r="AA95" s="303"/>
      <c r="AB95" s="54"/>
      <c r="AM95" s="3"/>
    </row>
    <row r="96" spans="2:39" ht="15.75" thickBot="1" x14ac:dyDescent="0.3">
      <c r="B96" s="53"/>
      <c r="C96" s="63"/>
      <c r="D96" s="55"/>
      <c r="E96" s="64"/>
      <c r="F96" s="56"/>
      <c r="G96" s="65"/>
      <c r="H96" s="303"/>
      <c r="I96" s="54"/>
      <c r="T96" s="3"/>
      <c r="U96" s="53"/>
      <c r="Z96" s="498" t="s">
        <v>71</v>
      </c>
      <c r="AA96" s="500">
        <f>+AA92</f>
        <v>232.8</v>
      </c>
      <c r="AB96" s="54"/>
      <c r="AM96" s="3"/>
    </row>
    <row r="97" spans="2:39" ht="15.75" thickBot="1" x14ac:dyDescent="0.3">
      <c r="B97" s="53"/>
      <c r="G97" s="498" t="s">
        <v>71</v>
      </c>
      <c r="H97" s="500">
        <f>+H93</f>
        <v>280</v>
      </c>
      <c r="I97" s="54"/>
      <c r="T97" s="3"/>
      <c r="U97" s="53"/>
      <c r="Z97" s="499"/>
      <c r="AA97" s="501"/>
      <c r="AB97" s="54"/>
      <c r="AM97" s="3"/>
    </row>
    <row r="98" spans="2:39" ht="15.75" thickBot="1" x14ac:dyDescent="0.3">
      <c r="B98" s="53"/>
      <c r="G98" s="499"/>
      <c r="H98" s="501"/>
      <c r="I98" s="54"/>
      <c r="T98" s="3"/>
      <c r="U98" s="53"/>
      <c r="AA98" s="2"/>
      <c r="AB98" s="72"/>
      <c r="AM98" s="3"/>
    </row>
    <row r="99" spans="2:39" ht="15.75" thickBot="1" x14ac:dyDescent="0.3">
      <c r="B99" s="53"/>
      <c r="H99" s="2"/>
      <c r="I99" s="54"/>
      <c r="T99" s="3"/>
      <c r="U99" s="53"/>
      <c r="Z99" s="2"/>
      <c r="AA99" s="2"/>
      <c r="AB99" s="54"/>
      <c r="AM99" s="3"/>
    </row>
    <row r="100" spans="2:39" ht="15.75" thickBot="1" x14ac:dyDescent="0.3">
      <c r="B100" s="53"/>
      <c r="G100" s="2"/>
      <c r="H100" s="2"/>
      <c r="I100" s="54"/>
      <c r="T100" s="3"/>
      <c r="U100" s="53"/>
      <c r="W100" s="484" t="s">
        <v>109</v>
      </c>
      <c r="X100" s="484"/>
      <c r="AB100" s="54"/>
      <c r="AM100" s="3"/>
    </row>
    <row r="101" spans="2:39" ht="15.75" thickBot="1" x14ac:dyDescent="0.3">
      <c r="B101" s="53"/>
      <c r="D101" s="484" t="s">
        <v>109</v>
      </c>
      <c r="E101" s="484"/>
      <c r="I101" s="54"/>
      <c r="T101" s="3"/>
      <c r="U101" s="55"/>
      <c r="V101" s="64"/>
      <c r="W101" s="64"/>
      <c r="X101" s="64"/>
      <c r="Y101" s="64"/>
      <c r="Z101" s="64"/>
      <c r="AA101" s="64"/>
      <c r="AB101" s="56"/>
      <c r="AM101" s="3"/>
    </row>
    <row r="102" spans="2:39" ht="15.75" thickBot="1" x14ac:dyDescent="0.3">
      <c r="B102" s="55"/>
      <c r="C102" s="64"/>
      <c r="D102" s="64"/>
      <c r="E102" s="64"/>
      <c r="F102" s="64"/>
      <c r="G102" s="64"/>
      <c r="H102" s="64"/>
      <c r="I102" s="56"/>
      <c r="T102" s="3"/>
      <c r="AB102" s="298"/>
      <c r="AM102" s="3"/>
    </row>
    <row r="103" spans="2:39" ht="15.75" thickBot="1" x14ac:dyDescent="0.3">
      <c r="B103" s="298"/>
      <c r="C103" s="298"/>
      <c r="D103" s="298"/>
      <c r="E103" s="298"/>
      <c r="F103" s="298"/>
      <c r="G103" s="298"/>
      <c r="H103" s="298"/>
      <c r="I103" s="298"/>
      <c r="T103" s="3"/>
      <c r="U103" s="50"/>
      <c r="V103" s="502" t="s">
        <v>533</v>
      </c>
      <c r="W103" s="502"/>
      <c r="X103" s="502"/>
      <c r="Y103" s="51"/>
      <c r="Z103" s="51"/>
      <c r="AA103" s="51"/>
      <c r="AB103" s="52"/>
      <c r="AM103" s="3"/>
    </row>
    <row r="104" spans="2:39" ht="15.75" thickBot="1" x14ac:dyDescent="0.3">
      <c r="B104" s="50"/>
      <c r="C104" s="510" t="s">
        <v>529</v>
      </c>
      <c r="D104" s="510"/>
      <c r="E104" s="510"/>
      <c r="F104" s="51"/>
      <c r="G104" s="51"/>
      <c r="H104" s="51"/>
      <c r="I104" s="52"/>
      <c r="T104" s="3"/>
      <c r="U104" s="53"/>
      <c r="V104" s="503"/>
      <c r="W104" s="503"/>
      <c r="X104" s="503"/>
      <c r="Z104" s="309"/>
      <c r="AA104" s="310"/>
      <c r="AB104" s="54"/>
      <c r="AM104" s="3"/>
    </row>
    <row r="105" spans="2:39" ht="23.25" customHeight="1" x14ac:dyDescent="0.35">
      <c r="B105" s="53"/>
      <c r="C105" s="511"/>
      <c r="D105" s="511"/>
      <c r="E105" s="511"/>
      <c r="G105" s="299"/>
      <c r="H105" s="300"/>
      <c r="I105" s="54"/>
      <c r="T105" s="3"/>
      <c r="U105" s="53"/>
      <c r="V105" s="504" t="s">
        <v>534</v>
      </c>
      <c r="W105" s="504"/>
      <c r="X105" s="504"/>
      <c r="Z105" s="505" t="s">
        <v>535</v>
      </c>
      <c r="AA105" s="506"/>
      <c r="AB105" s="54"/>
      <c r="AM105" s="3"/>
    </row>
    <row r="106" spans="2:39" ht="26.25" x14ac:dyDescent="0.4">
      <c r="B106" s="53"/>
      <c r="C106" s="512" t="s">
        <v>530</v>
      </c>
      <c r="D106" s="512"/>
      <c r="E106" s="512"/>
      <c r="G106" s="513" t="s">
        <v>532</v>
      </c>
      <c r="H106" s="514"/>
      <c r="I106" s="54"/>
      <c r="T106" s="3"/>
      <c r="U106" s="53"/>
      <c r="V106" s="507" t="s">
        <v>515</v>
      </c>
      <c r="W106" s="507"/>
      <c r="X106" s="507"/>
      <c r="Z106" s="508" t="s">
        <v>95</v>
      </c>
      <c r="AA106" s="509"/>
      <c r="AB106" s="54"/>
      <c r="AM106" s="3"/>
    </row>
    <row r="107" spans="2:39" ht="26.25" x14ac:dyDescent="0.4">
      <c r="B107" s="53"/>
      <c r="C107" s="515" t="s">
        <v>515</v>
      </c>
      <c r="D107" s="515"/>
      <c r="E107" s="515"/>
      <c r="G107" s="516" t="s">
        <v>187</v>
      </c>
      <c r="H107" s="517"/>
      <c r="I107" s="54"/>
      <c r="T107" s="3"/>
      <c r="U107" s="53"/>
      <c r="V107" s="433"/>
      <c r="W107" s="433"/>
      <c r="X107" s="433"/>
      <c r="Z107" s="505" t="s">
        <v>562</v>
      </c>
      <c r="AA107" s="506"/>
      <c r="AB107" s="54"/>
      <c r="AM107" s="3"/>
    </row>
    <row r="108" spans="2:39" ht="29.25" thickBot="1" x14ac:dyDescent="0.5">
      <c r="B108" s="53"/>
      <c r="C108" s="481"/>
      <c r="D108" s="481"/>
      <c r="E108" s="481"/>
      <c r="G108" s="513" t="s">
        <v>194</v>
      </c>
      <c r="H108" s="514"/>
      <c r="I108" s="54"/>
      <c r="T108" s="3"/>
      <c r="U108" s="53"/>
      <c r="V108" s="435"/>
      <c r="W108" s="435"/>
      <c r="X108" s="435"/>
      <c r="Z108" s="311"/>
      <c r="AA108" s="312"/>
      <c r="AB108" s="54"/>
      <c r="AM108" s="3"/>
    </row>
    <row r="109" spans="2:39" ht="15.75" thickBot="1" x14ac:dyDescent="0.3">
      <c r="B109" s="53"/>
      <c r="G109" s="301"/>
      <c r="H109" s="302"/>
      <c r="I109" s="54"/>
      <c r="T109" s="3"/>
      <c r="U109" s="53"/>
      <c r="V109" s="57"/>
      <c r="AB109" s="54"/>
      <c r="AM109" s="3"/>
    </row>
    <row r="110" spans="2:39" x14ac:dyDescent="0.25">
      <c r="B110" s="53"/>
      <c r="I110" s="54"/>
      <c r="T110" s="3"/>
      <c r="U110" s="53"/>
      <c r="AB110" s="54"/>
      <c r="AM110" s="3"/>
    </row>
    <row r="111" spans="2:39" x14ac:dyDescent="0.25">
      <c r="B111" s="53"/>
      <c r="C111" s="57" t="s">
        <v>96</v>
      </c>
      <c r="D111" s="57" t="s">
        <v>644</v>
      </c>
      <c r="E111" s="57"/>
      <c r="F111" s="57"/>
      <c r="G111" s="57" t="s">
        <v>767</v>
      </c>
      <c r="H111" s="57"/>
      <c r="I111" s="54"/>
      <c r="T111" s="3"/>
      <c r="U111" s="53"/>
      <c r="V111" s="57" t="s">
        <v>96</v>
      </c>
      <c r="W111" s="57" t="s">
        <v>644</v>
      </c>
      <c r="X111" s="57"/>
      <c r="Y111" s="57"/>
      <c r="Z111" s="57" t="s">
        <v>827</v>
      </c>
      <c r="AA111" s="57"/>
      <c r="AB111" s="54"/>
      <c r="AM111" s="3"/>
    </row>
    <row r="112" spans="2:39" x14ac:dyDescent="0.25">
      <c r="B112" s="53"/>
      <c r="C112" s="57" t="s">
        <v>639</v>
      </c>
      <c r="D112" s="57"/>
      <c r="E112" s="57"/>
      <c r="F112" s="57"/>
      <c r="G112" s="57"/>
      <c r="H112" s="57"/>
      <c r="I112" s="54"/>
      <c r="T112" s="3"/>
      <c r="U112" s="53"/>
      <c r="V112" s="57" t="s">
        <v>98</v>
      </c>
      <c r="W112" s="57">
        <v>20498337445</v>
      </c>
      <c r="X112" s="57"/>
      <c r="Y112" s="57"/>
      <c r="Z112" s="57" t="s">
        <v>184</v>
      </c>
      <c r="AA112" s="57"/>
      <c r="AB112" s="54"/>
      <c r="AM112" s="3"/>
    </row>
    <row r="113" spans="2:39" x14ac:dyDescent="0.25">
      <c r="B113" s="53"/>
      <c r="C113" s="57" t="s">
        <v>527</v>
      </c>
      <c r="D113" s="57"/>
      <c r="E113" s="57"/>
      <c r="F113" s="57"/>
      <c r="G113" s="57"/>
      <c r="H113" s="57"/>
      <c r="I113" s="54"/>
      <c r="T113" s="3"/>
      <c r="U113" s="53"/>
      <c r="V113" s="57" t="s">
        <v>639</v>
      </c>
      <c r="W113" s="57"/>
      <c r="X113" s="57"/>
      <c r="Y113" s="57"/>
      <c r="Z113" s="57"/>
      <c r="AA113" s="57"/>
      <c r="AB113" s="54"/>
      <c r="AM113" s="3"/>
    </row>
    <row r="114" spans="2:39" ht="15.75" thickBot="1" x14ac:dyDescent="0.3">
      <c r="B114" s="53"/>
      <c r="C114" s="57" t="s">
        <v>101</v>
      </c>
      <c r="I114" s="54"/>
      <c r="T114" s="3"/>
      <c r="U114" s="53"/>
      <c r="V114" s="57" t="s">
        <v>101</v>
      </c>
      <c r="AB114" s="54"/>
      <c r="AM114" s="3"/>
    </row>
    <row r="115" spans="2:39" ht="15.75" thickBot="1" x14ac:dyDescent="0.3">
      <c r="B115" s="53"/>
      <c r="C115" s="4" t="s">
        <v>102</v>
      </c>
      <c r="D115" s="6" t="s">
        <v>103</v>
      </c>
      <c r="E115" s="58"/>
      <c r="F115" s="59"/>
      <c r="G115" s="4" t="s">
        <v>100</v>
      </c>
      <c r="H115" s="4" t="s">
        <v>104</v>
      </c>
      <c r="I115" s="54"/>
      <c r="T115" s="3"/>
      <c r="U115" s="53"/>
      <c r="V115" s="4" t="s">
        <v>102</v>
      </c>
      <c r="W115" s="6" t="s">
        <v>103</v>
      </c>
      <c r="X115" s="58"/>
      <c r="Y115" s="59"/>
      <c r="Z115" s="4" t="s">
        <v>100</v>
      </c>
      <c r="AA115" s="4" t="s">
        <v>104</v>
      </c>
      <c r="AB115" s="54"/>
      <c r="AM115" s="3"/>
    </row>
    <row r="116" spans="2:39" x14ac:dyDescent="0.25">
      <c r="B116" s="53"/>
      <c r="C116" s="60">
        <v>1</v>
      </c>
      <c r="D116" s="53" t="s">
        <v>531</v>
      </c>
      <c r="F116" s="54"/>
      <c r="G116" s="61">
        <v>118</v>
      </c>
      <c r="H116" s="303">
        <f>+G116</f>
        <v>118</v>
      </c>
      <c r="I116" s="54"/>
      <c r="T116" s="3"/>
      <c r="U116" s="53"/>
      <c r="V116" s="60">
        <v>2</v>
      </c>
      <c r="W116" s="518" t="s">
        <v>538</v>
      </c>
      <c r="X116" s="519"/>
      <c r="Y116" s="520"/>
      <c r="Z116" s="313">
        <v>21.285310729999999</v>
      </c>
      <c r="AA116" s="303">
        <f>+Z116*V116</f>
        <v>42.570621459999998</v>
      </c>
      <c r="AB116" s="54"/>
      <c r="AM116" s="3"/>
    </row>
    <row r="117" spans="2:39" x14ac:dyDescent="0.25">
      <c r="B117" s="53"/>
      <c r="C117" s="60"/>
      <c r="D117" s="53"/>
      <c r="F117" s="54"/>
      <c r="G117" s="61"/>
      <c r="H117" s="303"/>
      <c r="I117" s="54"/>
      <c r="T117" s="3"/>
      <c r="U117" s="53"/>
      <c r="V117" s="60">
        <v>4</v>
      </c>
      <c r="W117" s="495" t="s">
        <v>537</v>
      </c>
      <c r="X117" s="496"/>
      <c r="Y117" s="497"/>
      <c r="Z117" s="313">
        <v>21.285310729999999</v>
      </c>
      <c r="AA117" s="303">
        <f>+Z117*V117</f>
        <v>85.141242919999996</v>
      </c>
      <c r="AB117" s="54"/>
      <c r="AM117" s="3"/>
    </row>
    <row r="118" spans="2:39" x14ac:dyDescent="0.25">
      <c r="B118" s="53"/>
      <c r="C118" s="62"/>
      <c r="D118" s="53"/>
      <c r="F118" s="54"/>
      <c r="G118" s="61"/>
      <c r="H118" s="303"/>
      <c r="I118" s="54"/>
      <c r="T118" s="3"/>
      <c r="U118" s="53"/>
      <c r="V118" s="62"/>
      <c r="W118" s="73"/>
      <c r="X118" s="74"/>
      <c r="Y118" s="75"/>
      <c r="Z118" s="61"/>
      <c r="AA118" s="303"/>
      <c r="AB118" s="54"/>
      <c r="AM118" s="3"/>
    </row>
    <row r="119" spans="2:39" ht="15.75" thickBot="1" x14ac:dyDescent="0.3">
      <c r="B119" s="53"/>
      <c r="C119" s="63"/>
      <c r="D119" s="55"/>
      <c r="E119" s="64"/>
      <c r="F119" s="56"/>
      <c r="G119" s="65"/>
      <c r="H119" s="303"/>
      <c r="I119" s="54"/>
      <c r="T119" s="3"/>
      <c r="U119" s="53"/>
      <c r="V119" s="63"/>
      <c r="W119" s="258"/>
      <c r="X119" s="259"/>
      <c r="Y119" s="260"/>
      <c r="Z119" s="65"/>
      <c r="AA119" s="303"/>
      <c r="AB119" s="54"/>
      <c r="AM119" s="3"/>
    </row>
    <row r="120" spans="2:39" ht="15.75" thickBot="1" x14ac:dyDescent="0.3">
      <c r="B120" s="53"/>
      <c r="G120" s="498" t="s">
        <v>71</v>
      </c>
      <c r="H120" s="500">
        <f>+H116</f>
        <v>118</v>
      </c>
      <c r="I120" s="54"/>
      <c r="T120" s="3"/>
      <c r="U120" s="53"/>
      <c r="Z120" s="66" t="s">
        <v>107</v>
      </c>
      <c r="AA120" s="304">
        <f>SUM(AA116:AA119)</f>
        <v>127.71186437999999</v>
      </c>
      <c r="AB120" s="54"/>
      <c r="AM120" s="3"/>
    </row>
    <row r="121" spans="2:39" ht="15.75" thickBot="1" x14ac:dyDescent="0.3">
      <c r="B121" s="53"/>
      <c r="G121" s="499"/>
      <c r="H121" s="501"/>
      <c r="I121" s="54"/>
      <c r="T121" s="3"/>
      <c r="U121" s="53"/>
      <c r="Z121" s="66" t="s">
        <v>108</v>
      </c>
      <c r="AA121" s="304">
        <f>+AA120*18%</f>
        <v>22.988135588399999</v>
      </c>
      <c r="AB121" s="54"/>
      <c r="AM121" s="3"/>
    </row>
    <row r="122" spans="2:39" ht="15.75" thickBot="1" x14ac:dyDescent="0.3">
      <c r="B122" s="53"/>
      <c r="H122" s="2"/>
      <c r="I122" s="72"/>
      <c r="T122" s="3"/>
      <c r="U122" s="53"/>
      <c r="Z122" s="66" t="s">
        <v>71</v>
      </c>
      <c r="AA122" s="305">
        <f>+AA120+AA121</f>
        <v>150.69999996839999</v>
      </c>
      <c r="AB122" s="54"/>
      <c r="AM122" s="3"/>
    </row>
    <row r="123" spans="2:39" ht="15.75" thickBot="1" x14ac:dyDescent="0.3">
      <c r="B123" s="53"/>
      <c r="G123" s="2"/>
      <c r="H123" s="2"/>
      <c r="I123" s="54"/>
      <c r="T123" s="3"/>
      <c r="U123" s="53"/>
      <c r="Z123" s="2"/>
      <c r="AA123" s="2"/>
      <c r="AB123" s="54"/>
      <c r="AM123" s="3"/>
    </row>
    <row r="124" spans="2:39" x14ac:dyDescent="0.25">
      <c r="B124" s="53"/>
      <c r="D124" s="484" t="s">
        <v>109</v>
      </c>
      <c r="E124" s="484"/>
      <c r="I124" s="54"/>
      <c r="T124" s="3"/>
      <c r="U124" s="53"/>
      <c r="W124" s="484" t="s">
        <v>109</v>
      </c>
      <c r="X124" s="484"/>
      <c r="AB124" s="54"/>
      <c r="AM124" s="3"/>
    </row>
    <row r="125" spans="2:39" ht="15.75" thickBot="1" x14ac:dyDescent="0.3">
      <c r="B125" s="55"/>
      <c r="C125" s="64"/>
      <c r="D125" s="64"/>
      <c r="E125" s="64"/>
      <c r="F125" s="64"/>
      <c r="G125" s="64"/>
      <c r="H125" s="64"/>
      <c r="I125" s="56"/>
      <c r="T125" s="3"/>
      <c r="U125" s="55"/>
      <c r="V125" s="64"/>
      <c r="W125" s="64"/>
      <c r="X125" s="64"/>
      <c r="Y125" s="64"/>
      <c r="Z125" s="64"/>
      <c r="AA125" s="64"/>
      <c r="AB125" s="56"/>
      <c r="AM125" s="3"/>
    </row>
    <row r="126" spans="2:39" ht="15.75" thickBot="1" x14ac:dyDescent="0.3">
      <c r="I126" s="298"/>
      <c r="T126" s="3"/>
      <c r="AM126" s="3"/>
    </row>
    <row r="127" spans="2:39" ht="15.75" thickBot="1" x14ac:dyDescent="0.3">
      <c r="B127" s="50"/>
      <c r="C127" s="502" t="s">
        <v>533</v>
      </c>
      <c r="D127" s="502"/>
      <c r="E127" s="502"/>
      <c r="F127" s="51"/>
      <c r="G127" s="51"/>
      <c r="H127" s="51"/>
      <c r="I127" s="52"/>
      <c r="T127" s="3"/>
      <c r="AM127" s="3"/>
    </row>
    <row r="128" spans="2:39" ht="15.75" thickBot="1" x14ac:dyDescent="0.3">
      <c r="B128" s="53"/>
      <c r="C128" s="503"/>
      <c r="D128" s="503"/>
      <c r="E128" s="503"/>
      <c r="G128" s="309"/>
      <c r="H128" s="310"/>
      <c r="I128" s="54"/>
      <c r="T128" s="3"/>
      <c r="U128" s="64"/>
      <c r="V128" s="64"/>
      <c r="W128" s="64"/>
      <c r="X128" s="64"/>
      <c r="Y128" s="64"/>
      <c r="Z128" s="64"/>
      <c r="AA128" s="64"/>
      <c r="AB128" s="64"/>
      <c r="AM128" s="3"/>
    </row>
    <row r="129" spans="2:39" ht="24" thickBot="1" x14ac:dyDescent="0.4">
      <c r="B129" s="53"/>
      <c r="C129" s="504" t="s">
        <v>534</v>
      </c>
      <c r="D129" s="504"/>
      <c r="E129" s="504"/>
      <c r="G129" s="505" t="s">
        <v>535</v>
      </c>
      <c r="H129" s="506"/>
      <c r="I129" s="54"/>
      <c r="T129" s="3"/>
      <c r="U129" s="50"/>
      <c r="V129" s="492" t="s">
        <v>544</v>
      </c>
      <c r="W129" s="492"/>
      <c r="X129" s="492"/>
      <c r="Y129" s="51"/>
      <c r="Z129" s="51"/>
      <c r="AA129" s="51"/>
      <c r="AB129" s="52"/>
      <c r="AM129" s="3"/>
    </row>
    <row r="130" spans="2:39" ht="26.25" x14ac:dyDescent="0.4">
      <c r="B130" s="53"/>
      <c r="C130" s="507" t="s">
        <v>515</v>
      </c>
      <c r="D130" s="507"/>
      <c r="E130" s="507"/>
      <c r="G130" s="508" t="s">
        <v>95</v>
      </c>
      <c r="H130" s="509"/>
      <c r="I130" s="54"/>
      <c r="T130" s="3"/>
      <c r="U130" s="53"/>
      <c r="V130" s="493"/>
      <c r="W130" s="493"/>
      <c r="X130" s="493"/>
      <c r="Z130" s="269"/>
      <c r="AA130" s="270"/>
      <c r="AB130" s="62"/>
      <c r="AM130" s="3"/>
    </row>
    <row r="131" spans="2:39" ht="23.25" x14ac:dyDescent="0.35">
      <c r="B131" s="53"/>
      <c r="C131" s="433"/>
      <c r="D131" s="433"/>
      <c r="E131" s="433"/>
      <c r="G131" s="505" t="s">
        <v>536</v>
      </c>
      <c r="H131" s="506"/>
      <c r="I131" s="54"/>
      <c r="T131" s="3"/>
      <c r="U131" s="53"/>
      <c r="V131" s="494" t="s">
        <v>546</v>
      </c>
      <c r="W131" s="494"/>
      <c r="X131" s="494"/>
      <c r="Y131" s="316"/>
      <c r="Z131" s="482" t="s">
        <v>545</v>
      </c>
      <c r="AA131" s="483"/>
      <c r="AB131" s="54"/>
      <c r="AM131" s="3"/>
    </row>
    <row r="132" spans="2:39" ht="27" thickBot="1" x14ac:dyDescent="0.45">
      <c r="B132" s="53"/>
      <c r="C132" s="435"/>
      <c r="D132" s="435"/>
      <c r="E132" s="435"/>
      <c r="G132" s="311"/>
      <c r="H132" s="312"/>
      <c r="I132" s="54"/>
      <c r="T132" s="3"/>
      <c r="U132" s="53"/>
      <c r="V132" s="478" t="s">
        <v>547</v>
      </c>
      <c r="W132" s="478"/>
      <c r="X132" s="478"/>
      <c r="Z132" s="479" t="s">
        <v>190</v>
      </c>
      <c r="AA132" s="480"/>
      <c r="AB132" s="54"/>
      <c r="AM132" s="3"/>
    </row>
    <row r="133" spans="2:39" ht="28.5" x14ac:dyDescent="0.45">
      <c r="B133" s="53"/>
      <c r="C133" s="57"/>
      <c r="I133" s="54"/>
      <c r="T133" s="3"/>
      <c r="U133" s="53"/>
      <c r="V133" s="481"/>
      <c r="W133" s="481"/>
      <c r="X133" s="481"/>
      <c r="Z133" s="482" t="s">
        <v>192</v>
      </c>
      <c r="AA133" s="483"/>
      <c r="AB133" s="54"/>
      <c r="AM133" s="3"/>
    </row>
    <row r="134" spans="2:39" ht="15.75" thickBot="1" x14ac:dyDescent="0.3">
      <c r="B134" s="53"/>
      <c r="I134" s="54"/>
      <c r="T134" s="3"/>
      <c r="U134" s="53"/>
      <c r="Z134" s="271"/>
      <c r="AA134" s="272"/>
      <c r="AB134" s="54"/>
      <c r="AM134" s="3"/>
    </row>
    <row r="135" spans="2:39" x14ac:dyDescent="0.25">
      <c r="B135" s="53"/>
      <c r="C135" s="57" t="s">
        <v>96</v>
      </c>
      <c r="D135" s="57" t="s">
        <v>644</v>
      </c>
      <c r="E135" s="57"/>
      <c r="F135" s="57"/>
      <c r="G135" s="57" t="s">
        <v>768</v>
      </c>
      <c r="H135" s="57"/>
      <c r="I135" s="54"/>
      <c r="T135" s="3"/>
      <c r="U135" s="53"/>
      <c r="V135" s="57" t="s">
        <v>96</v>
      </c>
      <c r="W135" s="57" t="s">
        <v>644</v>
      </c>
      <c r="X135" s="57"/>
      <c r="Y135" s="57"/>
      <c r="Z135" s="57" t="s">
        <v>828</v>
      </c>
      <c r="AA135" s="57"/>
      <c r="AB135" s="54"/>
      <c r="AM135" s="3"/>
    </row>
    <row r="136" spans="2:39" x14ac:dyDescent="0.25">
      <c r="B136" s="53"/>
      <c r="C136" s="57" t="s">
        <v>98</v>
      </c>
      <c r="D136" s="57">
        <v>20498337445</v>
      </c>
      <c r="E136" s="57"/>
      <c r="F136" s="57"/>
      <c r="G136" s="57" t="s">
        <v>184</v>
      </c>
      <c r="H136" s="57"/>
      <c r="I136" s="54"/>
      <c r="T136" s="3"/>
      <c r="U136" s="53"/>
      <c r="V136" s="57" t="s">
        <v>98</v>
      </c>
      <c r="W136" s="57">
        <v>20498337445</v>
      </c>
      <c r="X136" s="57"/>
      <c r="Y136" s="57"/>
      <c r="Z136" s="57" t="s">
        <v>184</v>
      </c>
      <c r="AA136" s="57"/>
      <c r="AB136" s="54"/>
      <c r="AM136" s="3"/>
    </row>
    <row r="137" spans="2:39" x14ac:dyDescent="0.25">
      <c r="B137" s="53"/>
      <c r="C137" s="57" t="s">
        <v>639</v>
      </c>
      <c r="D137" s="57"/>
      <c r="E137" s="57"/>
      <c r="F137" s="57"/>
      <c r="G137" s="57"/>
      <c r="H137" s="57"/>
      <c r="I137" s="54"/>
      <c r="T137" s="3"/>
      <c r="U137" s="53"/>
      <c r="V137" s="57" t="s">
        <v>639</v>
      </c>
      <c r="W137" s="57"/>
      <c r="X137" s="57"/>
      <c r="Y137" s="57"/>
      <c r="Z137" s="57"/>
      <c r="AA137" s="57"/>
      <c r="AB137" s="54"/>
      <c r="AM137" s="3"/>
    </row>
    <row r="138" spans="2:39" ht="15.75" thickBot="1" x14ac:dyDescent="0.3">
      <c r="B138" s="53"/>
      <c r="C138" s="57" t="s">
        <v>101</v>
      </c>
      <c r="I138" s="54"/>
      <c r="T138" s="3"/>
      <c r="U138" s="53"/>
      <c r="V138" s="57" t="s">
        <v>101</v>
      </c>
      <c r="AB138" s="54"/>
      <c r="AM138" s="3"/>
    </row>
    <row r="139" spans="2:39" ht="15.75" thickBot="1" x14ac:dyDescent="0.3">
      <c r="B139" s="53"/>
      <c r="C139" s="4" t="s">
        <v>102</v>
      </c>
      <c r="D139" s="6" t="s">
        <v>103</v>
      </c>
      <c r="E139" s="58"/>
      <c r="F139" s="59"/>
      <c r="G139" s="4" t="s">
        <v>100</v>
      </c>
      <c r="H139" s="4" t="s">
        <v>104</v>
      </c>
      <c r="I139" s="54"/>
      <c r="T139" s="3"/>
      <c r="U139" s="53"/>
      <c r="V139" s="4" t="s">
        <v>102</v>
      </c>
      <c r="W139" s="6" t="s">
        <v>103</v>
      </c>
      <c r="X139" s="58"/>
      <c r="Y139" s="59"/>
      <c r="Z139" s="4" t="s">
        <v>100</v>
      </c>
      <c r="AA139" s="4" t="s">
        <v>104</v>
      </c>
      <c r="AB139" s="54"/>
      <c r="AM139" s="3"/>
    </row>
    <row r="140" spans="2:39" x14ac:dyDescent="0.25">
      <c r="B140" s="53"/>
      <c r="C140" s="60">
        <v>2</v>
      </c>
      <c r="D140" s="518" t="s">
        <v>538</v>
      </c>
      <c r="E140" s="519"/>
      <c r="F140" s="520"/>
      <c r="G140" s="61">
        <v>25.53</v>
      </c>
      <c r="H140" s="303">
        <f>+G140*C140</f>
        <v>51.06</v>
      </c>
      <c r="I140" s="54"/>
      <c r="T140" s="3"/>
      <c r="U140" s="53"/>
      <c r="V140" s="60">
        <v>1</v>
      </c>
      <c r="W140" s="53" t="s">
        <v>829</v>
      </c>
      <c r="Y140" s="54"/>
      <c r="Z140" s="61">
        <f>189/1.18</f>
        <v>160.16949152542375</v>
      </c>
      <c r="AA140" s="61">
        <f>V140*Z140</f>
        <v>160.16949152542375</v>
      </c>
      <c r="AB140" s="54"/>
      <c r="AM140" s="3"/>
    </row>
    <row r="141" spans="2:39" x14ac:dyDescent="0.25">
      <c r="B141" s="53"/>
      <c r="C141" s="60">
        <v>4</v>
      </c>
      <c r="D141" s="495" t="s">
        <v>537</v>
      </c>
      <c r="E141" s="496"/>
      <c r="F141" s="497"/>
      <c r="G141" s="61">
        <v>40.200000000000003</v>
      </c>
      <c r="H141" s="303">
        <f>+G141*C141</f>
        <v>160.80000000000001</v>
      </c>
      <c r="I141" s="54"/>
      <c r="T141" s="3"/>
      <c r="U141" s="53"/>
      <c r="V141" s="60"/>
      <c r="W141" s="53"/>
      <c r="Y141" s="54"/>
      <c r="Z141" s="61"/>
      <c r="AA141" s="61"/>
      <c r="AB141" s="54"/>
      <c r="AM141" s="3"/>
    </row>
    <row r="142" spans="2:39" x14ac:dyDescent="0.25">
      <c r="B142" s="53"/>
      <c r="C142" s="62"/>
      <c r="D142" s="73"/>
      <c r="E142" s="74"/>
      <c r="F142" s="75"/>
      <c r="G142" s="61"/>
      <c r="H142" s="303"/>
      <c r="I142" s="54"/>
      <c r="T142" s="3"/>
      <c r="U142" s="53"/>
      <c r="V142" s="62"/>
      <c r="W142" s="53"/>
      <c r="Y142" s="54"/>
      <c r="Z142" s="61"/>
      <c r="AA142" s="61"/>
      <c r="AB142" s="54"/>
      <c r="AM142" s="3"/>
    </row>
    <row r="143" spans="2:39" ht="15.75" thickBot="1" x14ac:dyDescent="0.3">
      <c r="B143" s="53"/>
      <c r="C143" s="63"/>
      <c r="D143" s="258"/>
      <c r="E143" s="259"/>
      <c r="F143" s="260"/>
      <c r="G143" s="65"/>
      <c r="H143" s="303"/>
      <c r="I143" s="54"/>
      <c r="T143" s="3"/>
      <c r="U143" s="53"/>
      <c r="V143" s="63"/>
      <c r="W143" s="55"/>
      <c r="X143" s="64"/>
      <c r="Y143" s="56"/>
      <c r="Z143" s="65"/>
      <c r="AA143" s="61"/>
      <c r="AB143" s="54"/>
      <c r="AM143" s="3"/>
    </row>
    <row r="144" spans="2:39" ht="15.75" thickBot="1" x14ac:dyDescent="0.3">
      <c r="B144" s="53"/>
      <c r="G144" s="66" t="s">
        <v>107</v>
      </c>
      <c r="H144" s="304">
        <f>SUM(H140:H143)</f>
        <v>211.86</v>
      </c>
      <c r="I144" s="54"/>
      <c r="T144" s="3"/>
      <c r="U144" s="53"/>
      <c r="Z144" s="66" t="s">
        <v>107</v>
      </c>
      <c r="AA144" s="5">
        <f>SUM(AA140:AA143)</f>
        <v>160.16949152542375</v>
      </c>
      <c r="AB144" s="54"/>
      <c r="AM144" s="3"/>
    </row>
    <row r="145" spans="2:39" ht="15.75" thickBot="1" x14ac:dyDescent="0.3">
      <c r="B145" s="53"/>
      <c r="G145" s="66" t="s">
        <v>108</v>
      </c>
      <c r="H145" s="304">
        <f>+H144*18%</f>
        <v>38.134799999999998</v>
      </c>
      <c r="I145" s="54"/>
      <c r="T145" s="3"/>
      <c r="U145" s="53"/>
      <c r="Z145" s="66" t="s">
        <v>108</v>
      </c>
      <c r="AA145" s="5">
        <f>+AA144*18%</f>
        <v>28.830508474576273</v>
      </c>
      <c r="AB145" s="54"/>
      <c r="AM145" s="3"/>
    </row>
    <row r="146" spans="2:39" ht="15.75" thickBot="1" x14ac:dyDescent="0.3">
      <c r="B146" s="53"/>
      <c r="G146" s="66" t="s">
        <v>71</v>
      </c>
      <c r="H146" s="305">
        <f>+H144+H145</f>
        <v>249.9948</v>
      </c>
      <c r="I146" s="54"/>
      <c r="T146" s="3"/>
      <c r="U146" s="53"/>
      <c r="Z146" s="66" t="s">
        <v>71</v>
      </c>
      <c r="AA146" s="65">
        <f>+AA144+AA145</f>
        <v>189.00000000000003</v>
      </c>
      <c r="AB146" s="54"/>
      <c r="AM146" s="3"/>
    </row>
    <row r="147" spans="2:39" ht="15.75" thickBot="1" x14ac:dyDescent="0.3">
      <c r="B147" s="53"/>
      <c r="G147" s="2"/>
      <c r="H147" s="2"/>
      <c r="I147" s="54"/>
      <c r="T147" s="3"/>
      <c r="U147" s="53"/>
      <c r="Z147" s="2"/>
      <c r="AA147" s="2"/>
      <c r="AB147" s="54"/>
      <c r="AM147" s="3"/>
    </row>
    <row r="148" spans="2:39" x14ac:dyDescent="0.25">
      <c r="B148" s="53"/>
      <c r="D148" s="484" t="s">
        <v>109</v>
      </c>
      <c r="E148" s="484"/>
      <c r="I148" s="54"/>
      <c r="T148" s="3"/>
      <c r="U148" s="53"/>
      <c r="W148" s="484" t="s">
        <v>109</v>
      </c>
      <c r="X148" s="484"/>
      <c r="AB148" s="54"/>
      <c r="AM148" s="3"/>
    </row>
    <row r="149" spans="2:39" ht="15.75" thickBot="1" x14ac:dyDescent="0.3">
      <c r="B149" s="55"/>
      <c r="C149" s="64"/>
      <c r="D149" s="64"/>
      <c r="E149" s="64"/>
      <c r="F149" s="64"/>
      <c r="G149" s="64"/>
      <c r="H149" s="64"/>
      <c r="I149" s="56"/>
      <c r="T149" s="3"/>
      <c r="U149" s="55"/>
      <c r="V149" s="64"/>
      <c r="W149" s="64"/>
      <c r="X149" s="64"/>
      <c r="Y149" s="64"/>
      <c r="Z149" s="64"/>
      <c r="AA149" s="64"/>
      <c r="AB149" s="56"/>
      <c r="AM149" s="3"/>
    </row>
    <row r="150" spans="2:39" ht="15" customHeight="1" x14ac:dyDescent="0.25">
      <c r="B150" s="53"/>
      <c r="C150" s="493" t="s">
        <v>769</v>
      </c>
      <c r="D150" s="493"/>
      <c r="E150" s="493"/>
      <c r="G150" s="269"/>
      <c r="H150" s="270"/>
      <c r="I150" s="54"/>
    </row>
    <row r="151" spans="2:39" ht="23.25" x14ac:dyDescent="0.35">
      <c r="B151" s="53"/>
      <c r="C151" s="494" t="s">
        <v>540</v>
      </c>
      <c r="D151" s="494"/>
      <c r="E151" s="494"/>
      <c r="G151" s="482" t="s">
        <v>185</v>
      </c>
      <c r="H151" s="483"/>
      <c r="I151" s="54"/>
    </row>
    <row r="152" spans="2:39" ht="26.25" x14ac:dyDescent="0.4">
      <c r="B152" s="53"/>
      <c r="C152" s="478" t="s">
        <v>515</v>
      </c>
      <c r="D152" s="478"/>
      <c r="E152" s="478"/>
      <c r="G152" s="479" t="s">
        <v>95</v>
      </c>
      <c r="H152" s="480"/>
      <c r="I152" s="54"/>
    </row>
    <row r="153" spans="2:39" ht="23.25" x14ac:dyDescent="0.35">
      <c r="B153" s="53"/>
      <c r="C153" s="433"/>
      <c r="D153" s="433"/>
      <c r="E153" s="433"/>
      <c r="G153" s="537" t="s">
        <v>541</v>
      </c>
      <c r="H153" s="483"/>
      <c r="I153" s="54"/>
    </row>
    <row r="154" spans="2:39" ht="19.5" thickBot="1" x14ac:dyDescent="0.35">
      <c r="B154" s="53"/>
      <c r="C154" s="435"/>
      <c r="D154" s="435"/>
      <c r="E154" s="435"/>
      <c r="G154" s="271"/>
      <c r="H154" s="272"/>
      <c r="I154" s="54"/>
    </row>
    <row r="155" spans="2:39" x14ac:dyDescent="0.25">
      <c r="B155" s="53"/>
      <c r="C155" s="57"/>
      <c r="I155" s="54"/>
    </row>
    <row r="156" spans="2:39" x14ac:dyDescent="0.25">
      <c r="B156" s="53"/>
      <c r="I156" s="54"/>
    </row>
    <row r="157" spans="2:39" x14ac:dyDescent="0.25">
      <c r="B157" s="53"/>
      <c r="C157" s="57" t="s">
        <v>96</v>
      </c>
      <c r="D157" s="57" t="s">
        <v>644</v>
      </c>
      <c r="E157" s="57"/>
      <c r="F157" s="57"/>
      <c r="G157" s="57" t="s">
        <v>770</v>
      </c>
      <c r="H157" s="57"/>
      <c r="I157" s="54"/>
    </row>
    <row r="158" spans="2:39" x14ac:dyDescent="0.25">
      <c r="B158" s="53"/>
      <c r="C158" s="57" t="s">
        <v>98</v>
      </c>
      <c r="D158" s="57">
        <v>20498337445</v>
      </c>
      <c r="E158" s="57"/>
      <c r="F158" s="57"/>
      <c r="G158" s="57" t="s">
        <v>184</v>
      </c>
      <c r="H158" s="57"/>
      <c r="I158" s="54"/>
    </row>
    <row r="159" spans="2:39" x14ac:dyDescent="0.25">
      <c r="B159" s="53"/>
      <c r="C159" s="57" t="s">
        <v>639</v>
      </c>
      <c r="D159" s="57"/>
      <c r="E159" s="57"/>
      <c r="F159" s="57"/>
      <c r="G159" s="57"/>
      <c r="H159" s="57"/>
      <c r="I159" s="54"/>
    </row>
    <row r="160" spans="2:39" ht="15.75" thickBot="1" x14ac:dyDescent="0.3">
      <c r="B160" s="53"/>
      <c r="C160" s="57" t="s">
        <v>101</v>
      </c>
      <c r="I160" s="54"/>
    </row>
    <row r="161" spans="2:9" ht="15.75" thickBot="1" x14ac:dyDescent="0.3">
      <c r="B161" s="53"/>
      <c r="C161" s="4" t="s">
        <v>102</v>
      </c>
      <c r="D161" s="6" t="s">
        <v>103</v>
      </c>
      <c r="E161" s="58"/>
      <c r="F161" s="59"/>
      <c r="G161" s="4" t="s">
        <v>100</v>
      </c>
      <c r="H161" s="4" t="s">
        <v>104</v>
      </c>
      <c r="I161" s="54"/>
    </row>
    <row r="162" spans="2:9" ht="15" customHeight="1" x14ac:dyDescent="0.25">
      <c r="B162" s="53"/>
      <c r="C162" s="60">
        <v>60</v>
      </c>
      <c r="D162" s="518" t="s">
        <v>542</v>
      </c>
      <c r="E162" s="519"/>
      <c r="F162" s="520"/>
      <c r="G162" s="314">
        <v>8.9830508469999995</v>
      </c>
      <c r="H162" s="303">
        <f>+G162*C162</f>
        <v>538.98305082000002</v>
      </c>
      <c r="I162" s="54"/>
    </row>
    <row r="163" spans="2:9" ht="15" customHeight="1" x14ac:dyDescent="0.25">
      <c r="B163" s="53"/>
      <c r="C163" s="60">
        <v>40</v>
      </c>
      <c r="D163" s="495" t="s">
        <v>543</v>
      </c>
      <c r="E163" s="496"/>
      <c r="F163" s="497"/>
      <c r="G163" s="314">
        <v>8.9830508469999995</v>
      </c>
      <c r="H163" s="303">
        <f>+G163*C163</f>
        <v>359.32203387999999</v>
      </c>
      <c r="I163" s="54"/>
    </row>
    <row r="164" spans="2:9" x14ac:dyDescent="0.25">
      <c r="B164" s="53"/>
      <c r="C164" s="62"/>
      <c r="D164" s="73"/>
      <c r="E164" s="74"/>
      <c r="F164" s="75"/>
      <c r="G164" s="61"/>
      <c r="H164" s="303"/>
      <c r="I164" s="54"/>
    </row>
    <row r="165" spans="2:9" ht="15.75" thickBot="1" x14ac:dyDescent="0.3">
      <c r="B165" s="53"/>
      <c r="C165" s="63"/>
      <c r="D165" s="258"/>
      <c r="E165" s="259"/>
      <c r="F165" s="260"/>
      <c r="G165" s="65"/>
      <c r="H165" s="303"/>
      <c r="I165" s="54"/>
    </row>
    <row r="166" spans="2:9" ht="15.75" thickBot="1" x14ac:dyDescent="0.3">
      <c r="B166" s="53"/>
      <c r="G166" s="66" t="s">
        <v>107</v>
      </c>
      <c r="H166" s="304">
        <f>SUM(H162:H165)</f>
        <v>898.30508469999995</v>
      </c>
      <c r="I166" s="54"/>
    </row>
    <row r="167" spans="2:9" ht="15.75" thickBot="1" x14ac:dyDescent="0.3">
      <c r="B167" s="53"/>
      <c r="G167" s="66" t="s">
        <v>108</v>
      </c>
      <c r="H167" s="304">
        <f>+H166*18%</f>
        <v>161.69491524599999</v>
      </c>
      <c r="I167" s="54"/>
    </row>
    <row r="168" spans="2:9" ht="15.75" thickBot="1" x14ac:dyDescent="0.3">
      <c r="B168" s="53"/>
      <c r="G168" s="66" t="s">
        <v>71</v>
      </c>
      <c r="H168" s="305">
        <f>+H166+H167</f>
        <v>1059.9999999459999</v>
      </c>
      <c r="I168" s="54"/>
    </row>
    <row r="169" spans="2:9" ht="15.75" thickBot="1" x14ac:dyDescent="0.3">
      <c r="B169" s="53"/>
      <c r="G169" s="2"/>
      <c r="H169" s="2"/>
      <c r="I169" s="54"/>
    </row>
    <row r="170" spans="2:9" x14ac:dyDescent="0.25">
      <c r="B170" s="53"/>
      <c r="D170" s="484" t="s">
        <v>109</v>
      </c>
      <c r="E170" s="484"/>
      <c r="I170" s="54"/>
    </row>
    <row r="171" spans="2:9" ht="15.75" thickBot="1" x14ac:dyDescent="0.3">
      <c r="B171" s="55"/>
      <c r="C171" s="64"/>
      <c r="D171" s="64"/>
      <c r="E171" s="64"/>
      <c r="F171" s="64"/>
      <c r="G171" s="64"/>
      <c r="H171" s="64"/>
      <c r="I171" s="56"/>
    </row>
    <row r="173" spans="2:9" ht="15.75" thickBot="1" x14ac:dyDescent="0.3">
      <c r="B173" s="64"/>
      <c r="C173" s="64"/>
      <c r="D173" s="64"/>
      <c r="E173" s="64"/>
      <c r="F173" s="64"/>
      <c r="G173" s="64"/>
      <c r="H173" s="64"/>
      <c r="I173" s="64"/>
    </row>
    <row r="174" spans="2:9" ht="15.75" thickBot="1" x14ac:dyDescent="0.3">
      <c r="B174" s="50"/>
      <c r="C174" s="492" t="s">
        <v>544</v>
      </c>
      <c r="D174" s="492"/>
      <c r="E174" s="492"/>
      <c r="F174" s="51"/>
      <c r="G174" s="51"/>
      <c r="H174" s="51"/>
      <c r="I174" s="52"/>
    </row>
    <row r="175" spans="2:9" x14ac:dyDescent="0.25">
      <c r="B175" s="53"/>
      <c r="C175" s="493"/>
      <c r="D175" s="493"/>
      <c r="E175" s="493"/>
      <c r="G175" s="269"/>
      <c r="H175" s="270"/>
      <c r="I175" s="62"/>
    </row>
    <row r="176" spans="2:9" ht="23.25" x14ac:dyDescent="0.35">
      <c r="B176" s="53"/>
      <c r="C176" s="494" t="s">
        <v>546</v>
      </c>
      <c r="D176" s="494"/>
      <c r="E176" s="494"/>
      <c r="F176" s="316"/>
      <c r="G176" s="482" t="s">
        <v>545</v>
      </c>
      <c r="H176" s="483"/>
      <c r="I176" s="54"/>
    </row>
    <row r="177" spans="2:30" ht="26.25" x14ac:dyDescent="0.4">
      <c r="B177" s="53"/>
      <c r="C177" s="478" t="s">
        <v>547</v>
      </c>
      <c r="D177" s="478"/>
      <c r="E177" s="478"/>
      <c r="G177" s="479" t="s">
        <v>190</v>
      </c>
      <c r="H177" s="480"/>
      <c r="I177" s="54"/>
    </row>
    <row r="178" spans="2:30" ht="28.5" x14ac:dyDescent="0.45">
      <c r="B178" s="53"/>
      <c r="C178" s="481"/>
      <c r="D178" s="481"/>
      <c r="E178" s="481"/>
      <c r="G178" s="482" t="s">
        <v>191</v>
      </c>
      <c r="H178" s="483"/>
      <c r="I178" s="54"/>
    </row>
    <row r="179" spans="2:30" ht="15" customHeight="1" thickBot="1" x14ac:dyDescent="0.6">
      <c r="B179" s="53"/>
      <c r="G179" s="271"/>
      <c r="H179" s="272"/>
      <c r="I179" s="54"/>
      <c r="J179" s="315"/>
      <c r="K179" s="315"/>
      <c r="AC179" s="315"/>
      <c r="AD179" s="315"/>
    </row>
    <row r="180" spans="2:30" x14ac:dyDescent="0.25">
      <c r="B180" s="53"/>
      <c r="C180" s="57" t="s">
        <v>96</v>
      </c>
      <c r="D180" s="57" t="s">
        <v>644</v>
      </c>
      <c r="E180" s="57"/>
      <c r="F180" s="57"/>
      <c r="G180" s="57" t="s">
        <v>772</v>
      </c>
      <c r="H180" s="57"/>
      <c r="I180" s="54"/>
    </row>
    <row r="181" spans="2:30" x14ac:dyDescent="0.25">
      <c r="B181" s="53"/>
      <c r="C181" s="57" t="s">
        <v>98</v>
      </c>
      <c r="D181" s="57">
        <v>20498337445</v>
      </c>
      <c r="E181" s="57"/>
      <c r="F181" s="57"/>
      <c r="G181" s="57" t="s">
        <v>184</v>
      </c>
      <c r="H181" s="57"/>
      <c r="I181" s="54"/>
    </row>
    <row r="182" spans="2:30" x14ac:dyDescent="0.25">
      <c r="B182" s="53"/>
      <c r="C182" s="57" t="s">
        <v>639</v>
      </c>
      <c r="D182" s="57"/>
      <c r="E182" s="57"/>
      <c r="F182" s="57"/>
      <c r="G182" s="57"/>
      <c r="H182" s="57"/>
      <c r="I182" s="54"/>
    </row>
    <row r="183" spans="2:30" ht="15.75" thickBot="1" x14ac:dyDescent="0.3">
      <c r="B183" s="53"/>
      <c r="C183" s="57" t="s">
        <v>101</v>
      </c>
      <c r="I183" s="54"/>
    </row>
    <row r="184" spans="2:30" ht="15.75" thickBot="1" x14ac:dyDescent="0.3">
      <c r="B184" s="53"/>
      <c r="C184" s="4" t="s">
        <v>102</v>
      </c>
      <c r="D184" s="6" t="s">
        <v>103</v>
      </c>
      <c r="E184" s="58"/>
      <c r="F184" s="59"/>
      <c r="G184" s="4" t="s">
        <v>100</v>
      </c>
      <c r="H184" s="4" t="s">
        <v>104</v>
      </c>
      <c r="I184" s="54"/>
    </row>
    <row r="185" spans="2:30" x14ac:dyDescent="0.25">
      <c r="B185" s="53"/>
      <c r="C185" s="60">
        <v>1</v>
      </c>
      <c r="D185" s="53" t="s">
        <v>771</v>
      </c>
      <c r="F185" s="54"/>
      <c r="G185" s="61">
        <v>300</v>
      </c>
      <c r="H185" s="61">
        <v>300</v>
      </c>
      <c r="I185" s="54"/>
    </row>
    <row r="186" spans="2:30" x14ac:dyDescent="0.25">
      <c r="B186" s="53"/>
      <c r="C186" s="60"/>
      <c r="D186" s="53"/>
      <c r="F186" s="54"/>
      <c r="G186" s="61"/>
      <c r="H186" s="61"/>
      <c r="I186" s="54"/>
    </row>
    <row r="187" spans="2:30" x14ac:dyDescent="0.25">
      <c r="B187" s="53"/>
      <c r="C187" s="62"/>
      <c r="D187" s="53"/>
      <c r="F187" s="54"/>
      <c r="G187" s="61"/>
      <c r="H187" s="61"/>
      <c r="I187" s="54"/>
    </row>
    <row r="188" spans="2:30" ht="15.75" thickBot="1" x14ac:dyDescent="0.3">
      <c r="B188" s="53"/>
      <c r="C188" s="63"/>
      <c r="D188" s="55"/>
      <c r="E188" s="64"/>
      <c r="F188" s="56"/>
      <c r="G188" s="65"/>
      <c r="H188" s="61"/>
      <c r="I188" s="54"/>
    </row>
    <row r="189" spans="2:30" ht="15.75" thickBot="1" x14ac:dyDescent="0.3">
      <c r="B189" s="53"/>
      <c r="G189" s="66" t="s">
        <v>107</v>
      </c>
      <c r="H189" s="5">
        <f>SUM(H185:H188)</f>
        <v>300</v>
      </c>
      <c r="I189" s="54"/>
    </row>
    <row r="190" spans="2:30" ht="15.75" thickBot="1" x14ac:dyDescent="0.3">
      <c r="B190" s="53"/>
      <c r="G190" s="66" t="s">
        <v>108</v>
      </c>
      <c r="H190" s="5">
        <f>+H189*18%</f>
        <v>54</v>
      </c>
      <c r="I190" s="54"/>
    </row>
    <row r="191" spans="2:30" ht="15.75" thickBot="1" x14ac:dyDescent="0.3">
      <c r="B191" s="53"/>
      <c r="G191" s="66" t="s">
        <v>71</v>
      </c>
      <c r="H191" s="65">
        <f>+H189+H190</f>
        <v>354</v>
      </c>
      <c r="I191" s="54"/>
    </row>
    <row r="192" spans="2:30" ht="15.75" thickBot="1" x14ac:dyDescent="0.3">
      <c r="B192" s="53"/>
      <c r="G192" s="2"/>
      <c r="H192" s="2"/>
      <c r="I192" s="54"/>
    </row>
    <row r="193" spans="2:9" x14ac:dyDescent="0.25">
      <c r="B193" s="53"/>
      <c r="D193" s="484" t="s">
        <v>109</v>
      </c>
      <c r="E193" s="484"/>
      <c r="I193" s="54"/>
    </row>
    <row r="194" spans="2:9" ht="15.75" thickBot="1" x14ac:dyDescent="0.3">
      <c r="B194" s="55"/>
      <c r="C194" s="64"/>
      <c r="D194" s="64"/>
      <c r="E194" s="64"/>
      <c r="F194" s="64"/>
      <c r="G194" s="64"/>
      <c r="H194" s="64"/>
      <c r="I194" s="56"/>
    </row>
  </sheetData>
  <mergeCells count="173">
    <mergeCell ref="AJ11:AK11"/>
    <mergeCell ref="AJ12:AK12"/>
    <mergeCell ref="W28:X28"/>
    <mergeCell ref="AG29:AH29"/>
    <mergeCell ref="V33:X34"/>
    <mergeCell ref="V35:X35"/>
    <mergeCell ref="Z35:AA35"/>
    <mergeCell ref="V36:X36"/>
    <mergeCell ref="AF35:AH35"/>
    <mergeCell ref="AF59:AH59"/>
    <mergeCell ref="C57:E58"/>
    <mergeCell ref="D47:F47"/>
    <mergeCell ref="C35:E35"/>
    <mergeCell ref="C36:E36"/>
    <mergeCell ref="D46:F46"/>
    <mergeCell ref="N29:O29"/>
    <mergeCell ref="Q9:R9"/>
    <mergeCell ref="V10:X10"/>
    <mergeCell ref="Z10:AA10"/>
    <mergeCell ref="AF10:AH10"/>
    <mergeCell ref="V11:X11"/>
    <mergeCell ref="Z11:AA11"/>
    <mergeCell ref="Q11:R11"/>
    <mergeCell ref="G36:H36"/>
    <mergeCell ref="C38:E38"/>
    <mergeCell ref="C33:E34"/>
    <mergeCell ref="Z36:AA36"/>
    <mergeCell ref="V37:X37"/>
    <mergeCell ref="Z37:AA37"/>
    <mergeCell ref="V38:X38"/>
    <mergeCell ref="W46:Y46"/>
    <mergeCell ref="V57:X58"/>
    <mergeCell ref="V59:X59"/>
    <mergeCell ref="Q12:R12"/>
    <mergeCell ref="G9:H9"/>
    <mergeCell ref="M10:O10"/>
    <mergeCell ref="M9:O9"/>
    <mergeCell ref="D140:F140"/>
    <mergeCell ref="D141:F141"/>
    <mergeCell ref="C130:E130"/>
    <mergeCell ref="C60:E60"/>
    <mergeCell ref="G10:H10"/>
    <mergeCell ref="C11:E11"/>
    <mergeCell ref="G11:H11"/>
    <mergeCell ref="C131:E131"/>
    <mergeCell ref="G131:H131"/>
    <mergeCell ref="C37:E37"/>
    <mergeCell ref="G37:H37"/>
    <mergeCell ref="D54:E54"/>
    <mergeCell ref="C10:E10"/>
    <mergeCell ref="G60:H60"/>
    <mergeCell ref="C61:E61"/>
    <mergeCell ref="G61:H61"/>
    <mergeCell ref="C62:E62"/>
    <mergeCell ref="D28:E28"/>
    <mergeCell ref="G35:H35"/>
    <mergeCell ref="C178:E178"/>
    <mergeCell ref="G178:H178"/>
    <mergeCell ref="D193:E193"/>
    <mergeCell ref="G120:G121"/>
    <mergeCell ref="H120:H121"/>
    <mergeCell ref="C83:E83"/>
    <mergeCell ref="G83:H83"/>
    <mergeCell ref="G84:H84"/>
    <mergeCell ref="C85:E85"/>
    <mergeCell ref="G85:H85"/>
    <mergeCell ref="D101:E101"/>
    <mergeCell ref="G106:H106"/>
    <mergeCell ref="G107:H107"/>
    <mergeCell ref="C108:E108"/>
    <mergeCell ref="G108:H108"/>
    <mergeCell ref="D124:E124"/>
    <mergeCell ref="G97:G98"/>
    <mergeCell ref="H97:H98"/>
    <mergeCell ref="C177:E177"/>
    <mergeCell ref="G176:H176"/>
    <mergeCell ref="G177:H177"/>
    <mergeCell ref="C154:E154"/>
    <mergeCell ref="D162:F162"/>
    <mergeCell ref="G130:H130"/>
    <mergeCell ref="C127:E128"/>
    <mergeCell ref="C129:E129"/>
    <mergeCell ref="C59:E59"/>
    <mergeCell ref="G59:H59"/>
    <mergeCell ref="G129:H129"/>
    <mergeCell ref="D78:E78"/>
    <mergeCell ref="C81:E82"/>
    <mergeCell ref="C84:E84"/>
    <mergeCell ref="C104:E105"/>
    <mergeCell ref="C106:E106"/>
    <mergeCell ref="C107:E107"/>
    <mergeCell ref="C132:E132"/>
    <mergeCell ref="D163:F163"/>
    <mergeCell ref="D170:E170"/>
    <mergeCell ref="C174:E175"/>
    <mergeCell ref="C176:E176"/>
    <mergeCell ref="C150:E150"/>
    <mergeCell ref="C151:E151"/>
    <mergeCell ref="G151:H151"/>
    <mergeCell ref="C152:E152"/>
    <mergeCell ref="G152:H152"/>
    <mergeCell ref="C153:E153"/>
    <mergeCell ref="G153:H153"/>
    <mergeCell ref="D148:E148"/>
    <mergeCell ref="B2:S3"/>
    <mergeCell ref="U2:AL3"/>
    <mergeCell ref="U5:AB5"/>
    <mergeCell ref="AE5:AL5"/>
    <mergeCell ref="AF7:AH7"/>
    <mergeCell ref="V8:X9"/>
    <mergeCell ref="AF8:AH8"/>
    <mergeCell ref="Z9:AA9"/>
    <mergeCell ref="AJ9:AK9"/>
    <mergeCell ref="C8:E9"/>
    <mergeCell ref="AF9:AH9"/>
    <mergeCell ref="M7:O7"/>
    <mergeCell ref="B5:I5"/>
    <mergeCell ref="L5:S5"/>
    <mergeCell ref="M8:O8"/>
    <mergeCell ref="Z59:AA59"/>
    <mergeCell ref="V60:X60"/>
    <mergeCell ref="Z60:AA60"/>
    <mergeCell ref="V61:X61"/>
    <mergeCell ref="Z61:AA61"/>
    <mergeCell ref="W47:Y47"/>
    <mergeCell ref="W54:X54"/>
    <mergeCell ref="Z73:Z74"/>
    <mergeCell ref="AA73:AA74"/>
    <mergeCell ref="W77:X77"/>
    <mergeCell ref="V80:X81"/>
    <mergeCell ref="V82:X82"/>
    <mergeCell ref="Z82:AA82"/>
    <mergeCell ref="V83:X83"/>
    <mergeCell ref="Z83:AA83"/>
    <mergeCell ref="V84:X84"/>
    <mergeCell ref="Z84:AA84"/>
    <mergeCell ref="W116:Y116"/>
    <mergeCell ref="W117:Y117"/>
    <mergeCell ref="W124:X124"/>
    <mergeCell ref="Z96:Z97"/>
    <mergeCell ref="AA96:AA97"/>
    <mergeCell ref="W100:X100"/>
    <mergeCell ref="V103:X104"/>
    <mergeCell ref="V105:X105"/>
    <mergeCell ref="Z105:AA105"/>
    <mergeCell ref="V106:X106"/>
    <mergeCell ref="Z106:AA106"/>
    <mergeCell ref="V107:X107"/>
    <mergeCell ref="Z107:AA107"/>
    <mergeCell ref="V132:X132"/>
    <mergeCell ref="Z132:AA132"/>
    <mergeCell ref="V133:X133"/>
    <mergeCell ref="Z133:AA133"/>
    <mergeCell ref="W148:X148"/>
    <mergeCell ref="W26:X26"/>
    <mergeCell ref="AF33:AH33"/>
    <mergeCell ref="AF34:AH34"/>
    <mergeCell ref="AJ35:AK35"/>
    <mergeCell ref="AF36:AH36"/>
    <mergeCell ref="AJ37:AK37"/>
    <mergeCell ref="AJ38:AK38"/>
    <mergeCell ref="AG54:AH54"/>
    <mergeCell ref="AF57:AH57"/>
    <mergeCell ref="AF58:AH58"/>
    <mergeCell ref="AJ59:AK59"/>
    <mergeCell ref="AF60:AH60"/>
    <mergeCell ref="AJ61:AK61"/>
    <mergeCell ref="AJ62:AK62"/>
    <mergeCell ref="AG78:AH78"/>
    <mergeCell ref="V129:X130"/>
    <mergeCell ref="V131:X131"/>
    <mergeCell ref="Z131:AA131"/>
    <mergeCell ref="V108:X10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26"/>
  <sheetViews>
    <sheetView topLeftCell="Q102" workbookViewId="0">
      <selection activeCell="AD117" sqref="AD117"/>
    </sheetView>
  </sheetViews>
  <sheetFormatPr baseColWidth="10" defaultRowHeight="15" x14ac:dyDescent="0.25"/>
  <cols>
    <col min="1" max="1" width="3.28515625" customWidth="1"/>
    <col min="3" max="5" width="13" customWidth="1"/>
    <col min="8" max="8" width="14" customWidth="1"/>
    <col min="9" max="9" width="16.85546875" customWidth="1"/>
    <col min="12" max="14" width="13" customWidth="1"/>
    <col min="17" max="17" width="14" customWidth="1"/>
    <col min="18" max="18" width="16.85546875" customWidth="1"/>
    <col min="21" max="23" width="13" customWidth="1"/>
    <col min="26" max="26" width="14" customWidth="1"/>
    <col min="27" max="27" width="16.85546875" customWidth="1"/>
  </cols>
  <sheetData>
    <row r="1" spans="2:36" ht="15.75" thickBot="1" x14ac:dyDescent="0.3"/>
    <row r="2" spans="2:36" ht="23.25" x14ac:dyDescent="0.35">
      <c r="B2" s="372" t="s">
        <v>572</v>
      </c>
      <c r="C2" s="51"/>
      <c r="D2" s="51"/>
      <c r="E2" s="51"/>
      <c r="F2" s="51"/>
      <c r="G2" s="51"/>
      <c r="H2" s="51"/>
      <c r="I2" s="52"/>
      <c r="K2" s="372" t="s">
        <v>572</v>
      </c>
      <c r="L2" s="51"/>
      <c r="M2" s="51"/>
      <c r="N2" s="51"/>
      <c r="O2" s="51"/>
      <c r="P2" s="51"/>
      <c r="Q2" s="51"/>
      <c r="R2" s="52"/>
      <c r="T2" s="372" t="s">
        <v>572</v>
      </c>
      <c r="U2" s="51"/>
      <c r="V2" s="51"/>
      <c r="W2" s="51"/>
      <c r="X2" s="51"/>
      <c r="Y2" s="51"/>
      <c r="Z2" s="51"/>
      <c r="AA2" s="52"/>
      <c r="AC2" s="372" t="s">
        <v>572</v>
      </c>
      <c r="AD2" s="51"/>
      <c r="AE2" s="51"/>
      <c r="AF2" s="51"/>
      <c r="AG2" s="51"/>
      <c r="AH2" s="51"/>
      <c r="AI2" s="51"/>
      <c r="AJ2" s="52"/>
    </row>
    <row r="3" spans="2:36" x14ac:dyDescent="0.25">
      <c r="B3" s="53"/>
      <c r="C3" s="373" t="s">
        <v>76</v>
      </c>
      <c r="I3" s="54"/>
      <c r="K3" s="53"/>
      <c r="L3" s="373" t="s">
        <v>76</v>
      </c>
      <c r="R3" s="54"/>
      <c r="T3" s="53"/>
      <c r="U3" s="373" t="s">
        <v>76</v>
      </c>
      <c r="AA3" s="54"/>
      <c r="AC3" s="53"/>
      <c r="AD3" s="373" t="s">
        <v>76</v>
      </c>
      <c r="AJ3" s="54"/>
    </row>
    <row r="4" spans="2:36" ht="18" x14ac:dyDescent="0.25">
      <c r="B4" s="53"/>
      <c r="D4" s="374"/>
      <c r="I4" s="54"/>
      <c r="K4" s="53"/>
      <c r="M4" s="374"/>
      <c r="R4" s="54"/>
      <c r="T4" s="53"/>
      <c r="V4" s="374"/>
      <c r="AA4" s="54"/>
      <c r="AC4" s="53"/>
      <c r="AE4" s="374"/>
      <c r="AJ4" s="54"/>
    </row>
    <row r="5" spans="2:36" ht="19.5" thickBot="1" x14ac:dyDescent="0.35">
      <c r="B5" s="559" t="s">
        <v>661</v>
      </c>
      <c r="C5" s="560"/>
      <c r="D5" s="560"/>
      <c r="E5" s="560"/>
      <c r="F5" s="560"/>
      <c r="G5" s="560"/>
      <c r="H5" s="560"/>
      <c r="I5" s="561"/>
      <c r="K5" s="559" t="s">
        <v>661</v>
      </c>
      <c r="L5" s="560"/>
      <c r="M5" s="560"/>
      <c r="N5" s="560"/>
      <c r="O5" s="560"/>
      <c r="P5" s="560"/>
      <c r="Q5" s="560"/>
      <c r="R5" s="561"/>
      <c r="T5" s="559" t="s">
        <v>661</v>
      </c>
      <c r="U5" s="560"/>
      <c r="V5" s="560"/>
      <c r="W5" s="560"/>
      <c r="X5" s="560"/>
      <c r="Y5" s="560"/>
      <c r="Z5" s="560"/>
      <c r="AA5" s="561"/>
      <c r="AC5" s="559" t="s">
        <v>661</v>
      </c>
      <c r="AD5" s="560"/>
      <c r="AE5" s="560"/>
      <c r="AF5" s="560"/>
      <c r="AG5" s="560"/>
      <c r="AH5" s="560"/>
      <c r="AI5" s="560"/>
      <c r="AJ5" s="561"/>
    </row>
    <row r="6" spans="2:36" ht="15.75" thickBot="1" x14ac:dyDescent="0.3">
      <c r="B6" s="53"/>
      <c r="G6" s="373"/>
      <c r="H6" s="375" t="s">
        <v>647</v>
      </c>
      <c r="I6" s="389" t="s">
        <v>665</v>
      </c>
      <c r="K6" s="53"/>
      <c r="P6" s="373"/>
      <c r="Q6" s="375" t="s">
        <v>647</v>
      </c>
      <c r="R6" s="389" t="s">
        <v>665</v>
      </c>
      <c r="T6" s="53"/>
      <c r="Y6" s="373"/>
      <c r="Z6" s="375" t="s">
        <v>647</v>
      </c>
      <c r="AA6" s="389" t="s">
        <v>665</v>
      </c>
      <c r="AC6" s="53"/>
      <c r="AH6" s="373"/>
      <c r="AI6" s="375" t="s">
        <v>647</v>
      </c>
      <c r="AJ6" s="389">
        <v>120</v>
      </c>
    </row>
    <row r="7" spans="2:36" ht="15.75" thickBot="1" x14ac:dyDescent="0.3">
      <c r="B7" s="562" t="s">
        <v>662</v>
      </c>
      <c r="C7" s="563"/>
      <c r="D7" s="564"/>
      <c r="G7" s="373" t="s">
        <v>78</v>
      </c>
      <c r="H7" s="376"/>
      <c r="I7" s="54"/>
      <c r="K7" s="562" t="s">
        <v>662</v>
      </c>
      <c r="L7" s="563"/>
      <c r="M7" s="564"/>
      <c r="P7" s="373" t="s">
        <v>78</v>
      </c>
      <c r="Q7" s="376"/>
      <c r="R7" s="54"/>
      <c r="T7" s="562" t="s">
        <v>662</v>
      </c>
      <c r="U7" s="563"/>
      <c r="V7" s="564"/>
      <c r="Y7" s="373" t="s">
        <v>78</v>
      </c>
      <c r="Z7" s="376"/>
      <c r="AA7" s="54"/>
      <c r="AC7" s="562" t="s">
        <v>662</v>
      </c>
      <c r="AD7" s="563"/>
      <c r="AE7" s="564"/>
      <c r="AH7" s="373" t="s">
        <v>78</v>
      </c>
      <c r="AI7" s="376"/>
      <c r="AJ7" s="54"/>
    </row>
    <row r="8" spans="2:36" ht="15.75" customHeight="1" thickBot="1" x14ac:dyDescent="0.3">
      <c r="B8" s="565" t="s">
        <v>648</v>
      </c>
      <c r="C8" s="567" t="s">
        <v>663</v>
      </c>
      <c r="D8" s="567" t="s">
        <v>664</v>
      </c>
      <c r="F8" s="377" t="s">
        <v>649</v>
      </c>
      <c r="G8" s="378" t="s">
        <v>650</v>
      </c>
      <c r="H8" s="379" t="s">
        <v>651</v>
      </c>
      <c r="I8" s="54"/>
      <c r="K8" s="565" t="s">
        <v>648</v>
      </c>
      <c r="L8" s="567" t="s">
        <v>671</v>
      </c>
      <c r="M8" s="575" t="s">
        <v>672</v>
      </c>
      <c r="O8" s="377" t="s">
        <v>649</v>
      </c>
      <c r="P8" s="378" t="s">
        <v>650</v>
      </c>
      <c r="Q8" s="379" t="s">
        <v>651</v>
      </c>
      <c r="R8" s="54"/>
      <c r="T8" s="565" t="s">
        <v>648</v>
      </c>
      <c r="U8" s="567" t="s">
        <v>674</v>
      </c>
      <c r="V8" s="567" t="s">
        <v>675</v>
      </c>
      <c r="X8" s="377" t="s">
        <v>649</v>
      </c>
      <c r="Y8" s="378" t="s">
        <v>650</v>
      </c>
      <c r="Z8" s="379" t="s">
        <v>651</v>
      </c>
      <c r="AA8" s="54"/>
      <c r="AC8" s="565" t="s">
        <v>648</v>
      </c>
      <c r="AD8" s="567"/>
      <c r="AE8" s="567"/>
      <c r="AG8" s="377" t="s">
        <v>649</v>
      </c>
      <c r="AH8" s="378" t="s">
        <v>650</v>
      </c>
      <c r="AI8" s="379" t="s">
        <v>651</v>
      </c>
      <c r="AJ8" s="54"/>
    </row>
    <row r="9" spans="2:36" ht="15.75" customHeight="1" thickBot="1" x14ac:dyDescent="0.3">
      <c r="B9" s="566"/>
      <c r="C9" s="568"/>
      <c r="D9" s="568"/>
      <c r="F9" s="386">
        <v>3</v>
      </c>
      <c r="G9" s="387">
        <v>1</v>
      </c>
      <c r="H9" s="388">
        <v>2023</v>
      </c>
      <c r="I9" s="54"/>
      <c r="K9" s="566"/>
      <c r="L9" s="568"/>
      <c r="M9" s="576"/>
      <c r="O9" s="386">
        <v>3</v>
      </c>
      <c r="P9" s="387">
        <v>1</v>
      </c>
      <c r="Q9" s="388">
        <v>2023</v>
      </c>
      <c r="R9" s="54"/>
      <c r="T9" s="566"/>
      <c r="U9" s="568"/>
      <c r="V9" s="568"/>
      <c r="X9" s="386">
        <v>3</v>
      </c>
      <c r="Y9" s="387">
        <v>1</v>
      </c>
      <c r="Z9" s="388">
        <v>2023</v>
      </c>
      <c r="AA9" s="54"/>
      <c r="AC9" s="566"/>
      <c r="AD9" s="568"/>
      <c r="AE9" s="568"/>
      <c r="AG9" s="386">
        <v>10</v>
      </c>
      <c r="AH9" s="387">
        <v>1</v>
      </c>
      <c r="AI9" s="388">
        <v>2023</v>
      </c>
      <c r="AJ9" s="54"/>
    </row>
    <row r="10" spans="2:36" ht="15.75" thickBot="1" x14ac:dyDescent="0.3">
      <c r="B10" s="55"/>
      <c r="C10" s="64"/>
      <c r="D10" s="64"/>
      <c r="E10" s="64"/>
      <c r="F10" s="64"/>
      <c r="G10" s="64"/>
      <c r="H10" s="64"/>
      <c r="I10" s="56"/>
      <c r="K10" s="55"/>
      <c r="L10" s="64"/>
      <c r="M10" s="64"/>
      <c r="N10" s="64"/>
      <c r="O10" s="64"/>
      <c r="P10" s="64"/>
      <c r="Q10" s="64"/>
      <c r="R10" s="56"/>
      <c r="T10" s="55"/>
      <c r="U10" s="64"/>
      <c r="V10" s="64"/>
      <c r="W10" s="64"/>
      <c r="X10" s="64"/>
      <c r="Y10" s="64"/>
      <c r="Z10" s="64"/>
      <c r="AA10" s="56"/>
      <c r="AC10" s="55"/>
      <c r="AD10" s="64"/>
      <c r="AE10" s="64"/>
      <c r="AF10" s="64"/>
      <c r="AG10" s="64"/>
      <c r="AH10" s="64"/>
      <c r="AI10" s="64"/>
      <c r="AJ10" s="56"/>
    </row>
    <row r="11" spans="2:36" ht="15.75" thickBot="1" x14ac:dyDescent="0.3">
      <c r="B11" s="562" t="s">
        <v>652</v>
      </c>
      <c r="C11" s="563"/>
      <c r="D11" s="563"/>
      <c r="E11" s="564"/>
      <c r="F11" s="584" t="s">
        <v>653</v>
      </c>
      <c r="G11" s="565" t="s">
        <v>102</v>
      </c>
      <c r="H11" s="584" t="s">
        <v>654</v>
      </c>
      <c r="I11" s="584" t="s">
        <v>655</v>
      </c>
      <c r="K11" s="562" t="s">
        <v>652</v>
      </c>
      <c r="L11" s="563"/>
      <c r="M11" s="563"/>
      <c r="N11" s="564"/>
      <c r="O11" s="584" t="s">
        <v>653</v>
      </c>
      <c r="P11" s="565" t="s">
        <v>102</v>
      </c>
      <c r="Q11" s="584" t="s">
        <v>654</v>
      </c>
      <c r="R11" s="584" t="s">
        <v>655</v>
      </c>
      <c r="T11" s="562" t="s">
        <v>652</v>
      </c>
      <c r="U11" s="563"/>
      <c r="V11" s="563"/>
      <c r="W11" s="564"/>
      <c r="X11" s="584" t="s">
        <v>653</v>
      </c>
      <c r="Y11" s="565" t="s">
        <v>102</v>
      </c>
      <c r="Z11" s="584" t="s">
        <v>654</v>
      </c>
      <c r="AA11" s="584" t="s">
        <v>655</v>
      </c>
      <c r="AC11" s="562" t="s">
        <v>652</v>
      </c>
      <c r="AD11" s="563"/>
      <c r="AE11" s="563"/>
      <c r="AF11" s="564"/>
      <c r="AG11" s="584" t="s">
        <v>653</v>
      </c>
      <c r="AH11" s="565" t="s">
        <v>102</v>
      </c>
      <c r="AI11" s="584" t="s">
        <v>654</v>
      </c>
      <c r="AJ11" s="584" t="s">
        <v>655</v>
      </c>
    </row>
    <row r="12" spans="2:36" x14ac:dyDescent="0.25">
      <c r="B12" s="565" t="s">
        <v>656</v>
      </c>
      <c r="C12" s="569" t="s">
        <v>103</v>
      </c>
      <c r="D12" s="570"/>
      <c r="E12" s="571"/>
      <c r="F12" s="585"/>
      <c r="G12" s="587"/>
      <c r="H12" s="585"/>
      <c r="I12" s="585"/>
      <c r="K12" s="565" t="s">
        <v>656</v>
      </c>
      <c r="L12" s="569" t="s">
        <v>103</v>
      </c>
      <c r="M12" s="570"/>
      <c r="N12" s="571"/>
      <c r="O12" s="585"/>
      <c r="P12" s="587"/>
      <c r="Q12" s="585"/>
      <c r="R12" s="585"/>
      <c r="T12" s="565" t="s">
        <v>656</v>
      </c>
      <c r="U12" s="569" t="s">
        <v>103</v>
      </c>
      <c r="V12" s="570"/>
      <c r="W12" s="571"/>
      <c r="X12" s="585"/>
      <c r="Y12" s="587"/>
      <c r="Z12" s="585"/>
      <c r="AA12" s="585"/>
      <c r="AC12" s="565" t="s">
        <v>656</v>
      </c>
      <c r="AD12" s="569" t="s">
        <v>103</v>
      </c>
      <c r="AE12" s="570"/>
      <c r="AF12" s="571"/>
      <c r="AG12" s="585"/>
      <c r="AH12" s="587"/>
      <c r="AI12" s="585"/>
      <c r="AJ12" s="585"/>
    </row>
    <row r="13" spans="2:36" ht="15.75" thickBot="1" x14ac:dyDescent="0.3">
      <c r="B13" s="566"/>
      <c r="C13" s="572"/>
      <c r="D13" s="573"/>
      <c r="E13" s="574"/>
      <c r="F13" s="586"/>
      <c r="G13" s="566"/>
      <c r="H13" s="586"/>
      <c r="I13" s="586"/>
      <c r="K13" s="566"/>
      <c r="L13" s="572"/>
      <c r="M13" s="573"/>
      <c r="N13" s="574"/>
      <c r="O13" s="586"/>
      <c r="P13" s="566"/>
      <c r="Q13" s="586"/>
      <c r="R13" s="586"/>
      <c r="T13" s="566"/>
      <c r="U13" s="572"/>
      <c r="V13" s="573"/>
      <c r="W13" s="574"/>
      <c r="X13" s="586"/>
      <c r="Y13" s="566"/>
      <c r="Z13" s="586"/>
      <c r="AA13" s="586"/>
      <c r="AC13" s="566"/>
      <c r="AD13" s="572"/>
      <c r="AE13" s="573"/>
      <c r="AF13" s="574"/>
      <c r="AG13" s="586"/>
      <c r="AH13" s="566"/>
      <c r="AI13" s="586"/>
      <c r="AJ13" s="586"/>
    </row>
    <row r="14" spans="2:36" x14ac:dyDescent="0.25">
      <c r="B14" s="390" t="s">
        <v>667</v>
      </c>
      <c r="C14" s="391" t="s">
        <v>470</v>
      </c>
      <c r="D14" s="391"/>
      <c r="E14" s="392"/>
      <c r="F14" s="393" t="s">
        <v>666</v>
      </c>
      <c r="G14" s="394">
        <v>300</v>
      </c>
      <c r="H14" s="395">
        <v>2.5</v>
      </c>
      <c r="I14" s="396">
        <f>G14*H14</f>
        <v>750</v>
      </c>
      <c r="K14" s="390" t="s">
        <v>673</v>
      </c>
      <c r="L14" s="391" t="s">
        <v>471</v>
      </c>
      <c r="M14" s="391"/>
      <c r="N14" s="392"/>
      <c r="O14" s="393" t="s">
        <v>666</v>
      </c>
      <c r="P14" s="394">
        <v>400</v>
      </c>
      <c r="Q14" s="395">
        <v>3</v>
      </c>
      <c r="R14" s="396">
        <f>P14*Q14</f>
        <v>1200</v>
      </c>
      <c r="T14" s="390" t="s">
        <v>676</v>
      </c>
      <c r="U14" s="391" t="s">
        <v>469</v>
      </c>
      <c r="V14" s="391"/>
      <c r="W14" s="392"/>
      <c r="X14" s="393" t="s">
        <v>666</v>
      </c>
      <c r="Y14" s="394">
        <v>200</v>
      </c>
      <c r="Z14" s="395">
        <v>3</v>
      </c>
      <c r="AA14" s="396">
        <f>Y14*Z14</f>
        <v>600</v>
      </c>
      <c r="AC14" s="390" t="s">
        <v>786</v>
      </c>
      <c r="AD14" s="391" t="s">
        <v>475</v>
      </c>
      <c r="AE14" s="391"/>
      <c r="AF14" s="392"/>
      <c r="AG14" s="393" t="s">
        <v>785</v>
      </c>
      <c r="AH14" s="394">
        <v>15</v>
      </c>
      <c r="AI14" s="410">
        <v>63.333333000000003</v>
      </c>
      <c r="AJ14" s="396">
        <f>AH14*AI14</f>
        <v>949.99999500000001</v>
      </c>
    </row>
    <row r="15" spans="2:36" x14ac:dyDescent="0.25">
      <c r="B15" s="380"/>
      <c r="C15" s="381"/>
      <c r="D15" s="381"/>
      <c r="E15" s="382"/>
      <c r="F15" s="383"/>
      <c r="G15" s="380"/>
      <c r="H15" s="381"/>
      <c r="I15" s="380"/>
      <c r="K15" s="380"/>
      <c r="L15" s="381"/>
      <c r="M15" s="381"/>
      <c r="N15" s="382"/>
      <c r="O15" s="383"/>
      <c r="P15" s="380"/>
      <c r="Q15" s="381"/>
      <c r="R15" s="380"/>
      <c r="T15" s="380"/>
      <c r="U15" s="381"/>
      <c r="V15" s="381"/>
      <c r="W15" s="382"/>
      <c r="X15" s="383"/>
      <c r="Y15" s="380"/>
      <c r="Z15" s="381"/>
      <c r="AA15" s="380"/>
      <c r="AC15" s="407" t="s">
        <v>787</v>
      </c>
      <c r="AD15" s="406" t="s">
        <v>476</v>
      </c>
      <c r="AE15" s="406"/>
      <c r="AF15" s="408"/>
      <c r="AG15" s="404" t="s">
        <v>785</v>
      </c>
      <c r="AH15" s="405">
        <v>5</v>
      </c>
      <c r="AI15" s="411">
        <v>68.333332999999996</v>
      </c>
      <c r="AJ15" s="409">
        <f>AH15*AI15</f>
        <v>341.66666499999997</v>
      </c>
    </row>
    <row r="16" spans="2:36" x14ac:dyDescent="0.25">
      <c r="B16" s="62"/>
      <c r="E16" s="54"/>
      <c r="F16" s="53"/>
      <c r="G16" s="62"/>
      <c r="I16" s="62"/>
      <c r="K16" s="62"/>
      <c r="N16" s="54"/>
      <c r="O16" s="53"/>
      <c r="P16" s="62"/>
      <c r="R16" s="62"/>
      <c r="T16" s="62"/>
      <c r="W16" s="54"/>
      <c r="X16" s="53"/>
      <c r="Y16" s="62"/>
      <c r="AA16" s="62"/>
      <c r="AC16" s="390" t="s">
        <v>788</v>
      </c>
      <c r="AD16" s="391" t="s">
        <v>477</v>
      </c>
      <c r="AE16" s="391"/>
      <c r="AF16" s="392"/>
      <c r="AG16" s="402" t="s">
        <v>785</v>
      </c>
      <c r="AH16" s="403">
        <v>5</v>
      </c>
      <c r="AI16" s="412">
        <v>50</v>
      </c>
      <c r="AJ16" s="409">
        <f>AH16*AI16</f>
        <v>250</v>
      </c>
    </row>
    <row r="17" spans="2:36" x14ac:dyDescent="0.25">
      <c r="B17" s="380"/>
      <c r="C17" s="381"/>
      <c r="D17" s="381"/>
      <c r="E17" s="382"/>
      <c r="F17" s="383"/>
      <c r="G17" s="380"/>
      <c r="H17" s="381"/>
      <c r="I17" s="380"/>
      <c r="K17" s="380"/>
      <c r="L17" s="381"/>
      <c r="M17" s="381"/>
      <c r="N17" s="382"/>
      <c r="O17" s="383"/>
      <c r="P17" s="380"/>
      <c r="Q17" s="381"/>
      <c r="R17" s="380"/>
      <c r="T17" s="380"/>
      <c r="U17" s="381"/>
      <c r="V17" s="381"/>
      <c r="W17" s="382"/>
      <c r="X17" s="383"/>
      <c r="Y17" s="380"/>
      <c r="Z17" s="381"/>
      <c r="AA17" s="380"/>
      <c r="AC17" s="380"/>
      <c r="AD17" s="381"/>
      <c r="AE17" s="381"/>
      <c r="AF17" s="382"/>
      <c r="AG17" s="383"/>
      <c r="AH17" s="380"/>
      <c r="AI17" s="381"/>
      <c r="AJ17" s="380"/>
    </row>
    <row r="18" spans="2:36" x14ac:dyDescent="0.25">
      <c r="B18" s="62"/>
      <c r="E18" s="54"/>
      <c r="F18" s="53"/>
      <c r="G18" s="62"/>
      <c r="I18" s="62"/>
      <c r="K18" s="62"/>
      <c r="N18" s="54"/>
      <c r="O18" s="53"/>
      <c r="P18" s="62"/>
      <c r="R18" s="62"/>
      <c r="T18" s="62"/>
      <c r="W18" s="54"/>
      <c r="X18" s="53"/>
      <c r="Y18" s="62"/>
      <c r="AA18" s="62"/>
      <c r="AC18" s="62"/>
      <c r="AF18" s="54"/>
      <c r="AG18" s="53"/>
      <c r="AH18" s="62"/>
      <c r="AJ18" s="62"/>
    </row>
    <row r="19" spans="2:36" x14ac:dyDescent="0.25">
      <c r="B19" s="380"/>
      <c r="C19" s="381"/>
      <c r="D19" s="381"/>
      <c r="E19" s="382"/>
      <c r="F19" s="383"/>
      <c r="G19" s="380"/>
      <c r="H19" s="381"/>
      <c r="I19" s="380"/>
      <c r="K19" s="380"/>
      <c r="L19" s="381"/>
      <c r="M19" s="381"/>
      <c r="N19" s="382"/>
      <c r="O19" s="383"/>
      <c r="P19" s="380"/>
      <c r="Q19" s="381"/>
      <c r="R19" s="380"/>
      <c r="T19" s="380"/>
      <c r="U19" s="381"/>
      <c r="V19" s="381"/>
      <c r="W19" s="382"/>
      <c r="X19" s="383"/>
      <c r="Y19" s="380"/>
      <c r="Z19" s="381"/>
      <c r="AA19" s="380"/>
      <c r="AC19" s="380"/>
      <c r="AD19" s="381"/>
      <c r="AE19" s="381"/>
      <c r="AF19" s="382"/>
      <c r="AG19" s="383"/>
      <c r="AH19" s="380"/>
      <c r="AI19" s="381"/>
      <c r="AJ19" s="380"/>
    </row>
    <row r="20" spans="2:36" x14ac:dyDescent="0.25">
      <c r="B20" s="62"/>
      <c r="E20" s="54"/>
      <c r="F20" s="53"/>
      <c r="G20" s="62"/>
      <c r="I20" s="62"/>
      <c r="K20" s="62"/>
      <c r="N20" s="54"/>
      <c r="O20" s="53"/>
      <c r="P20" s="62"/>
      <c r="R20" s="62"/>
      <c r="T20" s="62"/>
      <c r="W20" s="54"/>
      <c r="X20" s="53"/>
      <c r="Y20" s="62"/>
      <c r="AA20" s="62"/>
      <c r="AC20" s="62"/>
      <c r="AF20" s="54"/>
      <c r="AG20" s="53"/>
      <c r="AH20" s="62"/>
      <c r="AJ20" s="62"/>
    </row>
    <row r="21" spans="2:36" x14ac:dyDescent="0.25">
      <c r="B21" s="380"/>
      <c r="C21" s="381"/>
      <c r="D21" s="381"/>
      <c r="E21" s="382"/>
      <c r="F21" s="383"/>
      <c r="G21" s="380"/>
      <c r="H21" s="381"/>
      <c r="I21" s="380"/>
      <c r="K21" s="380"/>
      <c r="L21" s="381"/>
      <c r="M21" s="381"/>
      <c r="N21" s="382"/>
      <c r="O21" s="383"/>
      <c r="P21" s="380"/>
      <c r="Q21" s="381"/>
      <c r="R21" s="380"/>
      <c r="T21" s="380"/>
      <c r="U21" s="381"/>
      <c r="V21" s="381"/>
      <c r="W21" s="382"/>
      <c r="X21" s="383"/>
      <c r="Y21" s="380"/>
      <c r="Z21" s="381"/>
      <c r="AA21" s="380"/>
      <c r="AC21" s="380"/>
      <c r="AD21" s="381"/>
      <c r="AE21" s="381"/>
      <c r="AF21" s="382"/>
      <c r="AG21" s="383"/>
      <c r="AH21" s="380"/>
      <c r="AI21" s="381"/>
      <c r="AJ21" s="380"/>
    </row>
    <row r="22" spans="2:36" x14ac:dyDescent="0.25">
      <c r="B22" s="380"/>
      <c r="C22" s="381"/>
      <c r="D22" s="381"/>
      <c r="E22" s="382"/>
      <c r="F22" s="383"/>
      <c r="G22" s="380"/>
      <c r="H22" s="381"/>
      <c r="I22" s="380"/>
      <c r="K22" s="380"/>
      <c r="L22" s="381"/>
      <c r="M22" s="381"/>
      <c r="N22" s="382"/>
      <c r="O22" s="383"/>
      <c r="P22" s="380"/>
      <c r="Q22" s="381"/>
      <c r="R22" s="380"/>
      <c r="T22" s="380"/>
      <c r="U22" s="381"/>
      <c r="V22" s="381"/>
      <c r="W22" s="382"/>
      <c r="X22" s="383"/>
      <c r="Y22" s="380"/>
      <c r="Z22" s="381"/>
      <c r="AA22" s="380"/>
      <c r="AC22" s="380"/>
      <c r="AD22" s="381"/>
      <c r="AE22" s="381"/>
      <c r="AF22" s="382"/>
      <c r="AG22" s="383"/>
      <c r="AH22" s="380"/>
      <c r="AI22" s="381"/>
      <c r="AJ22" s="380"/>
    </row>
    <row r="23" spans="2:36" x14ac:dyDescent="0.25">
      <c r="B23" s="62"/>
      <c r="E23" s="54"/>
      <c r="F23" s="53"/>
      <c r="G23" s="62"/>
      <c r="I23" s="62"/>
      <c r="K23" s="62"/>
      <c r="N23" s="54"/>
      <c r="O23" s="53"/>
      <c r="P23" s="62"/>
      <c r="R23" s="62"/>
      <c r="T23" s="62"/>
      <c r="W23" s="54"/>
      <c r="X23" s="53"/>
      <c r="Y23" s="62"/>
      <c r="AA23" s="62"/>
      <c r="AC23" s="62"/>
      <c r="AF23" s="54"/>
      <c r="AG23" s="53"/>
      <c r="AH23" s="62"/>
      <c r="AJ23" s="62"/>
    </row>
    <row r="24" spans="2:36" x14ac:dyDescent="0.25">
      <c r="B24" s="380"/>
      <c r="C24" s="381"/>
      <c r="D24" s="381"/>
      <c r="E24" s="382"/>
      <c r="F24" s="383"/>
      <c r="G24" s="380"/>
      <c r="H24" s="381"/>
      <c r="I24" s="380"/>
      <c r="K24" s="380"/>
      <c r="L24" s="381"/>
      <c r="M24" s="381"/>
      <c r="N24" s="382"/>
      <c r="O24" s="383"/>
      <c r="P24" s="380"/>
      <c r="Q24" s="381"/>
      <c r="R24" s="380"/>
      <c r="T24" s="380"/>
      <c r="U24" s="381"/>
      <c r="V24" s="381"/>
      <c r="W24" s="382"/>
      <c r="X24" s="383"/>
      <c r="Y24" s="380"/>
      <c r="Z24" s="381"/>
      <c r="AA24" s="380"/>
      <c r="AC24" s="380"/>
      <c r="AD24" s="381"/>
      <c r="AE24" s="381"/>
      <c r="AF24" s="382"/>
      <c r="AG24" s="383"/>
      <c r="AH24" s="380"/>
      <c r="AI24" s="381"/>
      <c r="AJ24" s="380"/>
    </row>
    <row r="25" spans="2:36" x14ac:dyDescent="0.25">
      <c r="B25" s="62"/>
      <c r="E25" s="54"/>
      <c r="F25" s="53"/>
      <c r="G25" s="62"/>
      <c r="I25" s="62"/>
      <c r="K25" s="62"/>
      <c r="N25" s="54"/>
      <c r="O25" s="53"/>
      <c r="P25" s="62"/>
      <c r="R25" s="62"/>
      <c r="T25" s="62"/>
      <c r="W25" s="54"/>
      <c r="X25" s="53"/>
      <c r="Y25" s="62"/>
      <c r="AA25" s="62"/>
      <c r="AC25" s="62"/>
      <c r="AF25" s="54"/>
      <c r="AG25" s="53"/>
      <c r="AH25" s="62"/>
      <c r="AJ25" s="62"/>
    </row>
    <row r="26" spans="2:36" x14ac:dyDescent="0.25">
      <c r="B26" s="380"/>
      <c r="C26" s="381"/>
      <c r="D26" s="381"/>
      <c r="E26" s="382"/>
      <c r="F26" s="383"/>
      <c r="G26" s="380"/>
      <c r="H26" s="381"/>
      <c r="I26" s="380"/>
      <c r="K26" s="380"/>
      <c r="L26" s="381"/>
      <c r="M26" s="381"/>
      <c r="N26" s="382"/>
      <c r="O26" s="383"/>
      <c r="P26" s="380"/>
      <c r="Q26" s="381"/>
      <c r="R26" s="380"/>
      <c r="T26" s="380"/>
      <c r="U26" s="381"/>
      <c r="V26" s="381"/>
      <c r="W26" s="382"/>
      <c r="X26" s="383"/>
      <c r="Y26" s="380"/>
      <c r="Z26" s="381"/>
      <c r="AA26" s="380"/>
      <c r="AC26" s="380"/>
      <c r="AD26" s="381"/>
      <c r="AE26" s="381"/>
      <c r="AF26" s="382"/>
      <c r="AG26" s="383"/>
      <c r="AH26" s="380"/>
      <c r="AI26" s="381"/>
      <c r="AJ26" s="380"/>
    </row>
    <row r="27" spans="2:36" x14ac:dyDescent="0.25">
      <c r="B27" s="62"/>
      <c r="E27" s="54"/>
      <c r="F27" s="53"/>
      <c r="G27" s="62"/>
      <c r="I27" s="62"/>
      <c r="K27" s="62"/>
      <c r="N27" s="54"/>
      <c r="O27" s="53"/>
      <c r="P27" s="62"/>
      <c r="R27" s="62"/>
      <c r="T27" s="62"/>
      <c r="W27" s="54"/>
      <c r="X27" s="53"/>
      <c r="Y27" s="62"/>
      <c r="AA27" s="62"/>
      <c r="AC27" s="62"/>
      <c r="AF27" s="54"/>
      <c r="AG27" s="53"/>
      <c r="AH27" s="62"/>
      <c r="AJ27" s="62"/>
    </row>
    <row r="28" spans="2:36" x14ac:dyDescent="0.25">
      <c r="B28" s="380"/>
      <c r="C28" s="381"/>
      <c r="D28" s="381"/>
      <c r="E28" s="382"/>
      <c r="F28" s="383"/>
      <c r="G28" s="380"/>
      <c r="H28" s="381"/>
      <c r="I28" s="380"/>
      <c r="K28" s="380"/>
      <c r="L28" s="381"/>
      <c r="M28" s="381"/>
      <c r="N28" s="382"/>
      <c r="O28" s="383"/>
      <c r="P28" s="380"/>
      <c r="Q28" s="381"/>
      <c r="R28" s="380"/>
      <c r="T28" s="380"/>
      <c r="U28" s="381"/>
      <c r="V28" s="381"/>
      <c r="W28" s="382"/>
      <c r="X28" s="383"/>
      <c r="Y28" s="380"/>
      <c r="Z28" s="381"/>
      <c r="AA28" s="380"/>
      <c r="AC28" s="380"/>
      <c r="AD28" s="381"/>
      <c r="AE28" s="381"/>
      <c r="AF28" s="382"/>
      <c r="AG28" s="383"/>
      <c r="AH28" s="380"/>
      <c r="AI28" s="381"/>
      <c r="AJ28" s="380"/>
    </row>
    <row r="29" spans="2:36" x14ac:dyDescent="0.25">
      <c r="B29" s="380"/>
      <c r="C29" s="381"/>
      <c r="D29" s="381"/>
      <c r="E29" s="382"/>
      <c r="F29" s="383"/>
      <c r="G29" s="380"/>
      <c r="H29" s="381"/>
      <c r="I29" s="380"/>
      <c r="K29" s="380"/>
      <c r="L29" s="381"/>
      <c r="M29" s="381"/>
      <c r="N29" s="382"/>
      <c r="O29" s="383"/>
      <c r="P29" s="380"/>
      <c r="Q29" s="381"/>
      <c r="R29" s="380"/>
      <c r="T29" s="380"/>
      <c r="U29" s="381"/>
      <c r="V29" s="381"/>
      <c r="W29" s="382"/>
      <c r="X29" s="383"/>
      <c r="Y29" s="380"/>
      <c r="Z29" s="381"/>
      <c r="AA29" s="380"/>
      <c r="AC29" s="380"/>
      <c r="AD29" s="381"/>
      <c r="AE29" s="381"/>
      <c r="AF29" s="382"/>
      <c r="AG29" s="383"/>
      <c r="AH29" s="380"/>
      <c r="AI29" s="381"/>
      <c r="AJ29" s="380"/>
    </row>
    <row r="30" spans="2:36" x14ac:dyDescent="0.25">
      <c r="B30" s="62"/>
      <c r="E30" s="54"/>
      <c r="F30" s="53"/>
      <c r="G30" s="62"/>
      <c r="I30" s="62"/>
      <c r="K30" s="62"/>
      <c r="N30" s="54"/>
      <c r="O30" s="53"/>
      <c r="P30" s="62"/>
      <c r="R30" s="62"/>
      <c r="T30" s="62"/>
      <c r="W30" s="54"/>
      <c r="X30" s="53"/>
      <c r="Y30" s="62"/>
      <c r="AA30" s="62"/>
      <c r="AC30" s="62"/>
      <c r="AF30" s="54"/>
      <c r="AG30" s="53"/>
      <c r="AH30" s="62"/>
      <c r="AJ30" s="62"/>
    </row>
    <row r="31" spans="2:36" x14ac:dyDescent="0.25">
      <c r="B31" s="380"/>
      <c r="C31" s="381"/>
      <c r="D31" s="381"/>
      <c r="E31" s="382"/>
      <c r="F31" s="383"/>
      <c r="G31" s="380"/>
      <c r="H31" s="381"/>
      <c r="I31" s="380"/>
      <c r="K31" s="380"/>
      <c r="L31" s="381"/>
      <c r="M31" s="381"/>
      <c r="N31" s="382"/>
      <c r="O31" s="383"/>
      <c r="P31" s="380"/>
      <c r="Q31" s="381"/>
      <c r="R31" s="380"/>
      <c r="T31" s="380"/>
      <c r="U31" s="381"/>
      <c r="V31" s="381"/>
      <c r="W31" s="382"/>
      <c r="X31" s="383"/>
      <c r="Y31" s="380"/>
      <c r="Z31" s="381"/>
      <c r="AA31" s="380"/>
      <c r="AC31" s="380"/>
      <c r="AD31" s="381"/>
      <c r="AE31" s="381"/>
      <c r="AF31" s="382"/>
      <c r="AG31" s="383"/>
      <c r="AH31" s="380"/>
      <c r="AI31" s="381"/>
      <c r="AJ31" s="380"/>
    </row>
    <row r="32" spans="2:36" x14ac:dyDescent="0.25">
      <c r="B32" s="62"/>
      <c r="E32" s="54"/>
      <c r="F32" s="53"/>
      <c r="G32" s="62"/>
      <c r="I32" s="62"/>
      <c r="K32" s="62"/>
      <c r="N32" s="54"/>
      <c r="O32" s="53"/>
      <c r="P32" s="62"/>
      <c r="R32" s="62"/>
      <c r="T32" s="62"/>
      <c r="W32" s="54"/>
      <c r="X32" s="53"/>
      <c r="Y32" s="62"/>
      <c r="AA32" s="62"/>
      <c r="AC32" s="62"/>
      <c r="AF32" s="54"/>
      <c r="AG32" s="53"/>
      <c r="AH32" s="62"/>
      <c r="AJ32" s="62"/>
    </row>
    <row r="33" spans="2:36" x14ac:dyDescent="0.25">
      <c r="B33" s="380"/>
      <c r="C33" s="381"/>
      <c r="D33" s="381"/>
      <c r="E33" s="382"/>
      <c r="F33" s="383"/>
      <c r="G33" s="380"/>
      <c r="H33" s="381"/>
      <c r="I33" s="380"/>
      <c r="K33" s="380"/>
      <c r="L33" s="381"/>
      <c r="M33" s="381"/>
      <c r="N33" s="382"/>
      <c r="O33" s="383"/>
      <c r="P33" s="380"/>
      <c r="Q33" s="381"/>
      <c r="R33" s="380"/>
      <c r="T33" s="380"/>
      <c r="U33" s="381"/>
      <c r="V33" s="381"/>
      <c r="W33" s="382"/>
      <c r="X33" s="383"/>
      <c r="Y33" s="380"/>
      <c r="Z33" s="381"/>
      <c r="AA33" s="380"/>
      <c r="AC33" s="380"/>
      <c r="AD33" s="381"/>
      <c r="AE33" s="381"/>
      <c r="AF33" s="382"/>
      <c r="AG33" s="383"/>
      <c r="AH33" s="380"/>
      <c r="AI33" s="381"/>
      <c r="AJ33" s="380"/>
    </row>
    <row r="34" spans="2:36" x14ac:dyDescent="0.25">
      <c r="B34" s="62"/>
      <c r="E34" s="54"/>
      <c r="F34" s="53"/>
      <c r="G34" s="62"/>
      <c r="I34" s="62"/>
      <c r="K34" s="62"/>
      <c r="N34" s="54"/>
      <c r="O34" s="53"/>
      <c r="P34" s="62"/>
      <c r="R34" s="62"/>
      <c r="T34" s="62"/>
      <c r="W34" s="54"/>
      <c r="X34" s="53"/>
      <c r="Y34" s="62"/>
      <c r="AA34" s="62"/>
      <c r="AC34" s="62"/>
      <c r="AF34" s="54"/>
      <c r="AG34" s="53"/>
      <c r="AH34" s="62"/>
      <c r="AJ34" s="62"/>
    </row>
    <row r="35" spans="2:36" x14ac:dyDescent="0.25">
      <c r="B35" s="380"/>
      <c r="C35" s="381"/>
      <c r="D35" s="381"/>
      <c r="E35" s="382"/>
      <c r="F35" s="383"/>
      <c r="G35" s="380"/>
      <c r="H35" s="381"/>
      <c r="I35" s="380"/>
      <c r="K35" s="380"/>
      <c r="L35" s="381"/>
      <c r="M35" s="381"/>
      <c r="N35" s="382"/>
      <c r="O35" s="383"/>
      <c r="P35" s="380"/>
      <c r="Q35" s="381"/>
      <c r="R35" s="380"/>
      <c r="T35" s="380"/>
      <c r="U35" s="381"/>
      <c r="V35" s="381"/>
      <c r="W35" s="382"/>
      <c r="X35" s="383"/>
      <c r="Y35" s="380"/>
      <c r="Z35" s="381"/>
      <c r="AA35" s="380"/>
      <c r="AC35" s="380"/>
      <c r="AD35" s="381"/>
      <c r="AE35" s="381"/>
      <c r="AF35" s="382"/>
      <c r="AG35" s="383"/>
      <c r="AH35" s="380"/>
      <c r="AI35" s="381"/>
      <c r="AJ35" s="380"/>
    </row>
    <row r="36" spans="2:36" x14ac:dyDescent="0.25">
      <c r="B36" s="62"/>
      <c r="E36" s="54"/>
      <c r="F36" s="53"/>
      <c r="G36" s="62"/>
      <c r="I36" s="62"/>
      <c r="K36" s="62"/>
      <c r="N36" s="54"/>
      <c r="O36" s="53"/>
      <c r="P36" s="62"/>
      <c r="R36" s="62"/>
      <c r="T36" s="62"/>
      <c r="W36" s="54"/>
      <c r="X36" s="53"/>
      <c r="Y36" s="62"/>
      <c r="AA36" s="62"/>
      <c r="AC36" s="62"/>
      <c r="AF36" s="54"/>
      <c r="AG36" s="53"/>
      <c r="AH36" s="62"/>
      <c r="AJ36" s="62"/>
    </row>
    <row r="37" spans="2:36" x14ac:dyDescent="0.25">
      <c r="B37" s="380"/>
      <c r="C37" s="381"/>
      <c r="D37" s="381"/>
      <c r="E37" s="382"/>
      <c r="F37" s="383"/>
      <c r="G37" s="380"/>
      <c r="H37" s="381"/>
      <c r="I37" s="380"/>
      <c r="K37" s="380"/>
      <c r="L37" s="381"/>
      <c r="M37" s="381"/>
      <c r="N37" s="382"/>
      <c r="O37" s="383"/>
      <c r="P37" s="380"/>
      <c r="Q37" s="381"/>
      <c r="R37" s="380"/>
      <c r="T37" s="380"/>
      <c r="U37" s="381"/>
      <c r="V37" s="381"/>
      <c r="W37" s="382"/>
      <c r="X37" s="383"/>
      <c r="Y37" s="380"/>
      <c r="Z37" s="381"/>
      <c r="AA37" s="380"/>
      <c r="AC37" s="380"/>
      <c r="AD37" s="381"/>
      <c r="AE37" s="381"/>
      <c r="AF37" s="382"/>
      <c r="AG37" s="383"/>
      <c r="AH37" s="380"/>
      <c r="AI37" s="381"/>
      <c r="AJ37" s="380"/>
    </row>
    <row r="38" spans="2:36" x14ac:dyDescent="0.25">
      <c r="B38" s="62"/>
      <c r="E38" s="54"/>
      <c r="F38" s="53"/>
      <c r="G38" s="62"/>
      <c r="I38" s="62"/>
      <c r="K38" s="62"/>
      <c r="N38" s="54"/>
      <c r="O38" s="53"/>
      <c r="P38" s="62"/>
      <c r="R38" s="62"/>
      <c r="T38" s="62"/>
      <c r="W38" s="54"/>
      <c r="X38" s="53"/>
      <c r="Y38" s="62"/>
      <c r="AA38" s="62"/>
      <c r="AC38" s="62"/>
      <c r="AF38" s="54"/>
      <c r="AG38" s="53"/>
      <c r="AH38" s="62"/>
      <c r="AJ38" s="62"/>
    </row>
    <row r="39" spans="2:36" x14ac:dyDescent="0.25">
      <c r="B39" s="380"/>
      <c r="C39" s="381"/>
      <c r="D39" s="381"/>
      <c r="E39" s="382"/>
      <c r="F39" s="383"/>
      <c r="G39" s="380"/>
      <c r="H39" s="381"/>
      <c r="I39" s="380"/>
      <c r="K39" s="380"/>
      <c r="L39" s="381"/>
      <c r="M39" s="381"/>
      <c r="N39" s="382"/>
      <c r="O39" s="383"/>
      <c r="P39" s="380"/>
      <c r="Q39" s="381"/>
      <c r="R39" s="380"/>
      <c r="T39" s="380"/>
      <c r="U39" s="381"/>
      <c r="V39" s="381"/>
      <c r="W39" s="382"/>
      <c r="X39" s="383"/>
      <c r="Y39" s="380"/>
      <c r="Z39" s="381"/>
      <c r="AA39" s="380"/>
      <c r="AC39" s="380"/>
      <c r="AD39" s="381"/>
      <c r="AE39" s="381"/>
      <c r="AF39" s="382"/>
      <c r="AG39" s="383"/>
      <c r="AH39" s="380"/>
      <c r="AI39" s="381"/>
      <c r="AJ39" s="380"/>
    </row>
    <row r="40" spans="2:36" x14ac:dyDescent="0.25">
      <c r="B40" s="380"/>
      <c r="C40" s="381"/>
      <c r="D40" s="381"/>
      <c r="E40" s="382"/>
      <c r="F40" s="383"/>
      <c r="G40" s="380"/>
      <c r="H40" s="381"/>
      <c r="I40" s="380"/>
      <c r="K40" s="380"/>
      <c r="L40" s="381"/>
      <c r="M40" s="381"/>
      <c r="N40" s="382"/>
      <c r="O40" s="383"/>
      <c r="P40" s="380"/>
      <c r="Q40" s="381"/>
      <c r="R40" s="380"/>
      <c r="T40" s="380"/>
      <c r="U40" s="381"/>
      <c r="V40" s="381"/>
      <c r="W40" s="382"/>
      <c r="X40" s="383"/>
      <c r="Y40" s="380"/>
      <c r="Z40" s="381"/>
      <c r="AA40" s="380"/>
      <c r="AC40" s="380"/>
      <c r="AD40" s="381"/>
      <c r="AE40" s="381"/>
      <c r="AF40" s="382"/>
      <c r="AG40" s="383"/>
      <c r="AH40" s="380"/>
      <c r="AI40" s="381"/>
      <c r="AJ40" s="380"/>
    </row>
    <row r="41" spans="2:36" x14ac:dyDescent="0.25">
      <c r="B41" s="62"/>
      <c r="E41" s="54"/>
      <c r="F41" s="53"/>
      <c r="G41" s="62"/>
      <c r="I41" s="62"/>
      <c r="K41" s="62"/>
      <c r="N41" s="54"/>
      <c r="O41" s="53"/>
      <c r="P41" s="62"/>
      <c r="R41" s="62"/>
      <c r="T41" s="62"/>
      <c r="W41" s="54"/>
      <c r="X41" s="53"/>
      <c r="Y41" s="62"/>
      <c r="AA41" s="62"/>
      <c r="AC41" s="62"/>
      <c r="AF41" s="54"/>
      <c r="AG41" s="53"/>
      <c r="AH41" s="62"/>
      <c r="AJ41" s="62"/>
    </row>
    <row r="42" spans="2:36" x14ac:dyDescent="0.25">
      <c r="B42" s="380"/>
      <c r="C42" s="381"/>
      <c r="D42" s="381"/>
      <c r="E42" s="382"/>
      <c r="F42" s="383"/>
      <c r="G42" s="380"/>
      <c r="H42" s="381"/>
      <c r="I42" s="380"/>
      <c r="K42" s="380"/>
      <c r="L42" s="381"/>
      <c r="M42" s="381"/>
      <c r="N42" s="382"/>
      <c r="O42" s="383"/>
      <c r="P42" s="380"/>
      <c r="Q42" s="381"/>
      <c r="R42" s="380"/>
      <c r="T42" s="380"/>
      <c r="U42" s="381"/>
      <c r="V42" s="381"/>
      <c r="W42" s="382"/>
      <c r="X42" s="383"/>
      <c r="Y42" s="380"/>
      <c r="Z42" s="381"/>
      <c r="AA42" s="380"/>
      <c r="AC42" s="380"/>
      <c r="AD42" s="381"/>
      <c r="AE42" s="381"/>
      <c r="AF42" s="382"/>
      <c r="AG42" s="383"/>
      <c r="AH42" s="380"/>
      <c r="AI42" s="381"/>
      <c r="AJ42" s="380"/>
    </row>
    <row r="43" spans="2:36" x14ac:dyDescent="0.25">
      <c r="B43" s="62"/>
      <c r="E43" s="54"/>
      <c r="F43" s="53"/>
      <c r="G43" s="62"/>
      <c r="I43" s="62"/>
      <c r="K43" s="62"/>
      <c r="N43" s="54"/>
      <c r="O43" s="53"/>
      <c r="P43" s="62"/>
      <c r="R43" s="62"/>
      <c r="T43" s="62"/>
      <c r="W43" s="54"/>
      <c r="X43" s="53"/>
      <c r="Y43" s="62"/>
      <c r="AA43" s="62"/>
      <c r="AC43" s="62"/>
      <c r="AF43" s="54"/>
      <c r="AG43" s="53"/>
      <c r="AH43" s="62"/>
      <c r="AJ43" s="62"/>
    </row>
    <row r="44" spans="2:36" x14ac:dyDescent="0.25">
      <c r="B44" s="380"/>
      <c r="C44" s="381"/>
      <c r="D44" s="381"/>
      <c r="E44" s="382"/>
      <c r="F44" s="383"/>
      <c r="G44" s="380"/>
      <c r="H44" s="381"/>
      <c r="I44" s="380"/>
      <c r="K44" s="380"/>
      <c r="L44" s="381"/>
      <c r="M44" s="381"/>
      <c r="N44" s="382"/>
      <c r="O44" s="383"/>
      <c r="P44" s="380"/>
      <c r="Q44" s="381"/>
      <c r="R44" s="380"/>
      <c r="T44" s="380"/>
      <c r="U44" s="381"/>
      <c r="V44" s="381"/>
      <c r="W44" s="382"/>
      <c r="X44" s="383"/>
      <c r="Y44" s="380"/>
      <c r="Z44" s="381"/>
      <c r="AA44" s="380"/>
      <c r="AC44" s="380"/>
      <c r="AD44" s="381"/>
      <c r="AE44" s="381"/>
      <c r="AF44" s="382"/>
      <c r="AG44" s="383"/>
      <c r="AH44" s="380"/>
      <c r="AI44" s="381"/>
      <c r="AJ44" s="380"/>
    </row>
    <row r="45" spans="2:36" x14ac:dyDescent="0.25">
      <c r="B45" s="62"/>
      <c r="E45" s="54"/>
      <c r="F45" s="53"/>
      <c r="G45" s="62"/>
      <c r="I45" s="62"/>
      <c r="K45" s="62"/>
      <c r="N45" s="54"/>
      <c r="O45" s="53"/>
      <c r="P45" s="62"/>
      <c r="R45" s="62"/>
      <c r="T45" s="62"/>
      <c r="W45" s="54"/>
      <c r="X45" s="53"/>
      <c r="Y45" s="62"/>
      <c r="AA45" s="62"/>
      <c r="AC45" s="62"/>
      <c r="AF45" s="54"/>
      <c r="AG45" s="53"/>
      <c r="AH45" s="62"/>
      <c r="AJ45" s="62"/>
    </row>
    <row r="46" spans="2:36" x14ac:dyDescent="0.25">
      <c r="B46" s="380"/>
      <c r="C46" s="381"/>
      <c r="D46" s="381"/>
      <c r="E46" s="382"/>
      <c r="F46" s="383"/>
      <c r="G46" s="380"/>
      <c r="H46" s="381"/>
      <c r="I46" s="380"/>
      <c r="K46" s="380"/>
      <c r="L46" s="381"/>
      <c r="M46" s="381"/>
      <c r="N46" s="382"/>
      <c r="O46" s="383"/>
      <c r="P46" s="380"/>
      <c r="Q46" s="381"/>
      <c r="R46" s="380"/>
      <c r="T46" s="380"/>
      <c r="U46" s="381"/>
      <c r="V46" s="381"/>
      <c r="W46" s="382"/>
      <c r="X46" s="383"/>
      <c r="Y46" s="380"/>
      <c r="Z46" s="381"/>
      <c r="AA46" s="380"/>
      <c r="AC46" s="380"/>
      <c r="AD46" s="381"/>
      <c r="AE46" s="381"/>
      <c r="AF46" s="382"/>
      <c r="AG46" s="383"/>
      <c r="AH46" s="380"/>
      <c r="AI46" s="381"/>
      <c r="AJ46" s="380"/>
    </row>
    <row r="47" spans="2:36" x14ac:dyDescent="0.25">
      <c r="B47" s="380"/>
      <c r="C47" s="381"/>
      <c r="D47" s="381"/>
      <c r="E47" s="382"/>
      <c r="F47" s="383"/>
      <c r="G47" s="380"/>
      <c r="H47" s="381"/>
      <c r="I47" s="380"/>
      <c r="K47" s="380"/>
      <c r="L47" s="381"/>
      <c r="M47" s="381"/>
      <c r="N47" s="382"/>
      <c r="O47" s="383"/>
      <c r="P47" s="380"/>
      <c r="Q47" s="381"/>
      <c r="R47" s="380"/>
      <c r="T47" s="380"/>
      <c r="U47" s="381"/>
      <c r="V47" s="381"/>
      <c r="W47" s="382"/>
      <c r="X47" s="383"/>
      <c r="Y47" s="380"/>
      <c r="Z47" s="381"/>
      <c r="AA47" s="380"/>
      <c r="AC47" s="380"/>
      <c r="AD47" s="381"/>
      <c r="AE47" s="381"/>
      <c r="AF47" s="382"/>
      <c r="AG47" s="383"/>
      <c r="AH47" s="380"/>
      <c r="AI47" s="381"/>
      <c r="AJ47" s="380"/>
    </row>
    <row r="48" spans="2:36" x14ac:dyDescent="0.25">
      <c r="B48" s="62"/>
      <c r="E48" s="54"/>
      <c r="F48" s="53"/>
      <c r="G48" s="62"/>
      <c r="I48" s="62"/>
      <c r="K48" s="62"/>
      <c r="N48" s="54"/>
      <c r="O48" s="53"/>
      <c r="P48" s="62"/>
      <c r="R48" s="62"/>
      <c r="T48" s="62"/>
      <c r="W48" s="54"/>
      <c r="X48" s="53"/>
      <c r="Y48" s="62"/>
      <c r="AA48" s="62"/>
      <c r="AC48" s="62"/>
      <c r="AF48" s="54"/>
      <c r="AG48" s="53"/>
      <c r="AH48" s="62"/>
      <c r="AJ48" s="62"/>
    </row>
    <row r="49" spans="2:36" x14ac:dyDescent="0.25">
      <c r="B49" s="380"/>
      <c r="C49" s="381"/>
      <c r="D49" s="381"/>
      <c r="E49" s="382"/>
      <c r="F49" s="383"/>
      <c r="G49" s="380"/>
      <c r="H49" s="381"/>
      <c r="I49" s="380"/>
      <c r="K49" s="380"/>
      <c r="L49" s="381"/>
      <c r="M49" s="381"/>
      <c r="N49" s="382"/>
      <c r="O49" s="383"/>
      <c r="P49" s="380"/>
      <c r="Q49" s="381"/>
      <c r="R49" s="380"/>
      <c r="T49" s="380"/>
      <c r="U49" s="381"/>
      <c r="V49" s="381"/>
      <c r="W49" s="382"/>
      <c r="X49" s="383"/>
      <c r="Y49" s="380"/>
      <c r="Z49" s="381"/>
      <c r="AA49" s="380"/>
      <c r="AC49" s="380"/>
      <c r="AD49" s="381"/>
      <c r="AE49" s="381"/>
      <c r="AF49" s="382"/>
      <c r="AG49" s="383"/>
      <c r="AH49" s="380"/>
      <c r="AI49" s="381"/>
      <c r="AJ49" s="380"/>
    </row>
    <row r="50" spans="2:36" x14ac:dyDescent="0.25">
      <c r="B50" s="380"/>
      <c r="C50" s="381"/>
      <c r="D50" s="381"/>
      <c r="E50" s="382"/>
      <c r="F50" s="383"/>
      <c r="G50" s="380"/>
      <c r="H50" s="381"/>
      <c r="I50" s="380"/>
      <c r="K50" s="380"/>
      <c r="L50" s="381"/>
      <c r="M50" s="381"/>
      <c r="N50" s="382"/>
      <c r="O50" s="383"/>
      <c r="P50" s="380"/>
      <c r="Q50" s="381"/>
      <c r="R50" s="380"/>
      <c r="T50" s="380"/>
      <c r="U50" s="381"/>
      <c r="V50" s="381"/>
      <c r="W50" s="382"/>
      <c r="X50" s="383"/>
      <c r="Y50" s="380"/>
      <c r="Z50" s="381"/>
      <c r="AA50" s="380"/>
      <c r="AC50" s="380"/>
      <c r="AD50" s="381"/>
      <c r="AE50" s="381"/>
      <c r="AF50" s="382"/>
      <c r="AG50" s="383"/>
      <c r="AH50" s="380"/>
      <c r="AI50" s="381"/>
      <c r="AJ50" s="380"/>
    </row>
    <row r="51" spans="2:36" x14ac:dyDescent="0.25">
      <c r="B51" s="62"/>
      <c r="E51" s="54"/>
      <c r="F51" s="53"/>
      <c r="G51" s="62"/>
      <c r="I51" s="62"/>
      <c r="K51" s="62"/>
      <c r="N51" s="54"/>
      <c r="O51" s="53"/>
      <c r="P51" s="62"/>
      <c r="R51" s="62"/>
      <c r="T51" s="62"/>
      <c r="W51" s="54"/>
      <c r="X51" s="53"/>
      <c r="Y51" s="62"/>
      <c r="AA51" s="62"/>
      <c r="AC51" s="62"/>
      <c r="AF51" s="54"/>
      <c r="AG51" s="53"/>
      <c r="AH51" s="62"/>
      <c r="AJ51" s="62"/>
    </row>
    <row r="52" spans="2:36" x14ac:dyDescent="0.25">
      <c r="B52" s="380"/>
      <c r="C52" s="381"/>
      <c r="D52" s="381"/>
      <c r="E52" s="382"/>
      <c r="F52" s="383"/>
      <c r="G52" s="380"/>
      <c r="H52" s="381"/>
      <c r="I52" s="380"/>
      <c r="K52" s="380"/>
      <c r="L52" s="381"/>
      <c r="M52" s="381"/>
      <c r="N52" s="382"/>
      <c r="O52" s="383"/>
      <c r="P52" s="380"/>
      <c r="Q52" s="381"/>
      <c r="R52" s="380"/>
      <c r="T52" s="380"/>
      <c r="U52" s="381"/>
      <c r="V52" s="381"/>
      <c r="W52" s="382"/>
      <c r="X52" s="383"/>
      <c r="Y52" s="380"/>
      <c r="Z52" s="381"/>
      <c r="AA52" s="380"/>
      <c r="AC52" s="380"/>
      <c r="AD52" s="381"/>
      <c r="AE52" s="381"/>
      <c r="AF52" s="382"/>
      <c r="AG52" s="383"/>
      <c r="AH52" s="380"/>
      <c r="AI52" s="381"/>
      <c r="AJ52" s="380"/>
    </row>
    <row r="53" spans="2:36" x14ac:dyDescent="0.25">
      <c r="B53" s="380"/>
      <c r="C53" s="381"/>
      <c r="D53" s="381"/>
      <c r="E53" s="382"/>
      <c r="F53" s="383"/>
      <c r="G53" s="380"/>
      <c r="H53" s="381"/>
      <c r="I53" s="380"/>
      <c r="K53" s="380"/>
      <c r="L53" s="381"/>
      <c r="M53" s="381"/>
      <c r="N53" s="382"/>
      <c r="O53" s="383"/>
      <c r="P53" s="380"/>
      <c r="Q53" s="381"/>
      <c r="R53" s="380"/>
      <c r="T53" s="380"/>
      <c r="U53" s="381"/>
      <c r="V53" s="381"/>
      <c r="W53" s="382"/>
      <c r="X53" s="383"/>
      <c r="Y53" s="380"/>
      <c r="Z53" s="381"/>
      <c r="AA53" s="380"/>
      <c r="AC53" s="380"/>
      <c r="AD53" s="381"/>
      <c r="AE53" s="381"/>
      <c r="AF53" s="382"/>
      <c r="AG53" s="383"/>
      <c r="AH53" s="380"/>
      <c r="AI53" s="381"/>
      <c r="AJ53" s="380"/>
    </row>
    <row r="54" spans="2:36" x14ac:dyDescent="0.25">
      <c r="B54" s="62"/>
      <c r="E54" s="54"/>
      <c r="F54" s="53"/>
      <c r="G54" s="62"/>
      <c r="I54" s="62"/>
      <c r="K54" s="62"/>
      <c r="N54" s="54"/>
      <c r="O54" s="53"/>
      <c r="P54" s="62"/>
      <c r="R54" s="62"/>
      <c r="T54" s="62"/>
      <c r="W54" s="54"/>
      <c r="X54" s="53"/>
      <c r="Y54" s="62"/>
      <c r="AA54" s="62"/>
      <c r="AC54" s="62"/>
      <c r="AF54" s="54"/>
      <c r="AG54" s="53"/>
      <c r="AH54" s="62"/>
      <c r="AJ54" s="62"/>
    </row>
    <row r="55" spans="2:36" ht="15.75" thickBot="1" x14ac:dyDescent="0.3">
      <c r="B55" s="577" t="s">
        <v>657</v>
      </c>
      <c r="C55" s="578"/>
      <c r="D55" s="578"/>
      <c r="E55" s="578"/>
      <c r="F55" s="578"/>
      <c r="G55" s="578"/>
      <c r="H55" s="579"/>
      <c r="I55" s="397">
        <f>SUM(I14:I54)</f>
        <v>750</v>
      </c>
      <c r="K55" s="577" t="s">
        <v>657</v>
      </c>
      <c r="L55" s="578"/>
      <c r="M55" s="578"/>
      <c r="N55" s="578"/>
      <c r="O55" s="578"/>
      <c r="P55" s="578"/>
      <c r="Q55" s="579"/>
      <c r="R55" s="397">
        <f>SUM(R14:R54)</f>
        <v>1200</v>
      </c>
      <c r="T55" s="577" t="s">
        <v>657</v>
      </c>
      <c r="U55" s="578"/>
      <c r="V55" s="578"/>
      <c r="W55" s="578"/>
      <c r="X55" s="578"/>
      <c r="Y55" s="578"/>
      <c r="Z55" s="579"/>
      <c r="AA55" s="397">
        <f>SUM(AA14:AA54)</f>
        <v>600</v>
      </c>
      <c r="AC55" s="577" t="s">
        <v>657</v>
      </c>
      <c r="AD55" s="578"/>
      <c r="AE55" s="578"/>
      <c r="AF55" s="578"/>
      <c r="AG55" s="578"/>
      <c r="AH55" s="578"/>
      <c r="AI55" s="579"/>
      <c r="AJ55" s="397">
        <f>SUM(AJ14:AJ54)</f>
        <v>1541.6666599999999</v>
      </c>
    </row>
    <row r="56" spans="2:36" ht="15.75" thickTop="1" x14ac:dyDescent="0.25">
      <c r="B56" s="53"/>
      <c r="I56" s="54"/>
      <c r="K56" s="53"/>
      <c r="R56" s="54"/>
      <c r="T56" s="53"/>
      <c r="AA56" s="54"/>
      <c r="AC56" s="53"/>
      <c r="AJ56" s="54"/>
    </row>
    <row r="57" spans="2:36" x14ac:dyDescent="0.25">
      <c r="B57" s="53"/>
      <c r="I57" s="54"/>
      <c r="K57" s="53"/>
      <c r="R57" s="54"/>
      <c r="T57" s="53"/>
      <c r="AA57" s="54"/>
      <c r="AC57" s="53"/>
      <c r="AJ57" s="54"/>
    </row>
    <row r="58" spans="2:36" ht="15.75" thickBot="1" x14ac:dyDescent="0.3">
      <c r="B58" s="53"/>
      <c r="I58" s="54"/>
      <c r="K58" s="53"/>
      <c r="R58" s="54"/>
      <c r="T58" s="53"/>
      <c r="AA58" s="54"/>
      <c r="AC58" s="53"/>
      <c r="AJ58" s="54"/>
    </row>
    <row r="59" spans="2:36" ht="15.75" thickBot="1" x14ac:dyDescent="0.3">
      <c r="B59" s="384" t="s">
        <v>658</v>
      </c>
      <c r="C59" s="385"/>
      <c r="D59" s="373"/>
      <c r="E59" s="384" t="s">
        <v>659</v>
      </c>
      <c r="F59" s="385"/>
      <c r="G59" s="373"/>
      <c r="H59" s="384" t="s">
        <v>660</v>
      </c>
      <c r="I59" s="385"/>
      <c r="K59" s="384" t="s">
        <v>658</v>
      </c>
      <c r="L59" s="385"/>
      <c r="M59" s="373"/>
      <c r="N59" s="384" t="s">
        <v>659</v>
      </c>
      <c r="O59" s="385"/>
      <c r="P59" s="373"/>
      <c r="Q59" s="384" t="s">
        <v>660</v>
      </c>
      <c r="R59" s="385"/>
      <c r="T59" s="384" t="s">
        <v>658</v>
      </c>
      <c r="U59" s="385"/>
      <c r="V59" s="373"/>
      <c r="W59" s="384" t="s">
        <v>659</v>
      </c>
      <c r="X59" s="385"/>
      <c r="Y59" s="373"/>
      <c r="Z59" s="384" t="s">
        <v>660</v>
      </c>
      <c r="AA59" s="385"/>
      <c r="AC59" s="384" t="s">
        <v>658</v>
      </c>
      <c r="AD59" s="385"/>
      <c r="AE59" s="373"/>
      <c r="AF59" s="384" t="s">
        <v>659</v>
      </c>
      <c r="AG59" s="385"/>
      <c r="AH59" s="373"/>
      <c r="AI59" s="384" t="s">
        <v>660</v>
      </c>
      <c r="AJ59" s="385"/>
    </row>
    <row r="60" spans="2:36" x14ac:dyDescent="0.25">
      <c r="B60" s="580" t="s">
        <v>670</v>
      </c>
      <c r="C60" s="581"/>
      <c r="E60" s="580" t="s">
        <v>669</v>
      </c>
      <c r="F60" s="581"/>
      <c r="H60" s="580" t="s">
        <v>668</v>
      </c>
      <c r="I60" s="581"/>
      <c r="K60" s="580" t="s">
        <v>670</v>
      </c>
      <c r="L60" s="581"/>
      <c r="N60" s="580" t="s">
        <v>669</v>
      </c>
      <c r="O60" s="581"/>
      <c r="Q60" s="580" t="s">
        <v>668</v>
      </c>
      <c r="R60" s="581"/>
      <c r="T60" s="580" t="s">
        <v>670</v>
      </c>
      <c r="U60" s="581"/>
      <c r="W60" s="580" t="s">
        <v>669</v>
      </c>
      <c r="X60" s="581"/>
      <c r="Z60" s="580" t="s">
        <v>668</v>
      </c>
      <c r="AA60" s="581"/>
      <c r="AC60" s="580" t="s">
        <v>670</v>
      </c>
      <c r="AD60" s="581"/>
      <c r="AF60" s="580" t="s">
        <v>669</v>
      </c>
      <c r="AG60" s="581"/>
      <c r="AI60" s="580" t="s">
        <v>668</v>
      </c>
      <c r="AJ60" s="581"/>
    </row>
    <row r="61" spans="2:36" ht="15.75" thickBot="1" x14ac:dyDescent="0.3">
      <c r="B61" s="582"/>
      <c r="C61" s="583"/>
      <c r="E61" s="582"/>
      <c r="F61" s="583"/>
      <c r="H61" s="582"/>
      <c r="I61" s="583"/>
      <c r="K61" s="582"/>
      <c r="L61" s="583"/>
      <c r="N61" s="582"/>
      <c r="O61" s="583"/>
      <c r="Q61" s="582"/>
      <c r="R61" s="583"/>
      <c r="T61" s="582"/>
      <c r="U61" s="583"/>
      <c r="W61" s="582"/>
      <c r="X61" s="583"/>
      <c r="Z61" s="582"/>
      <c r="AA61" s="583"/>
      <c r="AC61" s="582"/>
      <c r="AD61" s="583"/>
      <c r="AF61" s="582"/>
      <c r="AG61" s="583"/>
      <c r="AI61" s="582"/>
      <c r="AJ61" s="583"/>
    </row>
    <row r="62" spans="2:36" ht="15.75" thickBot="1" x14ac:dyDescent="0.3">
      <c r="B62" s="55"/>
      <c r="C62" s="64"/>
      <c r="D62" s="64"/>
      <c r="E62" s="64"/>
      <c r="F62" s="64"/>
      <c r="G62" s="64"/>
      <c r="H62" s="64"/>
      <c r="I62" s="56"/>
      <c r="K62" s="55"/>
      <c r="L62" s="64"/>
      <c r="M62" s="64"/>
      <c r="N62" s="64"/>
      <c r="O62" s="64"/>
      <c r="P62" s="64"/>
      <c r="Q62" s="64"/>
      <c r="R62" s="56"/>
      <c r="T62" s="55"/>
      <c r="U62" s="64"/>
      <c r="V62" s="64"/>
      <c r="W62" s="64"/>
      <c r="X62" s="64"/>
      <c r="Y62" s="64"/>
      <c r="Z62" s="64"/>
      <c r="AA62" s="56"/>
      <c r="AC62" s="55"/>
      <c r="AD62" s="64"/>
      <c r="AE62" s="64"/>
      <c r="AF62" s="64"/>
      <c r="AG62" s="64"/>
      <c r="AH62" s="64"/>
      <c r="AI62" s="64"/>
      <c r="AJ62" s="56"/>
    </row>
    <row r="65" spans="2:27" ht="15.75" thickBot="1" x14ac:dyDescent="0.3"/>
    <row r="66" spans="2:27" ht="23.25" x14ac:dyDescent="0.35">
      <c r="B66" s="372" t="s">
        <v>572</v>
      </c>
      <c r="C66" s="51"/>
      <c r="D66" s="51"/>
      <c r="E66" s="51"/>
      <c r="F66" s="51"/>
      <c r="G66" s="51"/>
      <c r="H66" s="51"/>
      <c r="I66" s="52"/>
      <c r="K66" s="372" t="s">
        <v>572</v>
      </c>
      <c r="L66" s="51"/>
      <c r="M66" s="51"/>
      <c r="N66" s="51"/>
      <c r="O66" s="51"/>
      <c r="P66" s="51"/>
      <c r="Q66" s="51"/>
      <c r="R66" s="52"/>
      <c r="T66" s="372" t="s">
        <v>572</v>
      </c>
      <c r="U66" s="51"/>
      <c r="V66" s="51"/>
      <c r="W66" s="51"/>
      <c r="X66" s="51"/>
      <c r="Y66" s="51"/>
      <c r="Z66" s="51"/>
      <c r="AA66" s="52"/>
    </row>
    <row r="67" spans="2:27" x14ac:dyDescent="0.25">
      <c r="B67" s="53"/>
      <c r="C67" s="373" t="s">
        <v>76</v>
      </c>
      <c r="I67" s="54"/>
      <c r="K67" s="53"/>
      <c r="L67" s="373" t="s">
        <v>76</v>
      </c>
      <c r="R67" s="54"/>
      <c r="T67" s="53"/>
      <c r="U67" s="373" t="s">
        <v>76</v>
      </c>
      <c r="AA67" s="54"/>
    </row>
    <row r="68" spans="2:27" ht="18" x14ac:dyDescent="0.25">
      <c r="B68" s="53"/>
      <c r="D68" s="374"/>
      <c r="I68" s="54"/>
      <c r="K68" s="53"/>
      <c r="M68" s="374"/>
      <c r="R68" s="54"/>
      <c r="T68" s="53"/>
      <c r="V68" s="374"/>
      <c r="AA68" s="54"/>
    </row>
    <row r="69" spans="2:27" ht="19.5" thickBot="1" x14ac:dyDescent="0.35">
      <c r="B69" s="559" t="s">
        <v>661</v>
      </c>
      <c r="C69" s="560"/>
      <c r="D69" s="560"/>
      <c r="E69" s="560"/>
      <c r="F69" s="560"/>
      <c r="G69" s="560"/>
      <c r="H69" s="560"/>
      <c r="I69" s="561"/>
      <c r="K69" s="559" t="s">
        <v>661</v>
      </c>
      <c r="L69" s="560"/>
      <c r="M69" s="560"/>
      <c r="N69" s="560"/>
      <c r="O69" s="560"/>
      <c r="P69" s="560"/>
      <c r="Q69" s="560"/>
      <c r="R69" s="561"/>
      <c r="T69" s="559" t="s">
        <v>661</v>
      </c>
      <c r="U69" s="560"/>
      <c r="V69" s="560"/>
      <c r="W69" s="560"/>
      <c r="X69" s="560"/>
      <c r="Y69" s="560"/>
      <c r="Z69" s="560"/>
      <c r="AA69" s="561"/>
    </row>
    <row r="70" spans="2:27" ht="15.75" thickBot="1" x14ac:dyDescent="0.3">
      <c r="B70" s="53"/>
      <c r="G70" s="373"/>
      <c r="H70" s="375" t="s">
        <v>647</v>
      </c>
      <c r="I70" s="389">
        <v>116</v>
      </c>
      <c r="K70" s="53"/>
      <c r="P70" s="373"/>
      <c r="Q70" s="375" t="s">
        <v>647</v>
      </c>
      <c r="R70" s="389"/>
      <c r="T70" s="53"/>
      <c r="Y70" s="373"/>
      <c r="Z70" s="375" t="s">
        <v>647</v>
      </c>
      <c r="AA70" s="389"/>
    </row>
    <row r="71" spans="2:27" ht="15.75" thickBot="1" x14ac:dyDescent="0.3">
      <c r="B71" s="562" t="s">
        <v>662</v>
      </c>
      <c r="C71" s="563"/>
      <c r="D71" s="564"/>
      <c r="G71" s="373" t="s">
        <v>78</v>
      </c>
      <c r="H71" s="376"/>
      <c r="I71" s="54"/>
      <c r="K71" s="562" t="s">
        <v>662</v>
      </c>
      <c r="L71" s="563"/>
      <c r="M71" s="564"/>
      <c r="P71" s="373" t="s">
        <v>78</v>
      </c>
      <c r="Q71" s="376"/>
      <c r="R71" s="54"/>
      <c r="T71" s="562" t="s">
        <v>662</v>
      </c>
      <c r="U71" s="563"/>
      <c r="V71" s="564"/>
      <c r="Y71" s="373" t="s">
        <v>78</v>
      </c>
      <c r="Z71" s="376"/>
      <c r="AA71" s="54"/>
    </row>
    <row r="72" spans="2:27" ht="15.75" customHeight="1" thickBot="1" x14ac:dyDescent="0.3">
      <c r="B72" s="565" t="s">
        <v>648</v>
      </c>
      <c r="C72" s="567"/>
      <c r="D72" s="567"/>
      <c r="F72" s="377" t="s">
        <v>649</v>
      </c>
      <c r="G72" s="378" t="s">
        <v>650</v>
      </c>
      <c r="H72" s="379" t="s">
        <v>651</v>
      </c>
      <c r="I72" s="54"/>
      <c r="K72" s="565" t="s">
        <v>648</v>
      </c>
      <c r="L72" s="567"/>
      <c r="M72" s="575"/>
      <c r="O72" s="377" t="s">
        <v>649</v>
      </c>
      <c r="P72" s="378" t="s">
        <v>650</v>
      </c>
      <c r="Q72" s="379" t="s">
        <v>651</v>
      </c>
      <c r="R72" s="54"/>
      <c r="T72" s="565" t="s">
        <v>648</v>
      </c>
      <c r="U72" s="567"/>
      <c r="V72" s="567"/>
      <c r="X72" s="377" t="s">
        <v>649</v>
      </c>
      <c r="Y72" s="378" t="s">
        <v>650</v>
      </c>
      <c r="Z72" s="379" t="s">
        <v>651</v>
      </c>
      <c r="AA72" s="54"/>
    </row>
    <row r="73" spans="2:27" ht="15.75" customHeight="1" thickBot="1" x14ac:dyDescent="0.3">
      <c r="B73" s="566"/>
      <c r="C73" s="568"/>
      <c r="D73" s="568"/>
      <c r="F73" s="386">
        <v>10</v>
      </c>
      <c r="G73" s="387">
        <v>2</v>
      </c>
      <c r="H73" s="388">
        <v>2023</v>
      </c>
      <c r="I73" s="54"/>
      <c r="K73" s="566"/>
      <c r="L73" s="568"/>
      <c r="M73" s="576"/>
      <c r="O73" s="386"/>
      <c r="P73" s="387"/>
      <c r="Q73" s="388"/>
      <c r="R73" s="54"/>
      <c r="T73" s="566"/>
      <c r="U73" s="568"/>
      <c r="V73" s="568"/>
      <c r="X73" s="386"/>
      <c r="Y73" s="387"/>
      <c r="Z73" s="388"/>
      <c r="AA73" s="54"/>
    </row>
    <row r="74" spans="2:27" ht="15.75" thickBot="1" x14ac:dyDescent="0.3">
      <c r="B74" s="55"/>
      <c r="C74" s="64"/>
      <c r="D74" s="64"/>
      <c r="E74" s="64"/>
      <c r="F74" s="64"/>
      <c r="G74" s="64"/>
      <c r="H74" s="64"/>
      <c r="I74" s="56"/>
      <c r="K74" s="55"/>
      <c r="L74" s="64"/>
      <c r="M74" s="64"/>
      <c r="N74" s="64"/>
      <c r="O74" s="64"/>
      <c r="P74" s="64"/>
      <c r="Q74" s="64"/>
      <c r="R74" s="56"/>
      <c r="T74" s="55"/>
      <c r="U74" s="64"/>
      <c r="V74" s="64"/>
      <c r="W74" s="64"/>
      <c r="X74" s="64"/>
      <c r="Y74" s="64"/>
      <c r="Z74" s="64"/>
      <c r="AA74" s="56"/>
    </row>
    <row r="75" spans="2:27" ht="15.75" thickBot="1" x14ac:dyDescent="0.3">
      <c r="B75" s="562" t="s">
        <v>652</v>
      </c>
      <c r="C75" s="563"/>
      <c r="D75" s="563"/>
      <c r="E75" s="564"/>
      <c r="F75" s="584" t="s">
        <v>653</v>
      </c>
      <c r="G75" s="565" t="s">
        <v>102</v>
      </c>
      <c r="H75" s="584" t="s">
        <v>654</v>
      </c>
      <c r="I75" s="584" t="s">
        <v>655</v>
      </c>
      <c r="K75" s="562" t="s">
        <v>652</v>
      </c>
      <c r="L75" s="563"/>
      <c r="M75" s="563"/>
      <c r="N75" s="564"/>
      <c r="O75" s="584" t="s">
        <v>653</v>
      </c>
      <c r="P75" s="565" t="s">
        <v>102</v>
      </c>
      <c r="Q75" s="584" t="s">
        <v>654</v>
      </c>
      <c r="R75" s="584" t="s">
        <v>655</v>
      </c>
      <c r="T75" s="562" t="s">
        <v>652</v>
      </c>
      <c r="U75" s="563"/>
      <c r="V75" s="563"/>
      <c r="W75" s="564"/>
      <c r="X75" s="584" t="s">
        <v>653</v>
      </c>
      <c r="Y75" s="565" t="s">
        <v>102</v>
      </c>
      <c r="Z75" s="584" t="s">
        <v>654</v>
      </c>
      <c r="AA75" s="584" t="s">
        <v>655</v>
      </c>
    </row>
    <row r="76" spans="2:27" x14ac:dyDescent="0.25">
      <c r="B76" s="565" t="s">
        <v>656</v>
      </c>
      <c r="C76" s="569" t="s">
        <v>103</v>
      </c>
      <c r="D76" s="570"/>
      <c r="E76" s="571"/>
      <c r="F76" s="585"/>
      <c r="G76" s="587"/>
      <c r="H76" s="585"/>
      <c r="I76" s="585"/>
      <c r="K76" s="565" t="s">
        <v>656</v>
      </c>
      <c r="L76" s="569" t="s">
        <v>103</v>
      </c>
      <c r="M76" s="570"/>
      <c r="N76" s="571"/>
      <c r="O76" s="585"/>
      <c r="P76" s="587"/>
      <c r="Q76" s="585"/>
      <c r="R76" s="585"/>
      <c r="T76" s="565" t="s">
        <v>656</v>
      </c>
      <c r="U76" s="569" t="s">
        <v>103</v>
      </c>
      <c r="V76" s="570"/>
      <c r="W76" s="571"/>
      <c r="X76" s="585"/>
      <c r="Y76" s="587"/>
      <c r="Z76" s="585"/>
      <c r="AA76" s="585"/>
    </row>
    <row r="77" spans="2:27" ht="15.75" thickBot="1" x14ac:dyDescent="0.3">
      <c r="B77" s="566"/>
      <c r="C77" s="572"/>
      <c r="D77" s="573"/>
      <c r="E77" s="574"/>
      <c r="F77" s="586"/>
      <c r="G77" s="566"/>
      <c r="H77" s="586"/>
      <c r="I77" s="586"/>
      <c r="K77" s="566"/>
      <c r="L77" s="572"/>
      <c r="M77" s="573"/>
      <c r="N77" s="574"/>
      <c r="O77" s="586"/>
      <c r="P77" s="566"/>
      <c r="Q77" s="586"/>
      <c r="R77" s="586"/>
      <c r="T77" s="566"/>
      <c r="U77" s="572"/>
      <c r="V77" s="573"/>
      <c r="W77" s="574"/>
      <c r="X77" s="586"/>
      <c r="Y77" s="566"/>
      <c r="Z77" s="586"/>
      <c r="AA77" s="586"/>
    </row>
    <row r="78" spans="2:27" x14ac:dyDescent="0.25">
      <c r="B78" s="390" t="s">
        <v>787</v>
      </c>
      <c r="C78" s="391" t="s">
        <v>476</v>
      </c>
      <c r="D78" s="391"/>
      <c r="E78" s="392"/>
      <c r="F78" s="393" t="s">
        <v>785</v>
      </c>
      <c r="G78" s="394">
        <v>10</v>
      </c>
      <c r="H78" s="410">
        <v>68.333332999999996</v>
      </c>
      <c r="I78" s="396">
        <f>G78*H78</f>
        <v>683.33332999999993</v>
      </c>
      <c r="K78" s="390"/>
      <c r="L78" s="391"/>
      <c r="M78" s="391"/>
      <c r="N78" s="392"/>
      <c r="O78" s="393"/>
      <c r="P78" s="394"/>
      <c r="Q78" s="395"/>
      <c r="R78" s="396"/>
      <c r="T78" s="390"/>
      <c r="U78" s="391"/>
      <c r="V78" s="391"/>
      <c r="W78" s="392"/>
      <c r="X78" s="393"/>
      <c r="Y78" s="394"/>
      <c r="Z78" s="395"/>
      <c r="AA78" s="396">
        <f>Y78*Z78</f>
        <v>0</v>
      </c>
    </row>
    <row r="79" spans="2:27" x14ac:dyDescent="0.25">
      <c r="B79" s="407" t="s">
        <v>788</v>
      </c>
      <c r="C79" s="406" t="s">
        <v>477</v>
      </c>
      <c r="D79" s="406"/>
      <c r="E79" s="408"/>
      <c r="F79" s="404" t="s">
        <v>785</v>
      </c>
      <c r="G79" s="405">
        <v>10</v>
      </c>
      <c r="H79" s="411">
        <v>50</v>
      </c>
      <c r="I79" s="409">
        <f>G79*H79</f>
        <v>500</v>
      </c>
      <c r="K79" s="380"/>
      <c r="L79" s="381"/>
      <c r="M79" s="381"/>
      <c r="N79" s="382"/>
      <c r="O79" s="383"/>
      <c r="P79" s="380"/>
      <c r="Q79" s="381"/>
      <c r="R79" s="380"/>
      <c r="T79" s="380"/>
      <c r="U79" s="381"/>
      <c r="V79" s="381"/>
      <c r="W79" s="382"/>
      <c r="X79" s="383"/>
      <c r="Y79" s="380"/>
      <c r="Z79" s="381"/>
      <c r="AA79" s="380"/>
    </row>
    <row r="80" spans="2:27" x14ac:dyDescent="0.25">
      <c r="B80" s="390" t="s">
        <v>790</v>
      </c>
      <c r="C80" s="391" t="s">
        <v>496</v>
      </c>
      <c r="D80" s="391"/>
      <c r="E80" s="391"/>
      <c r="F80" s="405" t="s">
        <v>789</v>
      </c>
      <c r="G80" s="405">
        <v>10</v>
      </c>
      <c r="H80" s="411">
        <v>50</v>
      </c>
      <c r="I80" s="409">
        <f>G80*H80</f>
        <v>500</v>
      </c>
      <c r="K80" s="62"/>
      <c r="N80" s="54"/>
      <c r="O80" s="53"/>
      <c r="P80" s="62"/>
      <c r="R80" s="62"/>
      <c r="T80" s="62"/>
      <c r="W80" s="54"/>
      <c r="X80" s="53"/>
      <c r="Y80" s="62"/>
      <c r="AA80" s="62"/>
    </row>
    <row r="81" spans="2:27" x14ac:dyDescent="0.25">
      <c r="B81" s="407" t="s">
        <v>791</v>
      </c>
      <c r="C81" s="406" t="s">
        <v>497</v>
      </c>
      <c r="D81" s="406"/>
      <c r="E81" s="406"/>
      <c r="F81" s="405" t="s">
        <v>789</v>
      </c>
      <c r="G81" s="405">
        <v>10</v>
      </c>
      <c r="H81" s="413">
        <v>60</v>
      </c>
      <c r="I81" s="409">
        <f>G81*H81</f>
        <v>600</v>
      </c>
      <c r="K81" s="380"/>
      <c r="L81" s="381"/>
      <c r="M81" s="381"/>
      <c r="N81" s="382"/>
      <c r="O81" s="383"/>
      <c r="P81" s="380"/>
      <c r="Q81" s="381"/>
      <c r="R81" s="380"/>
      <c r="T81" s="380"/>
      <c r="U81" s="381"/>
      <c r="V81" s="381"/>
      <c r="W81" s="382"/>
      <c r="X81" s="383"/>
      <c r="Y81" s="380"/>
      <c r="Z81" s="381"/>
      <c r="AA81" s="380"/>
    </row>
    <row r="82" spans="2:27" x14ac:dyDescent="0.25">
      <c r="B82" s="62"/>
      <c r="E82" s="54"/>
      <c r="F82" s="53"/>
      <c r="G82" s="62"/>
      <c r="I82" s="62"/>
      <c r="K82" s="62"/>
      <c r="N82" s="54"/>
      <c r="O82" s="53"/>
      <c r="P82" s="62"/>
      <c r="R82" s="62"/>
      <c r="T82" s="62"/>
      <c r="W82" s="54"/>
      <c r="X82" s="53"/>
      <c r="Y82" s="62"/>
      <c r="AA82" s="62"/>
    </row>
    <row r="83" spans="2:27" x14ac:dyDescent="0.25">
      <c r="B83" s="380"/>
      <c r="C83" s="381"/>
      <c r="D83" s="381"/>
      <c r="E83" s="382"/>
      <c r="F83" s="383"/>
      <c r="G83" s="380"/>
      <c r="H83" s="381"/>
      <c r="I83" s="380"/>
      <c r="K83" s="380"/>
      <c r="L83" s="381"/>
      <c r="M83" s="381"/>
      <c r="N83" s="382"/>
      <c r="O83" s="383"/>
      <c r="P83" s="380"/>
      <c r="Q83" s="381"/>
      <c r="R83" s="380"/>
      <c r="T83" s="380"/>
      <c r="U83" s="381"/>
      <c r="V83" s="381"/>
      <c r="W83" s="382"/>
      <c r="X83" s="383"/>
      <c r="Y83" s="380"/>
      <c r="Z83" s="381"/>
      <c r="AA83" s="380"/>
    </row>
    <row r="84" spans="2:27" x14ac:dyDescent="0.25">
      <c r="B84" s="62"/>
      <c r="E84" s="54"/>
      <c r="F84" s="53"/>
      <c r="G84" s="62"/>
      <c r="I84" s="62"/>
      <c r="K84" s="62"/>
      <c r="N84" s="54"/>
      <c r="O84" s="53"/>
      <c r="P84" s="62"/>
      <c r="R84" s="62"/>
      <c r="T84" s="62"/>
      <c r="W84" s="54"/>
      <c r="X84" s="53"/>
      <c r="Y84" s="62"/>
      <c r="AA84" s="62"/>
    </row>
    <row r="85" spans="2:27" x14ac:dyDescent="0.25">
      <c r="B85" s="380"/>
      <c r="C85" s="381"/>
      <c r="D85" s="381"/>
      <c r="E85" s="382"/>
      <c r="F85" s="383"/>
      <c r="G85" s="380"/>
      <c r="H85" s="381"/>
      <c r="I85" s="380"/>
      <c r="K85" s="380"/>
      <c r="L85" s="381"/>
      <c r="M85" s="381"/>
      <c r="N85" s="382"/>
      <c r="O85" s="383"/>
      <c r="P85" s="380"/>
      <c r="Q85" s="381"/>
      <c r="R85" s="380"/>
      <c r="T85" s="380"/>
      <c r="U85" s="381"/>
      <c r="V85" s="381"/>
      <c r="W85" s="382"/>
      <c r="X85" s="383"/>
      <c r="Y85" s="380"/>
      <c r="Z85" s="381"/>
      <c r="AA85" s="380"/>
    </row>
    <row r="86" spans="2:27" x14ac:dyDescent="0.25">
      <c r="B86" s="380"/>
      <c r="C86" s="381"/>
      <c r="D86" s="381"/>
      <c r="E86" s="382"/>
      <c r="F86" s="383"/>
      <c r="G86" s="380"/>
      <c r="H86" s="381"/>
      <c r="I86" s="380"/>
      <c r="K86" s="380"/>
      <c r="L86" s="381"/>
      <c r="M86" s="381"/>
      <c r="N86" s="382"/>
      <c r="O86" s="383"/>
      <c r="P86" s="380"/>
      <c r="Q86" s="381"/>
      <c r="R86" s="380"/>
      <c r="T86" s="380"/>
      <c r="U86" s="381"/>
      <c r="V86" s="381"/>
      <c r="W86" s="382"/>
      <c r="X86" s="383"/>
      <c r="Y86" s="380"/>
      <c r="Z86" s="381"/>
      <c r="AA86" s="380"/>
    </row>
    <row r="87" spans="2:27" x14ac:dyDescent="0.25">
      <c r="B87" s="62"/>
      <c r="E87" s="54"/>
      <c r="F87" s="53"/>
      <c r="G87" s="62"/>
      <c r="I87" s="62"/>
      <c r="K87" s="62"/>
      <c r="N87" s="54"/>
      <c r="O87" s="53"/>
      <c r="P87" s="62"/>
      <c r="R87" s="62"/>
      <c r="T87" s="62"/>
      <c r="W87" s="54"/>
      <c r="X87" s="53"/>
      <c r="Y87" s="62"/>
      <c r="AA87" s="62"/>
    </row>
    <row r="88" spans="2:27" x14ac:dyDescent="0.25">
      <c r="B88" s="380"/>
      <c r="C88" s="381"/>
      <c r="D88" s="381"/>
      <c r="E88" s="382"/>
      <c r="F88" s="383"/>
      <c r="G88" s="380"/>
      <c r="H88" s="381"/>
      <c r="I88" s="380"/>
      <c r="K88" s="380"/>
      <c r="L88" s="381"/>
      <c r="M88" s="381"/>
      <c r="N88" s="382"/>
      <c r="O88" s="383"/>
      <c r="P88" s="380"/>
      <c r="Q88" s="381"/>
      <c r="R88" s="380"/>
      <c r="T88" s="380"/>
      <c r="U88" s="381"/>
      <c r="V88" s="381"/>
      <c r="W88" s="382"/>
      <c r="X88" s="383"/>
      <c r="Y88" s="380"/>
      <c r="Z88" s="381"/>
      <c r="AA88" s="380"/>
    </row>
    <row r="89" spans="2:27" x14ac:dyDescent="0.25">
      <c r="B89" s="62"/>
      <c r="E89" s="54"/>
      <c r="F89" s="53"/>
      <c r="G89" s="62"/>
      <c r="I89" s="62"/>
      <c r="K89" s="62"/>
      <c r="N89" s="54"/>
      <c r="O89" s="53"/>
      <c r="P89" s="62"/>
      <c r="R89" s="62"/>
      <c r="T89" s="62"/>
      <c r="W89" s="54"/>
      <c r="X89" s="53"/>
      <c r="Y89" s="62"/>
      <c r="AA89" s="62"/>
    </row>
    <row r="90" spans="2:27" x14ac:dyDescent="0.25">
      <c r="B90" s="380"/>
      <c r="C90" s="381"/>
      <c r="D90" s="381"/>
      <c r="E90" s="382"/>
      <c r="F90" s="383"/>
      <c r="G90" s="380"/>
      <c r="H90" s="381"/>
      <c r="I90" s="380"/>
      <c r="K90" s="380"/>
      <c r="L90" s="381"/>
      <c r="M90" s="381"/>
      <c r="N90" s="382"/>
      <c r="O90" s="383"/>
      <c r="P90" s="380"/>
      <c r="Q90" s="381"/>
      <c r="R90" s="380"/>
      <c r="T90" s="380"/>
      <c r="U90" s="381"/>
      <c r="V90" s="381"/>
      <c r="W90" s="382"/>
      <c r="X90" s="383"/>
      <c r="Y90" s="380"/>
      <c r="Z90" s="381"/>
      <c r="AA90" s="380"/>
    </row>
    <row r="91" spans="2:27" x14ac:dyDescent="0.25">
      <c r="B91" s="62"/>
      <c r="E91" s="54"/>
      <c r="F91" s="53"/>
      <c r="G91" s="62"/>
      <c r="I91" s="62"/>
      <c r="K91" s="62"/>
      <c r="N91" s="54"/>
      <c r="O91" s="53"/>
      <c r="P91" s="62"/>
      <c r="R91" s="62"/>
      <c r="T91" s="62"/>
      <c r="W91" s="54"/>
      <c r="X91" s="53"/>
      <c r="Y91" s="62"/>
      <c r="AA91" s="62"/>
    </row>
    <row r="92" spans="2:27" x14ac:dyDescent="0.25">
      <c r="B92" s="380"/>
      <c r="C92" s="381"/>
      <c r="D92" s="381"/>
      <c r="E92" s="382"/>
      <c r="F92" s="383"/>
      <c r="G92" s="380"/>
      <c r="H92" s="381"/>
      <c r="I92" s="380"/>
      <c r="K92" s="380"/>
      <c r="L92" s="381"/>
      <c r="M92" s="381"/>
      <c r="N92" s="382"/>
      <c r="O92" s="383"/>
      <c r="P92" s="380"/>
      <c r="Q92" s="381"/>
      <c r="R92" s="380"/>
      <c r="T92" s="380"/>
      <c r="U92" s="381"/>
      <c r="V92" s="381"/>
      <c r="W92" s="382"/>
      <c r="X92" s="383"/>
      <c r="Y92" s="380"/>
      <c r="Z92" s="381"/>
      <c r="AA92" s="380"/>
    </row>
    <row r="93" spans="2:27" x14ac:dyDescent="0.25">
      <c r="B93" s="380"/>
      <c r="C93" s="381"/>
      <c r="D93" s="381"/>
      <c r="E93" s="382"/>
      <c r="F93" s="383"/>
      <c r="G93" s="380"/>
      <c r="H93" s="381"/>
      <c r="I93" s="380"/>
      <c r="K93" s="380"/>
      <c r="L93" s="381"/>
      <c r="M93" s="381"/>
      <c r="N93" s="382"/>
      <c r="O93" s="383"/>
      <c r="P93" s="380"/>
      <c r="Q93" s="381"/>
      <c r="R93" s="380"/>
      <c r="T93" s="380"/>
      <c r="U93" s="381"/>
      <c r="V93" s="381"/>
      <c r="W93" s="382"/>
      <c r="X93" s="383"/>
      <c r="Y93" s="380"/>
      <c r="Z93" s="381"/>
      <c r="AA93" s="380"/>
    </row>
    <row r="94" spans="2:27" x14ac:dyDescent="0.25">
      <c r="B94" s="62"/>
      <c r="E94" s="54"/>
      <c r="F94" s="53"/>
      <c r="G94" s="62"/>
      <c r="I94" s="62"/>
      <c r="K94" s="62"/>
      <c r="N94" s="54"/>
      <c r="O94" s="53"/>
      <c r="P94" s="62"/>
      <c r="R94" s="62"/>
      <c r="T94" s="62"/>
      <c r="W94" s="54"/>
      <c r="X94" s="53"/>
      <c r="Y94" s="62"/>
      <c r="AA94" s="62"/>
    </row>
    <row r="95" spans="2:27" x14ac:dyDescent="0.25">
      <c r="B95" s="380"/>
      <c r="C95" s="381"/>
      <c r="D95" s="381"/>
      <c r="E95" s="382"/>
      <c r="F95" s="383"/>
      <c r="G95" s="380"/>
      <c r="H95" s="381"/>
      <c r="I95" s="380"/>
      <c r="K95" s="380"/>
      <c r="L95" s="381"/>
      <c r="M95" s="381"/>
      <c r="N95" s="382"/>
      <c r="O95" s="383"/>
      <c r="P95" s="380"/>
      <c r="Q95" s="381"/>
      <c r="R95" s="380"/>
      <c r="T95" s="380"/>
      <c r="U95" s="381"/>
      <c r="V95" s="381"/>
      <c r="W95" s="382"/>
      <c r="X95" s="383"/>
      <c r="Y95" s="380"/>
      <c r="Z95" s="381"/>
      <c r="AA95" s="380"/>
    </row>
    <row r="96" spans="2:27" x14ac:dyDescent="0.25">
      <c r="B96" s="62"/>
      <c r="E96" s="54"/>
      <c r="F96" s="53"/>
      <c r="G96" s="62"/>
      <c r="I96" s="62"/>
      <c r="K96" s="62"/>
      <c r="N96" s="54"/>
      <c r="O96" s="53"/>
      <c r="P96" s="62"/>
      <c r="R96" s="62"/>
      <c r="T96" s="62"/>
      <c r="W96" s="54"/>
      <c r="X96" s="53"/>
      <c r="Y96" s="62"/>
      <c r="AA96" s="62"/>
    </row>
    <row r="97" spans="2:27" x14ac:dyDescent="0.25">
      <c r="B97" s="380"/>
      <c r="C97" s="381"/>
      <c r="D97" s="381"/>
      <c r="E97" s="382"/>
      <c r="F97" s="383"/>
      <c r="G97" s="380"/>
      <c r="H97" s="381"/>
      <c r="I97" s="380"/>
      <c r="K97" s="380"/>
      <c r="L97" s="381"/>
      <c r="M97" s="381"/>
      <c r="N97" s="382"/>
      <c r="O97" s="383"/>
      <c r="P97" s="380"/>
      <c r="Q97" s="381"/>
      <c r="R97" s="380"/>
      <c r="T97" s="380"/>
      <c r="U97" s="381"/>
      <c r="V97" s="381"/>
      <c r="W97" s="382"/>
      <c r="X97" s="383"/>
      <c r="Y97" s="380"/>
      <c r="Z97" s="381"/>
      <c r="AA97" s="380"/>
    </row>
    <row r="98" spans="2:27" x14ac:dyDescent="0.25">
      <c r="B98" s="62"/>
      <c r="E98" s="54"/>
      <c r="F98" s="53"/>
      <c r="G98" s="62"/>
      <c r="I98" s="62"/>
      <c r="K98" s="62"/>
      <c r="N98" s="54"/>
      <c r="O98" s="53"/>
      <c r="P98" s="62"/>
      <c r="R98" s="62"/>
      <c r="T98" s="62"/>
      <c r="W98" s="54"/>
      <c r="X98" s="53"/>
      <c r="Y98" s="62"/>
      <c r="AA98" s="62"/>
    </row>
    <row r="99" spans="2:27" x14ac:dyDescent="0.25">
      <c r="B99" s="380"/>
      <c r="C99" s="381"/>
      <c r="D99" s="381"/>
      <c r="E99" s="382"/>
      <c r="F99" s="383"/>
      <c r="G99" s="380"/>
      <c r="H99" s="381"/>
      <c r="I99" s="380"/>
      <c r="K99" s="380"/>
      <c r="L99" s="381"/>
      <c r="M99" s="381"/>
      <c r="N99" s="382"/>
      <c r="O99" s="383"/>
      <c r="P99" s="380"/>
      <c r="Q99" s="381"/>
      <c r="R99" s="380"/>
      <c r="T99" s="380"/>
      <c r="U99" s="381"/>
      <c r="V99" s="381"/>
      <c r="W99" s="382"/>
      <c r="X99" s="383"/>
      <c r="Y99" s="380"/>
      <c r="Z99" s="381"/>
      <c r="AA99" s="380"/>
    </row>
    <row r="100" spans="2:27" x14ac:dyDescent="0.25">
      <c r="B100" s="62"/>
      <c r="E100" s="54"/>
      <c r="F100" s="53"/>
      <c r="G100" s="62"/>
      <c r="I100" s="62"/>
      <c r="K100" s="62"/>
      <c r="N100" s="54"/>
      <c r="O100" s="53"/>
      <c r="P100" s="62"/>
      <c r="R100" s="62"/>
      <c r="T100" s="62"/>
      <c r="W100" s="54"/>
      <c r="X100" s="53"/>
      <c r="Y100" s="62"/>
      <c r="AA100" s="62"/>
    </row>
    <row r="101" spans="2:27" x14ac:dyDescent="0.25">
      <c r="B101" s="380"/>
      <c r="C101" s="381"/>
      <c r="D101" s="381"/>
      <c r="E101" s="382"/>
      <c r="F101" s="383"/>
      <c r="G101" s="380"/>
      <c r="H101" s="381"/>
      <c r="I101" s="380"/>
      <c r="K101" s="380"/>
      <c r="L101" s="381"/>
      <c r="M101" s="381"/>
      <c r="N101" s="382"/>
      <c r="O101" s="383"/>
      <c r="P101" s="380"/>
      <c r="Q101" s="381"/>
      <c r="R101" s="380"/>
      <c r="T101" s="380"/>
      <c r="U101" s="381"/>
      <c r="V101" s="381"/>
      <c r="W101" s="382"/>
      <c r="X101" s="383"/>
      <c r="Y101" s="380"/>
      <c r="Z101" s="381"/>
      <c r="AA101" s="380"/>
    </row>
    <row r="102" spans="2:27" x14ac:dyDescent="0.25">
      <c r="B102" s="62"/>
      <c r="E102" s="54"/>
      <c r="F102" s="53"/>
      <c r="G102" s="62"/>
      <c r="I102" s="62"/>
      <c r="K102" s="62"/>
      <c r="N102" s="54"/>
      <c r="O102" s="53"/>
      <c r="P102" s="62"/>
      <c r="R102" s="62"/>
      <c r="T102" s="62"/>
      <c r="W102" s="54"/>
      <c r="X102" s="53"/>
      <c r="Y102" s="62"/>
      <c r="AA102" s="62"/>
    </row>
    <row r="103" spans="2:27" x14ac:dyDescent="0.25">
      <c r="B103" s="380"/>
      <c r="C103" s="381"/>
      <c r="D103" s="381"/>
      <c r="E103" s="382"/>
      <c r="F103" s="383"/>
      <c r="G103" s="380"/>
      <c r="H103" s="381"/>
      <c r="I103" s="380"/>
      <c r="K103" s="380"/>
      <c r="L103" s="381"/>
      <c r="M103" s="381"/>
      <c r="N103" s="382"/>
      <c r="O103" s="383"/>
      <c r="P103" s="380"/>
      <c r="Q103" s="381"/>
      <c r="R103" s="380"/>
      <c r="T103" s="380"/>
      <c r="U103" s="381"/>
      <c r="V103" s="381"/>
      <c r="W103" s="382"/>
      <c r="X103" s="383"/>
      <c r="Y103" s="380"/>
      <c r="Z103" s="381"/>
      <c r="AA103" s="380"/>
    </row>
    <row r="104" spans="2:27" x14ac:dyDescent="0.25">
      <c r="B104" s="380"/>
      <c r="C104" s="381"/>
      <c r="D104" s="381"/>
      <c r="E104" s="382"/>
      <c r="F104" s="383"/>
      <c r="G104" s="380"/>
      <c r="H104" s="381"/>
      <c r="I104" s="380"/>
      <c r="K104" s="380"/>
      <c r="L104" s="381"/>
      <c r="M104" s="381"/>
      <c r="N104" s="382"/>
      <c r="O104" s="383"/>
      <c r="P104" s="380"/>
      <c r="Q104" s="381"/>
      <c r="R104" s="380"/>
      <c r="T104" s="380"/>
      <c r="U104" s="381"/>
      <c r="V104" s="381"/>
      <c r="W104" s="382"/>
      <c r="X104" s="383"/>
      <c r="Y104" s="380"/>
      <c r="Z104" s="381"/>
      <c r="AA104" s="380"/>
    </row>
    <row r="105" spans="2:27" x14ac:dyDescent="0.25">
      <c r="B105" s="62"/>
      <c r="E105" s="54"/>
      <c r="F105" s="53"/>
      <c r="G105" s="62"/>
      <c r="I105" s="62"/>
      <c r="K105" s="62"/>
      <c r="N105" s="54"/>
      <c r="O105" s="53"/>
      <c r="P105" s="62"/>
      <c r="R105" s="62"/>
      <c r="T105" s="62"/>
      <c r="W105" s="54"/>
      <c r="X105" s="53"/>
      <c r="Y105" s="62"/>
      <c r="AA105" s="62"/>
    </row>
    <row r="106" spans="2:27" x14ac:dyDescent="0.25">
      <c r="B106" s="380"/>
      <c r="C106" s="381"/>
      <c r="D106" s="381"/>
      <c r="E106" s="382"/>
      <c r="F106" s="383"/>
      <c r="G106" s="380"/>
      <c r="H106" s="381"/>
      <c r="I106" s="380"/>
      <c r="K106" s="380"/>
      <c r="L106" s="381"/>
      <c r="M106" s="381"/>
      <c r="N106" s="382"/>
      <c r="O106" s="383"/>
      <c r="P106" s="380"/>
      <c r="Q106" s="381"/>
      <c r="R106" s="380"/>
      <c r="T106" s="380"/>
      <c r="U106" s="381"/>
      <c r="V106" s="381"/>
      <c r="W106" s="382"/>
      <c r="X106" s="383"/>
      <c r="Y106" s="380"/>
      <c r="Z106" s="381"/>
      <c r="AA106" s="380"/>
    </row>
    <row r="107" spans="2:27" x14ac:dyDescent="0.25">
      <c r="B107" s="62"/>
      <c r="E107" s="54"/>
      <c r="F107" s="53"/>
      <c r="G107" s="62"/>
      <c r="I107" s="62"/>
      <c r="K107" s="62"/>
      <c r="N107" s="54"/>
      <c r="O107" s="53"/>
      <c r="P107" s="62"/>
      <c r="R107" s="62"/>
      <c r="T107" s="62"/>
      <c r="W107" s="54"/>
      <c r="X107" s="53"/>
      <c r="Y107" s="62"/>
      <c r="AA107" s="62"/>
    </row>
    <row r="108" spans="2:27" x14ac:dyDescent="0.25">
      <c r="B108" s="380"/>
      <c r="C108" s="381"/>
      <c r="D108" s="381"/>
      <c r="E108" s="382"/>
      <c r="F108" s="383"/>
      <c r="G108" s="380"/>
      <c r="H108" s="381"/>
      <c r="I108" s="380"/>
      <c r="K108" s="380"/>
      <c r="L108" s="381"/>
      <c r="M108" s="381"/>
      <c r="N108" s="382"/>
      <c r="O108" s="383"/>
      <c r="P108" s="380"/>
      <c r="Q108" s="381"/>
      <c r="R108" s="380"/>
      <c r="T108" s="380"/>
      <c r="U108" s="381"/>
      <c r="V108" s="381"/>
      <c r="W108" s="382"/>
      <c r="X108" s="383"/>
      <c r="Y108" s="380"/>
      <c r="Z108" s="381"/>
      <c r="AA108" s="380"/>
    </row>
    <row r="109" spans="2:27" x14ac:dyDescent="0.25">
      <c r="B109" s="62"/>
      <c r="E109" s="54"/>
      <c r="F109" s="53"/>
      <c r="G109" s="62"/>
      <c r="I109" s="62"/>
      <c r="K109" s="62"/>
      <c r="N109" s="54"/>
      <c r="O109" s="53"/>
      <c r="P109" s="62"/>
      <c r="R109" s="62"/>
      <c r="T109" s="62"/>
      <c r="W109" s="54"/>
      <c r="X109" s="53"/>
      <c r="Y109" s="62"/>
      <c r="AA109" s="62"/>
    </row>
    <row r="110" spans="2:27" x14ac:dyDescent="0.25">
      <c r="B110" s="380"/>
      <c r="C110" s="381"/>
      <c r="D110" s="381"/>
      <c r="E110" s="382"/>
      <c r="F110" s="383"/>
      <c r="G110" s="380"/>
      <c r="H110" s="381"/>
      <c r="I110" s="380"/>
      <c r="K110" s="380"/>
      <c r="L110" s="381"/>
      <c r="M110" s="381"/>
      <c r="N110" s="382"/>
      <c r="O110" s="383"/>
      <c r="P110" s="380"/>
      <c r="Q110" s="381"/>
      <c r="R110" s="380"/>
      <c r="T110" s="380"/>
      <c r="U110" s="381"/>
      <c r="V110" s="381"/>
      <c r="W110" s="382"/>
      <c r="X110" s="383"/>
      <c r="Y110" s="380"/>
      <c r="Z110" s="381"/>
      <c r="AA110" s="380"/>
    </row>
    <row r="111" spans="2:27" x14ac:dyDescent="0.25">
      <c r="B111" s="380"/>
      <c r="C111" s="381"/>
      <c r="D111" s="381"/>
      <c r="E111" s="382"/>
      <c r="F111" s="383"/>
      <c r="G111" s="380"/>
      <c r="H111" s="381"/>
      <c r="I111" s="380"/>
      <c r="K111" s="380"/>
      <c r="L111" s="381"/>
      <c r="M111" s="381"/>
      <c r="N111" s="382"/>
      <c r="O111" s="383"/>
      <c r="P111" s="380"/>
      <c r="Q111" s="381"/>
      <c r="R111" s="380"/>
      <c r="T111" s="380"/>
      <c r="U111" s="381"/>
      <c r="V111" s="381"/>
      <c r="W111" s="382"/>
      <c r="X111" s="383"/>
      <c r="Y111" s="380"/>
      <c r="Z111" s="381"/>
      <c r="AA111" s="380"/>
    </row>
    <row r="112" spans="2:27" x14ac:dyDescent="0.25">
      <c r="B112" s="62"/>
      <c r="E112" s="54"/>
      <c r="F112" s="53"/>
      <c r="G112" s="62"/>
      <c r="I112" s="62"/>
      <c r="K112" s="62"/>
      <c r="N112" s="54"/>
      <c r="O112" s="53"/>
      <c r="P112" s="62"/>
      <c r="R112" s="62"/>
      <c r="T112" s="62"/>
      <c r="W112" s="54"/>
      <c r="X112" s="53"/>
      <c r="Y112" s="62"/>
      <c r="AA112" s="62"/>
    </row>
    <row r="113" spans="2:27" x14ac:dyDescent="0.25">
      <c r="B113" s="380"/>
      <c r="C113" s="381"/>
      <c r="D113" s="381"/>
      <c r="E113" s="382"/>
      <c r="F113" s="383"/>
      <c r="G113" s="380"/>
      <c r="H113" s="381"/>
      <c r="I113" s="380"/>
      <c r="K113" s="380"/>
      <c r="L113" s="381"/>
      <c r="M113" s="381"/>
      <c r="N113" s="382"/>
      <c r="O113" s="383"/>
      <c r="P113" s="380"/>
      <c r="Q113" s="381"/>
      <c r="R113" s="380"/>
      <c r="T113" s="380"/>
      <c r="U113" s="381"/>
      <c r="V113" s="381"/>
      <c r="W113" s="382"/>
      <c r="X113" s="383"/>
      <c r="Y113" s="380"/>
      <c r="Z113" s="381"/>
      <c r="AA113" s="380"/>
    </row>
    <row r="114" spans="2:27" x14ac:dyDescent="0.25">
      <c r="B114" s="380"/>
      <c r="C114" s="381"/>
      <c r="D114" s="381"/>
      <c r="E114" s="382"/>
      <c r="F114" s="383"/>
      <c r="G114" s="380"/>
      <c r="H114" s="381"/>
      <c r="I114" s="380"/>
      <c r="K114" s="380"/>
      <c r="L114" s="381"/>
      <c r="M114" s="381"/>
      <c r="N114" s="382"/>
      <c r="O114" s="383"/>
      <c r="P114" s="380"/>
      <c r="Q114" s="381"/>
      <c r="R114" s="380"/>
      <c r="T114" s="380"/>
      <c r="U114" s="381"/>
      <c r="V114" s="381"/>
      <c r="W114" s="382"/>
      <c r="X114" s="383"/>
      <c r="Y114" s="380"/>
      <c r="Z114" s="381"/>
      <c r="AA114" s="380"/>
    </row>
    <row r="115" spans="2:27" x14ac:dyDescent="0.25">
      <c r="B115" s="62"/>
      <c r="E115" s="54"/>
      <c r="F115" s="53"/>
      <c r="G115" s="62"/>
      <c r="I115" s="62"/>
      <c r="K115" s="62"/>
      <c r="N115" s="54"/>
      <c r="O115" s="53"/>
      <c r="P115" s="62"/>
      <c r="R115" s="62"/>
      <c r="T115" s="62"/>
      <c r="W115" s="54"/>
      <c r="X115" s="53"/>
      <c r="Y115" s="62"/>
      <c r="AA115" s="62"/>
    </row>
    <row r="116" spans="2:27" x14ac:dyDescent="0.25">
      <c r="B116" s="380"/>
      <c r="C116" s="381"/>
      <c r="D116" s="381"/>
      <c r="E116" s="382"/>
      <c r="F116" s="383"/>
      <c r="G116" s="380"/>
      <c r="H116" s="381"/>
      <c r="I116" s="380"/>
      <c r="K116" s="380"/>
      <c r="L116" s="381"/>
      <c r="M116" s="381"/>
      <c r="N116" s="382"/>
      <c r="O116" s="383"/>
      <c r="P116" s="380"/>
      <c r="Q116" s="381"/>
      <c r="R116" s="380"/>
      <c r="T116" s="380"/>
      <c r="U116" s="381"/>
      <c r="V116" s="381"/>
      <c r="W116" s="382"/>
      <c r="X116" s="383"/>
      <c r="Y116" s="380"/>
      <c r="Z116" s="381"/>
      <c r="AA116" s="380"/>
    </row>
    <row r="117" spans="2:27" x14ac:dyDescent="0.25">
      <c r="B117" s="380"/>
      <c r="C117" s="381"/>
      <c r="D117" s="381"/>
      <c r="E117" s="382"/>
      <c r="F117" s="383"/>
      <c r="G117" s="380"/>
      <c r="H117" s="381"/>
      <c r="I117" s="380"/>
      <c r="K117" s="380"/>
      <c r="L117" s="381"/>
      <c r="M117" s="381"/>
      <c r="N117" s="382"/>
      <c r="O117" s="383"/>
      <c r="P117" s="380"/>
      <c r="Q117" s="381"/>
      <c r="R117" s="380"/>
      <c r="T117" s="380"/>
      <c r="U117" s="381"/>
      <c r="V117" s="381"/>
      <c r="W117" s="382"/>
      <c r="X117" s="383"/>
      <c r="Y117" s="380"/>
      <c r="Z117" s="381"/>
      <c r="AA117" s="380"/>
    </row>
    <row r="118" spans="2:27" x14ac:dyDescent="0.25">
      <c r="B118" s="62"/>
      <c r="E118" s="54"/>
      <c r="F118" s="53"/>
      <c r="G118" s="62"/>
      <c r="I118" s="62"/>
      <c r="K118" s="62"/>
      <c r="N118" s="54"/>
      <c r="O118" s="53"/>
      <c r="P118" s="62"/>
      <c r="R118" s="62"/>
      <c r="T118" s="62"/>
      <c r="W118" s="54"/>
      <c r="X118" s="53"/>
      <c r="Y118" s="62"/>
      <c r="AA118" s="62"/>
    </row>
    <row r="119" spans="2:27" ht="15.75" thickBot="1" x14ac:dyDescent="0.3">
      <c r="B119" s="577" t="s">
        <v>657</v>
      </c>
      <c r="C119" s="578"/>
      <c r="D119" s="578"/>
      <c r="E119" s="578"/>
      <c r="F119" s="578"/>
      <c r="G119" s="578"/>
      <c r="H119" s="579"/>
      <c r="I119" s="397">
        <f>SUM(I78:I118)</f>
        <v>2283.3333299999999</v>
      </c>
      <c r="K119" s="577" t="s">
        <v>657</v>
      </c>
      <c r="L119" s="578"/>
      <c r="M119" s="578"/>
      <c r="N119" s="578"/>
      <c r="O119" s="578"/>
      <c r="P119" s="578"/>
      <c r="Q119" s="579"/>
      <c r="R119" s="397">
        <f>SUM(R78:R118)</f>
        <v>0</v>
      </c>
      <c r="T119" s="577" t="s">
        <v>657</v>
      </c>
      <c r="U119" s="578"/>
      <c r="V119" s="578"/>
      <c r="W119" s="578"/>
      <c r="X119" s="578"/>
      <c r="Y119" s="578"/>
      <c r="Z119" s="579"/>
      <c r="AA119" s="397">
        <f>SUM(AA78:AA118)</f>
        <v>0</v>
      </c>
    </row>
    <row r="120" spans="2:27" ht="15.75" thickTop="1" x14ac:dyDescent="0.25">
      <c r="B120" s="53"/>
      <c r="I120" s="54"/>
      <c r="K120" s="53"/>
      <c r="R120" s="54"/>
      <c r="T120" s="53"/>
      <c r="AA120" s="54"/>
    </row>
    <row r="121" spans="2:27" x14ac:dyDescent="0.25">
      <c r="B121" s="53"/>
      <c r="I121" s="54"/>
      <c r="K121" s="53"/>
      <c r="R121" s="54"/>
      <c r="T121" s="53"/>
      <c r="AA121" s="54"/>
    </row>
    <row r="122" spans="2:27" ht="15.75" thickBot="1" x14ac:dyDescent="0.3">
      <c r="B122" s="53"/>
      <c r="I122" s="54"/>
      <c r="K122" s="53"/>
      <c r="R122" s="54"/>
      <c r="T122" s="53"/>
      <c r="AA122" s="54"/>
    </row>
    <row r="123" spans="2:27" ht="15.75" thickBot="1" x14ac:dyDescent="0.3">
      <c r="B123" s="384" t="s">
        <v>658</v>
      </c>
      <c r="C123" s="385"/>
      <c r="D123" s="373"/>
      <c r="E123" s="384" t="s">
        <v>659</v>
      </c>
      <c r="F123" s="385"/>
      <c r="G123" s="373"/>
      <c r="H123" s="384" t="s">
        <v>660</v>
      </c>
      <c r="I123" s="385"/>
      <c r="K123" s="384" t="s">
        <v>658</v>
      </c>
      <c r="L123" s="385"/>
      <c r="M123" s="373"/>
      <c r="N123" s="384" t="s">
        <v>659</v>
      </c>
      <c r="O123" s="385"/>
      <c r="P123" s="373"/>
      <c r="Q123" s="384" t="s">
        <v>660</v>
      </c>
      <c r="R123" s="385"/>
      <c r="T123" s="384" t="s">
        <v>658</v>
      </c>
      <c r="U123" s="385"/>
      <c r="V123" s="373"/>
      <c r="W123" s="384" t="s">
        <v>659</v>
      </c>
      <c r="X123" s="385"/>
      <c r="Y123" s="373"/>
      <c r="Z123" s="384" t="s">
        <v>660</v>
      </c>
      <c r="AA123" s="385"/>
    </row>
    <row r="124" spans="2:27" x14ac:dyDescent="0.25">
      <c r="B124" s="580" t="s">
        <v>670</v>
      </c>
      <c r="C124" s="581"/>
      <c r="E124" s="580" t="s">
        <v>669</v>
      </c>
      <c r="F124" s="581"/>
      <c r="H124" s="580" t="s">
        <v>668</v>
      </c>
      <c r="I124" s="581"/>
      <c r="K124" s="580" t="s">
        <v>670</v>
      </c>
      <c r="L124" s="581"/>
      <c r="N124" s="580" t="s">
        <v>669</v>
      </c>
      <c r="O124" s="581"/>
      <c r="Q124" s="580" t="s">
        <v>668</v>
      </c>
      <c r="R124" s="581"/>
      <c r="T124" s="580" t="s">
        <v>670</v>
      </c>
      <c r="U124" s="581"/>
      <c r="W124" s="580" t="s">
        <v>669</v>
      </c>
      <c r="X124" s="581"/>
      <c r="Z124" s="580" t="s">
        <v>668</v>
      </c>
      <c r="AA124" s="581"/>
    </row>
    <row r="125" spans="2:27" ht="15.75" thickBot="1" x14ac:dyDescent="0.3">
      <c r="B125" s="582"/>
      <c r="C125" s="583"/>
      <c r="E125" s="582"/>
      <c r="F125" s="583"/>
      <c r="H125" s="582"/>
      <c r="I125" s="583"/>
      <c r="K125" s="582"/>
      <c r="L125" s="583"/>
      <c r="N125" s="582"/>
      <c r="O125" s="583"/>
      <c r="Q125" s="582"/>
      <c r="R125" s="583"/>
      <c r="T125" s="582"/>
      <c r="U125" s="583"/>
      <c r="W125" s="582"/>
      <c r="X125" s="583"/>
      <c r="Z125" s="582"/>
      <c r="AA125" s="583"/>
    </row>
    <row r="126" spans="2:27" ht="15.75" thickBot="1" x14ac:dyDescent="0.3">
      <c r="B126" s="55"/>
      <c r="C126" s="64"/>
      <c r="D126" s="64"/>
      <c r="E126" s="64"/>
      <c r="F126" s="64"/>
      <c r="G126" s="64"/>
      <c r="H126" s="64"/>
      <c r="I126" s="56"/>
      <c r="K126" s="55"/>
      <c r="L126" s="64"/>
      <c r="M126" s="64"/>
      <c r="N126" s="64"/>
      <c r="O126" s="64"/>
      <c r="P126" s="64"/>
      <c r="Q126" s="64"/>
      <c r="R126" s="56"/>
      <c r="T126" s="55"/>
      <c r="U126" s="64"/>
      <c r="V126" s="64"/>
      <c r="W126" s="64"/>
      <c r="X126" s="64"/>
      <c r="Y126" s="64"/>
      <c r="Z126" s="64"/>
      <c r="AA126" s="56"/>
    </row>
  </sheetData>
  <mergeCells count="112">
    <mergeCell ref="AC55:AI55"/>
    <mergeCell ref="AC60:AD61"/>
    <mergeCell ref="AF60:AG61"/>
    <mergeCell ref="AI60:AJ61"/>
    <mergeCell ref="AC11:AF11"/>
    <mergeCell ref="AG11:AG13"/>
    <mergeCell ref="AH11:AH13"/>
    <mergeCell ref="AI11:AI13"/>
    <mergeCell ref="AJ11:AJ13"/>
    <mergeCell ref="AC12:AC13"/>
    <mergeCell ref="AD12:AF13"/>
    <mergeCell ref="AC5:AJ5"/>
    <mergeCell ref="AC7:AE7"/>
    <mergeCell ref="AC8:AC9"/>
    <mergeCell ref="AD8:AD9"/>
    <mergeCell ref="AE8:AE9"/>
    <mergeCell ref="B119:H119"/>
    <mergeCell ref="K119:Q119"/>
    <mergeCell ref="T119:Z119"/>
    <mergeCell ref="B124:C125"/>
    <mergeCell ref="E124:F125"/>
    <mergeCell ref="H124:I125"/>
    <mergeCell ref="K124:L125"/>
    <mergeCell ref="N124:O125"/>
    <mergeCell ref="Q124:R125"/>
    <mergeCell ref="T124:U125"/>
    <mergeCell ref="W124:X125"/>
    <mergeCell ref="Z124:AA125"/>
    <mergeCell ref="X75:X77"/>
    <mergeCell ref="Y75:Y77"/>
    <mergeCell ref="Z75:Z77"/>
    <mergeCell ref="AA75:AA77"/>
    <mergeCell ref="B76:B77"/>
    <mergeCell ref="C76:E77"/>
    <mergeCell ref="K76:K77"/>
    <mergeCell ref="L76:N77"/>
    <mergeCell ref="T76:T77"/>
    <mergeCell ref="U76:W77"/>
    <mergeCell ref="M72:M73"/>
    <mergeCell ref="T72:T73"/>
    <mergeCell ref="U72:U73"/>
    <mergeCell ref="V72:V73"/>
    <mergeCell ref="B75:E75"/>
    <mergeCell ref="F75:F77"/>
    <mergeCell ref="G75:G77"/>
    <mergeCell ref="H75:H77"/>
    <mergeCell ref="I75:I77"/>
    <mergeCell ref="K75:N75"/>
    <mergeCell ref="O75:O77"/>
    <mergeCell ref="P75:P77"/>
    <mergeCell ref="Q75:Q77"/>
    <mergeCell ref="R75:R77"/>
    <mergeCell ref="T75:W75"/>
    <mergeCell ref="B72:B73"/>
    <mergeCell ref="C72:C73"/>
    <mergeCell ref="D72:D73"/>
    <mergeCell ref="K72:K73"/>
    <mergeCell ref="L72:L73"/>
    <mergeCell ref="B69:I69"/>
    <mergeCell ref="K69:R69"/>
    <mergeCell ref="T69:AA69"/>
    <mergeCell ref="B71:D71"/>
    <mergeCell ref="K71:M71"/>
    <mergeCell ref="T71:V71"/>
    <mergeCell ref="B5:I5"/>
    <mergeCell ref="C8:C9"/>
    <mergeCell ref="D8:D9"/>
    <mergeCell ref="B11:E11"/>
    <mergeCell ref="F11:F13"/>
    <mergeCell ref="G11:G13"/>
    <mergeCell ref="H11:H13"/>
    <mergeCell ref="I11:I13"/>
    <mergeCell ref="B12:B13"/>
    <mergeCell ref="C12:E13"/>
    <mergeCell ref="B55:H55"/>
    <mergeCell ref="B7:D7"/>
    <mergeCell ref="B8:B9"/>
    <mergeCell ref="B60:C61"/>
    <mergeCell ref="E60:F61"/>
    <mergeCell ref="H60:I61"/>
    <mergeCell ref="K5:R5"/>
    <mergeCell ref="K7:M7"/>
    <mergeCell ref="K55:Q55"/>
    <mergeCell ref="K60:L61"/>
    <mergeCell ref="N60:O61"/>
    <mergeCell ref="Q60:R61"/>
    <mergeCell ref="T11:W11"/>
    <mergeCell ref="T55:Z55"/>
    <mergeCell ref="T60:U61"/>
    <mergeCell ref="W60:X61"/>
    <mergeCell ref="Z60:AA61"/>
    <mergeCell ref="K11:N11"/>
    <mergeCell ref="O11:O13"/>
    <mergeCell ref="P11:P13"/>
    <mergeCell ref="Q11:Q13"/>
    <mergeCell ref="R11:R13"/>
    <mergeCell ref="K12:K13"/>
    <mergeCell ref="L12:N13"/>
    <mergeCell ref="X11:X13"/>
    <mergeCell ref="Y11:Y13"/>
    <mergeCell ref="Z11:Z13"/>
    <mergeCell ref="AA11:AA13"/>
    <mergeCell ref="T5:AA5"/>
    <mergeCell ref="T7:V7"/>
    <mergeCell ref="T8:T9"/>
    <mergeCell ref="U8:U9"/>
    <mergeCell ref="V8:V9"/>
    <mergeCell ref="T12:T13"/>
    <mergeCell ref="U12:W13"/>
    <mergeCell ref="K8:K9"/>
    <mergeCell ref="L8:L9"/>
    <mergeCell ref="M8:M9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M36"/>
  <sheetViews>
    <sheetView topLeftCell="A18" workbookViewId="0">
      <selection activeCell="B5" sqref="B5"/>
    </sheetView>
  </sheetViews>
  <sheetFormatPr baseColWidth="10" defaultRowHeight="15" x14ac:dyDescent="0.25"/>
  <sheetData>
    <row r="3" spans="2:13" x14ac:dyDescent="0.25">
      <c r="B3" s="57" t="s">
        <v>594</v>
      </c>
    </row>
    <row r="4" spans="2:13" x14ac:dyDescent="0.25">
      <c r="B4" s="57" t="s">
        <v>794</v>
      </c>
    </row>
    <row r="5" spans="2:13" x14ac:dyDescent="0.25">
      <c r="J5" s="334"/>
      <c r="K5" s="588" t="s">
        <v>596</v>
      </c>
      <c r="L5" s="588"/>
      <c r="M5" s="588"/>
    </row>
    <row r="6" spans="2:13" x14ac:dyDescent="0.25">
      <c r="B6" s="57" t="s">
        <v>598</v>
      </c>
      <c r="F6" s="332" t="s">
        <v>592</v>
      </c>
      <c r="G6" s="332" t="s">
        <v>108</v>
      </c>
      <c r="H6" s="332" t="s">
        <v>593</v>
      </c>
      <c r="J6" s="334"/>
      <c r="K6" s="329" t="s">
        <v>608</v>
      </c>
      <c r="L6" s="329" t="s">
        <v>609</v>
      </c>
      <c r="M6" s="329" t="s">
        <v>71</v>
      </c>
    </row>
    <row r="7" spans="2:13" x14ac:dyDescent="0.25">
      <c r="B7" t="s">
        <v>595</v>
      </c>
      <c r="F7" s="1">
        <v>5450</v>
      </c>
      <c r="G7" s="330">
        <f>F7*18%</f>
        <v>981</v>
      </c>
      <c r="H7" s="331">
        <f>SUM(F7:G7)</f>
        <v>6431</v>
      </c>
      <c r="J7" s="335">
        <v>44348</v>
      </c>
      <c r="K7" s="336"/>
      <c r="L7" s="336"/>
      <c r="M7" s="336"/>
    </row>
    <row r="8" spans="2:13" x14ac:dyDescent="0.25">
      <c r="B8" t="s">
        <v>603</v>
      </c>
      <c r="F8" s="1">
        <v>5450</v>
      </c>
      <c r="G8" s="330">
        <f>F8*18%</f>
        <v>981</v>
      </c>
      <c r="H8" s="331">
        <f>SUM(F8:G8)</f>
        <v>6431</v>
      </c>
      <c r="J8" s="335">
        <v>44378</v>
      </c>
      <c r="K8" s="336"/>
      <c r="L8" s="336"/>
      <c r="M8" s="336"/>
    </row>
    <row r="9" spans="2:13" x14ac:dyDescent="0.25">
      <c r="B9" t="s">
        <v>604</v>
      </c>
      <c r="F9" s="1">
        <v>18999.900000000001</v>
      </c>
      <c r="G9" s="330">
        <f>F9*18%</f>
        <v>3419.982</v>
      </c>
      <c r="H9" s="331">
        <f>SUM(F9:G9)</f>
        <v>22419.882000000001</v>
      </c>
      <c r="J9" s="335">
        <v>44409</v>
      </c>
      <c r="K9" s="336"/>
      <c r="L9" s="336"/>
      <c r="M9" s="336"/>
    </row>
    <row r="10" spans="2:13" ht="15.75" thickBot="1" x14ac:dyDescent="0.3">
      <c r="F10" s="333">
        <f>SUM(F7:F9)</f>
        <v>29899.9</v>
      </c>
      <c r="G10" s="333">
        <f t="shared" ref="G10:H10" si="0">SUM(G7:G9)</f>
        <v>5381.982</v>
      </c>
      <c r="H10" s="333">
        <f t="shared" si="0"/>
        <v>35281.881999999998</v>
      </c>
      <c r="J10" s="335">
        <v>44440</v>
      </c>
      <c r="K10" s="336"/>
      <c r="L10" s="336"/>
      <c r="M10" s="336"/>
    </row>
    <row r="11" spans="2:13" ht="15.75" thickTop="1" x14ac:dyDescent="0.25">
      <c r="F11" s="1"/>
      <c r="G11" s="330"/>
      <c r="H11" s="331"/>
      <c r="J11" s="335">
        <v>44470</v>
      </c>
      <c r="K11" s="336"/>
      <c r="L11" s="336"/>
      <c r="M11" s="336"/>
    </row>
    <row r="12" spans="2:13" x14ac:dyDescent="0.25">
      <c r="B12" s="57" t="s">
        <v>599</v>
      </c>
      <c r="F12" s="332" t="s">
        <v>606</v>
      </c>
      <c r="G12" s="332" t="s">
        <v>108</v>
      </c>
      <c r="H12" s="332" t="s">
        <v>607</v>
      </c>
      <c r="J12" s="335">
        <v>44501</v>
      </c>
      <c r="K12" s="336"/>
      <c r="L12" s="336"/>
      <c r="M12" s="336"/>
    </row>
    <row r="13" spans="2:13" x14ac:dyDescent="0.25">
      <c r="B13" t="s">
        <v>600</v>
      </c>
      <c r="F13" s="1">
        <v>950</v>
      </c>
      <c r="G13" s="1">
        <f>F13*18%</f>
        <v>171</v>
      </c>
      <c r="H13" s="1">
        <f>SUM(F13:G13)</f>
        <v>1121</v>
      </c>
      <c r="J13" s="335">
        <v>44531</v>
      </c>
      <c r="K13" s="336"/>
      <c r="L13" s="336">
        <v>10000</v>
      </c>
      <c r="M13" s="336">
        <f>SUM(K13:L13)</f>
        <v>10000</v>
      </c>
    </row>
    <row r="14" spans="2:13" x14ac:dyDescent="0.25">
      <c r="B14" t="s">
        <v>601</v>
      </c>
      <c r="F14" s="1">
        <f>H14/1.18</f>
        <v>898.30508474576277</v>
      </c>
      <c r="G14" s="1">
        <f t="shared" ref="G14:G15" si="1">F14*18%</f>
        <v>161.69491525423729</v>
      </c>
      <c r="H14" s="1">
        <v>1060</v>
      </c>
      <c r="J14" s="337">
        <v>44562</v>
      </c>
      <c r="K14" s="336">
        <v>9800</v>
      </c>
      <c r="L14" s="336">
        <v>10080</v>
      </c>
      <c r="M14" s="336">
        <f>SUM(K14:L14)</f>
        <v>19880</v>
      </c>
    </row>
    <row r="15" spans="2:13" x14ac:dyDescent="0.25">
      <c r="B15" t="s">
        <v>533</v>
      </c>
      <c r="F15" s="1">
        <f>H15/1.18</f>
        <v>127.71186440677965</v>
      </c>
      <c r="G15" s="1">
        <f t="shared" si="1"/>
        <v>22.988135593220338</v>
      </c>
      <c r="H15" s="1">
        <v>150.69999999999999</v>
      </c>
      <c r="J15" s="335">
        <v>44593</v>
      </c>
      <c r="K15" s="336">
        <v>0</v>
      </c>
      <c r="L15" s="336">
        <v>29900</v>
      </c>
      <c r="M15" s="336">
        <f>SUM(K15:L15)</f>
        <v>29900</v>
      </c>
    </row>
    <row r="16" spans="2:13" x14ac:dyDescent="0.25">
      <c r="B16" t="s">
        <v>526</v>
      </c>
      <c r="E16" s="1">
        <f>H16</f>
        <v>74</v>
      </c>
      <c r="G16" s="1"/>
      <c r="H16" s="1">
        <v>74</v>
      </c>
      <c r="K16" s="338">
        <f>SUM(K7:K15)</f>
        <v>9800</v>
      </c>
      <c r="L16" s="338">
        <f t="shared" ref="L16:M16" si="2">SUM(L7:L15)</f>
        <v>49980</v>
      </c>
      <c r="M16" s="338">
        <f t="shared" si="2"/>
        <v>59780</v>
      </c>
    </row>
    <row r="17" spans="2:13" x14ac:dyDescent="0.25">
      <c r="B17" t="s">
        <v>602</v>
      </c>
      <c r="E17" s="1">
        <f>H17</f>
        <v>232.8</v>
      </c>
      <c r="G17" s="1"/>
      <c r="H17" s="1">
        <v>232.8</v>
      </c>
      <c r="K17" s="339">
        <f>(K16/M16)</f>
        <v>0.16393442622950818</v>
      </c>
      <c r="L17" s="339">
        <f>(L16/M16)</f>
        <v>0.83606557377049184</v>
      </c>
      <c r="M17" s="339">
        <f>100%</f>
        <v>1</v>
      </c>
    </row>
    <row r="18" spans="2:13" x14ac:dyDescent="0.25">
      <c r="B18" t="s">
        <v>605</v>
      </c>
      <c r="F18" s="1">
        <f>H18/1.18</f>
        <v>160.16949152542375</v>
      </c>
      <c r="G18" s="1">
        <f t="shared" ref="G18" si="3">F18*18%</f>
        <v>28.830508474576273</v>
      </c>
      <c r="H18" s="1">
        <v>189</v>
      </c>
    </row>
    <row r="19" spans="2:13" ht="15.75" thickBot="1" x14ac:dyDescent="0.3">
      <c r="E19" s="333">
        <f>SUM(E13:E18)</f>
        <v>306.8</v>
      </c>
      <c r="F19" s="333">
        <f t="shared" ref="F19:H19" si="4">SUM(F13:F18)</f>
        <v>2136.1864406779659</v>
      </c>
      <c r="G19" s="333">
        <f t="shared" si="4"/>
        <v>384.51355932203393</v>
      </c>
      <c r="H19" s="333">
        <f t="shared" si="4"/>
        <v>2827.5</v>
      </c>
      <c r="J19" s="251" t="s">
        <v>610</v>
      </c>
      <c r="K19" s="1">
        <f>G19*K17</f>
        <v>63.03500972492359</v>
      </c>
      <c r="L19" s="1">
        <f>G19*L17</f>
        <v>321.47854959711037</v>
      </c>
      <c r="M19" s="330">
        <f>G19*M17</f>
        <v>384.51355932203393</v>
      </c>
    </row>
    <row r="20" spans="2:13" ht="15.75" thickTop="1" x14ac:dyDescent="0.25"/>
    <row r="21" spans="2:13" ht="30" x14ac:dyDescent="0.25">
      <c r="B21" t="s">
        <v>611</v>
      </c>
      <c r="E21" s="341" t="s">
        <v>614</v>
      </c>
      <c r="L21" s="589"/>
      <c r="M21" s="589"/>
    </row>
    <row r="22" spans="2:13" x14ac:dyDescent="0.25">
      <c r="B22" t="s">
        <v>612</v>
      </c>
      <c r="C22" s="1"/>
      <c r="D22" s="1">
        <f>G10</f>
        <v>5381.982</v>
      </c>
      <c r="E22" s="1">
        <v>5382</v>
      </c>
      <c r="J22" t="s">
        <v>597</v>
      </c>
      <c r="L22" s="1">
        <v>384.51</v>
      </c>
      <c r="M22" s="348"/>
    </row>
    <row r="23" spans="2:13" x14ac:dyDescent="0.25">
      <c r="B23" t="s">
        <v>613</v>
      </c>
      <c r="C23" s="1">
        <f>K19</f>
        <v>63.03500972492359</v>
      </c>
      <c r="D23" s="1">
        <f>L19</f>
        <v>321.47854959711037</v>
      </c>
      <c r="E23" s="1">
        <v>321</v>
      </c>
      <c r="J23" t="s">
        <v>596</v>
      </c>
      <c r="L23" s="1"/>
      <c r="M23" s="349">
        <v>5381.98</v>
      </c>
    </row>
    <row r="24" spans="2:13" x14ac:dyDescent="0.25">
      <c r="C24" s="1"/>
      <c r="D24" s="340">
        <f>D22-D23</f>
        <v>5060.5034504028899</v>
      </c>
      <c r="E24" s="340">
        <f>E22-E23</f>
        <v>5061</v>
      </c>
      <c r="J24" t="s">
        <v>623</v>
      </c>
      <c r="L24" s="1">
        <v>5061</v>
      </c>
      <c r="M24" s="349"/>
    </row>
    <row r="25" spans="2:13" x14ac:dyDescent="0.25">
      <c r="J25" t="s">
        <v>624</v>
      </c>
      <c r="L25" s="1"/>
      <c r="M25" s="349">
        <v>63.04</v>
      </c>
    </row>
    <row r="26" spans="2:13" x14ac:dyDescent="0.25">
      <c r="B26" t="s">
        <v>615</v>
      </c>
      <c r="L26" s="1">
        <f>SUM(L22:L25)</f>
        <v>5445.51</v>
      </c>
      <c r="M26" s="349">
        <f>SUM(M22:M25)</f>
        <v>5445.0199999999995</v>
      </c>
    </row>
    <row r="27" spans="2:13" x14ac:dyDescent="0.25">
      <c r="B27" t="s">
        <v>616</v>
      </c>
      <c r="D27" s="331">
        <f>F10</f>
        <v>29899.9</v>
      </c>
      <c r="E27" s="342">
        <f>D27*0.8%-0.2</f>
        <v>238.99920000000003</v>
      </c>
      <c r="J27" t="s">
        <v>625</v>
      </c>
      <c r="L27" s="1"/>
      <c r="M27" s="349">
        <f>L26-M26</f>
        <v>0.49000000000069122</v>
      </c>
    </row>
    <row r="28" spans="2:13" x14ac:dyDescent="0.25">
      <c r="B28" t="s">
        <v>617</v>
      </c>
      <c r="E28" s="345">
        <f>SUM(E24:E27)</f>
        <v>5299.9992000000002</v>
      </c>
    </row>
    <row r="30" spans="2:13" x14ac:dyDescent="0.25">
      <c r="B30" s="57" t="s">
        <v>618</v>
      </c>
    </row>
    <row r="32" spans="2:13" x14ac:dyDescent="0.25">
      <c r="B32" t="s">
        <v>619</v>
      </c>
      <c r="C32" s="1">
        <v>1774.12</v>
      </c>
      <c r="D32" s="1">
        <v>1774</v>
      </c>
      <c r="F32">
        <v>-0.12</v>
      </c>
    </row>
    <row r="33" spans="2:6" x14ac:dyDescent="0.25">
      <c r="B33" t="s">
        <v>620</v>
      </c>
      <c r="C33" s="1">
        <v>908.82</v>
      </c>
      <c r="D33" s="1">
        <v>909</v>
      </c>
      <c r="F33">
        <v>0.18</v>
      </c>
    </row>
    <row r="34" spans="2:6" x14ac:dyDescent="0.25">
      <c r="B34" t="s">
        <v>621</v>
      </c>
      <c r="C34" s="1">
        <v>130.96</v>
      </c>
      <c r="D34" s="1">
        <v>131</v>
      </c>
      <c r="F34">
        <v>0.04</v>
      </c>
    </row>
    <row r="35" spans="2:6" x14ac:dyDescent="0.25">
      <c r="C35" s="343">
        <f>SUM(C32:C34)</f>
        <v>2813.9</v>
      </c>
      <c r="D35" s="343">
        <f>SUM(D32:D34)</f>
        <v>2814</v>
      </c>
      <c r="F35">
        <f>SUM(F32:F34)</f>
        <v>0.1</v>
      </c>
    </row>
    <row r="36" spans="2:6" x14ac:dyDescent="0.25">
      <c r="B36" t="s">
        <v>622</v>
      </c>
      <c r="D36" s="1"/>
      <c r="E36" s="344">
        <v>2814</v>
      </c>
    </row>
  </sheetData>
  <mergeCells count="2">
    <mergeCell ref="K5:M5"/>
    <mergeCell ref="L21:M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INV. BALANCES</vt:lpstr>
      <vt:lpstr>LIBRO DIARIO</vt:lpstr>
      <vt:lpstr>Libro mayor</vt:lpstr>
      <vt:lpstr>KARDEXS</vt:lpstr>
      <vt:lpstr>FACTURAS</vt:lpstr>
      <vt:lpstr>REQ. INSUMOS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jhohan</cp:lastModifiedBy>
  <cp:lastPrinted>2021-06-17T00:57:19Z</cp:lastPrinted>
  <dcterms:created xsi:type="dcterms:W3CDTF">2021-06-01T23:43:42Z</dcterms:created>
  <dcterms:modified xsi:type="dcterms:W3CDTF">2023-06-28T18:39:19Z</dcterms:modified>
</cp:coreProperties>
</file>